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updateLinks="never" codeName="ЭтаКнига" defaultThemeVersion="124226"/>
  <bookViews>
    <workbookView xWindow="240" yWindow="5652" windowWidth="14028" windowHeight="6900" tabRatio="938"/>
  </bookViews>
  <sheets>
    <sheet name="Содержание" sheetId="25" r:id="rId1"/>
    <sheet name="Раз.1" sheetId="1" r:id="rId2"/>
    <sheet name="Раз.2" sheetId="2" r:id="rId3"/>
    <sheet name="Раз.3" sheetId="8" r:id="rId4"/>
    <sheet name="Раз.4" sheetId="7" r:id="rId5"/>
    <sheet name="Раз.5" sheetId="6" r:id="rId6"/>
    <sheet name="Раз.6" sheetId="5" r:id="rId7"/>
    <sheet name="Раз.7" sheetId="4" r:id="rId8"/>
    <sheet name="Раз.8" sheetId="14" r:id="rId9"/>
    <sheet name="Раз.9" sheetId="13" r:id="rId10"/>
    <sheet name="Раз.10" sheetId="12" r:id="rId11"/>
    <sheet name="Раз.11" sheetId="24" r:id="rId12"/>
    <sheet name="Раз.12" sheetId="11" r:id="rId13"/>
    <sheet name="Раз.13" sheetId="10" r:id="rId14"/>
    <sheet name="Раз.14" sheetId="9" r:id="rId15"/>
    <sheet name="Раз.15" sheetId="23" r:id="rId16"/>
    <sheet name="Раз.16" sheetId="22" r:id="rId17"/>
    <sheet name="Раз.17" sheetId="18" r:id="rId18"/>
    <sheet name="Раз.18" sheetId="21" r:id="rId19"/>
    <sheet name="Раз.19" sheetId="20" r:id="rId20"/>
    <sheet name="Раз.20" sheetId="19" r:id="rId21"/>
    <sheet name="Раз.21" sheetId="17" r:id="rId22"/>
    <sheet name="Раз.22" sheetId="16" r:id="rId23"/>
    <sheet name="Раз.23" sheetId="15" r:id="rId24"/>
    <sheet name="Раз.24" sheetId="3" r:id="rId25"/>
  </sheets>
  <calcPr calcId="144525"/>
</workbook>
</file>

<file path=xl/calcChain.xml><?xml version="1.0" encoding="utf-8"?>
<calcChain xmlns="http://schemas.openxmlformats.org/spreadsheetml/2006/main">
  <c r="AA120" i="12"/>
  <c r="Z120"/>
  <c r="Y120"/>
  <c r="X120"/>
  <c r="W120"/>
  <c r="V120"/>
  <c r="AA85"/>
  <c r="Z85"/>
  <c r="Y85"/>
  <c r="X85"/>
  <c r="W85"/>
  <c r="V85"/>
  <c r="AA80"/>
  <c r="Z80"/>
  <c r="Y80"/>
  <c r="X80"/>
  <c r="W80"/>
  <c r="V80"/>
  <c r="AA76"/>
  <c r="Z76"/>
  <c r="Y76"/>
  <c r="X76"/>
  <c r="W76"/>
  <c r="V76"/>
  <c r="AA69"/>
  <c r="Z69"/>
  <c r="Z68"/>
  <c r="Y69"/>
  <c r="X69"/>
  <c r="W69"/>
  <c r="V69"/>
  <c r="V68"/>
  <c r="AA68"/>
  <c r="Y68"/>
  <c r="X68"/>
  <c r="W68"/>
  <c r="AA66"/>
  <c r="Z66"/>
  <c r="Y66"/>
  <c r="X66"/>
  <c r="W66"/>
  <c r="V66"/>
  <c r="AA62"/>
  <c r="Z62"/>
  <c r="Y62"/>
  <c r="X62"/>
  <c r="W62"/>
  <c r="V62"/>
  <c r="AA59"/>
  <c r="Z59"/>
  <c r="Y59"/>
  <c r="X59"/>
  <c r="W59"/>
  <c r="V59"/>
  <c r="AA55"/>
  <c r="Z55"/>
  <c r="Y55"/>
  <c r="X55"/>
  <c r="W55"/>
  <c r="V55"/>
  <c r="AA48"/>
  <c r="Z48"/>
  <c r="Y48"/>
  <c r="X48"/>
  <c r="W48"/>
  <c r="V48"/>
  <c r="AA42"/>
  <c r="Z42"/>
  <c r="Y42"/>
  <c r="X42"/>
  <c r="W42"/>
  <c r="V42"/>
  <c r="AA38"/>
  <c r="Z38"/>
  <c r="Y38"/>
  <c r="Y35"/>
  <c r="X38"/>
  <c r="X35"/>
  <c r="W38"/>
  <c r="V38"/>
  <c r="AA35"/>
  <c r="Z35"/>
  <c r="W35"/>
  <c r="V35"/>
  <c r="AA33"/>
  <c r="Z33"/>
  <c r="Y33"/>
  <c r="X33"/>
  <c r="W33"/>
  <c r="V33"/>
  <c r="AA29"/>
  <c r="Z29"/>
  <c r="Y29"/>
  <c r="X29"/>
  <c r="W29"/>
  <c r="V29"/>
  <c r="AA25"/>
  <c r="Z25"/>
  <c r="Y25"/>
  <c r="X25"/>
  <c r="W25"/>
  <c r="V25"/>
  <c r="AA18"/>
  <c r="Z18"/>
  <c r="Y18"/>
  <c r="X18"/>
  <c r="W18"/>
  <c r="V18"/>
  <c r="AA13"/>
  <c r="Z13"/>
  <c r="Y13"/>
  <c r="X13"/>
  <c r="W13"/>
  <c r="V13"/>
  <c r="Z18" i="6"/>
  <c r="Y18"/>
  <c r="X18"/>
  <c r="W18"/>
  <c r="V18"/>
  <c r="Z17"/>
  <c r="Y17"/>
  <c r="X17"/>
  <c r="W17"/>
  <c r="V17"/>
  <c r="Z16"/>
  <c r="Y16"/>
  <c r="X16"/>
  <c r="Z15"/>
  <c r="Y15"/>
  <c r="Y13"/>
  <c r="X15"/>
  <c r="Z13"/>
  <c r="X13"/>
  <c r="Z475" i="12"/>
  <c r="U18" i="6"/>
  <c r="Z27" i="14"/>
  <c r="U13" i="12"/>
  <c r="R17" i="16"/>
  <c r="Q17"/>
  <c r="P17"/>
  <c r="O17"/>
  <c r="N17"/>
  <c r="M17"/>
  <c r="L17"/>
  <c r="K17"/>
  <c r="J17"/>
  <c r="I17"/>
  <c r="H17"/>
  <c r="G17"/>
  <c r="M405" i="12"/>
  <c r="M406"/>
  <c r="M421"/>
  <c r="M423"/>
  <c r="M407"/>
  <c r="M408"/>
  <c r="M409"/>
  <c r="M410"/>
  <c r="M411"/>
  <c r="M412"/>
  <c r="M413"/>
  <c r="M414"/>
  <c r="M415"/>
  <c r="M416"/>
  <c r="M417"/>
  <c r="M418"/>
  <c r="M419"/>
  <c r="U29"/>
  <c r="U25"/>
  <c r="U18"/>
  <c r="U8"/>
  <c r="U17" i="6"/>
  <c r="U16"/>
  <c r="U15"/>
  <c r="U13"/>
  <c r="V27" i="14"/>
  <c r="K27"/>
  <c r="J27"/>
  <c r="V108" i="4"/>
  <c r="V107"/>
  <c r="T26" i="12"/>
  <c r="T27"/>
  <c r="T28"/>
  <c r="T44"/>
  <c r="T25"/>
  <c r="B39" i="21"/>
  <c r="U5"/>
  <c r="T6" i="6"/>
  <c r="T18"/>
  <c r="T123" i="12"/>
  <c r="T120"/>
  <c r="M49"/>
  <c r="M38"/>
  <c r="M35"/>
  <c r="M42"/>
  <c r="M53"/>
  <c r="T62"/>
  <c r="T60"/>
  <c r="T55"/>
  <c r="T53"/>
  <c r="T52"/>
  <c r="T49"/>
  <c r="T40"/>
  <c r="T30"/>
  <c r="T31"/>
  <c r="T29"/>
  <c r="M26"/>
  <c r="M25"/>
  <c r="M30"/>
  <c r="T13"/>
  <c r="T23"/>
  <c r="T18"/>
  <c r="M13"/>
  <c r="M23"/>
  <c r="T8"/>
  <c r="U98" i="16"/>
  <c r="C39" i="21"/>
  <c r="C28"/>
  <c r="J28"/>
  <c r="I28"/>
  <c r="H28"/>
  <c r="G28"/>
  <c r="F28"/>
  <c r="E28"/>
  <c r="D28"/>
  <c r="B28"/>
  <c r="U15"/>
  <c r="S384" i="12"/>
  <c r="S6" i="6"/>
  <c r="S18"/>
  <c r="B16" i="3"/>
  <c r="B8"/>
  <c r="T15" i="21"/>
  <c r="B15"/>
  <c r="T5"/>
  <c r="H80" i="12"/>
  <c r="H82"/>
  <c r="H84"/>
  <c r="G80"/>
  <c r="G84"/>
  <c r="F80"/>
  <c r="F84"/>
  <c r="F82"/>
  <c r="R77"/>
  <c r="Q77"/>
  <c r="P77"/>
  <c r="O77"/>
  <c r="N77"/>
  <c r="H74"/>
  <c r="G74"/>
  <c r="F74"/>
  <c r="R67"/>
  <c r="Q67"/>
  <c r="P67"/>
  <c r="P66"/>
  <c r="O67"/>
  <c r="N67"/>
  <c r="R66"/>
  <c r="Q66"/>
  <c r="O66"/>
  <c r="N66"/>
  <c r="R60"/>
  <c r="Q60"/>
  <c r="P60"/>
  <c r="O60"/>
  <c r="N60"/>
  <c r="G54"/>
  <c r="F54"/>
  <c r="R42"/>
  <c r="R53"/>
  <c r="Q42"/>
  <c r="Q53"/>
  <c r="P42"/>
  <c r="P53"/>
  <c r="O42"/>
  <c r="O53"/>
  <c r="N42"/>
  <c r="N53"/>
  <c r="R38"/>
  <c r="R52"/>
  <c r="Q38"/>
  <c r="Q52"/>
  <c r="P38"/>
  <c r="P52"/>
  <c r="O38"/>
  <c r="O52"/>
  <c r="N38"/>
  <c r="N52"/>
  <c r="R49"/>
  <c r="Q49"/>
  <c r="P49"/>
  <c r="O49"/>
  <c r="N49"/>
  <c r="R34"/>
  <c r="R33"/>
  <c r="Q34"/>
  <c r="P34"/>
  <c r="O34"/>
  <c r="N34"/>
  <c r="N33"/>
  <c r="Q33"/>
  <c r="P33"/>
  <c r="O33"/>
  <c r="R29"/>
  <c r="Q29"/>
  <c r="P29"/>
  <c r="O29"/>
  <c r="N29"/>
  <c r="R25"/>
  <c r="Q25"/>
  <c r="P25"/>
  <c r="O25"/>
  <c r="N25"/>
  <c r="R18"/>
  <c r="Q18"/>
  <c r="P18"/>
  <c r="O18"/>
  <c r="N18"/>
  <c r="M18"/>
  <c r="R13"/>
  <c r="Q13"/>
  <c r="P13"/>
  <c r="O13"/>
  <c r="N13"/>
  <c r="M8"/>
  <c r="R13" i="6"/>
  <c r="Q13"/>
  <c r="P13"/>
  <c r="O13"/>
  <c r="N13"/>
  <c r="M13"/>
  <c r="G11"/>
  <c r="F11"/>
  <c r="E11"/>
  <c r="E6"/>
  <c r="D11"/>
  <c r="C11"/>
  <c r="G10"/>
  <c r="F10"/>
  <c r="E10"/>
  <c r="D10"/>
  <c r="C10"/>
  <c r="G9"/>
  <c r="G6"/>
  <c r="F9"/>
  <c r="F6"/>
  <c r="E9"/>
  <c r="D9"/>
  <c r="C9"/>
  <c r="C6"/>
  <c r="G8"/>
  <c r="F8"/>
  <c r="E8"/>
  <c r="D8"/>
  <c r="D6"/>
  <c r="C8"/>
  <c r="R6"/>
  <c r="Q6"/>
  <c r="P6"/>
  <c r="O6"/>
  <c r="N6"/>
  <c r="M6"/>
  <c r="L6"/>
  <c r="K6"/>
  <c r="J6"/>
  <c r="I6"/>
  <c r="H6"/>
  <c r="M31" i="12"/>
  <c r="T34"/>
  <c r="M52"/>
  <c r="M48"/>
  <c r="M57"/>
  <c r="M60"/>
  <c r="M59"/>
  <c r="M64"/>
  <c r="M55"/>
  <c r="M34"/>
  <c r="M33"/>
  <c r="M29"/>
  <c r="M67"/>
  <c r="M66"/>
  <c r="M74"/>
  <c r="M62"/>
  <c r="M77"/>
  <c r="M76"/>
  <c r="M84"/>
  <c r="M80"/>
  <c r="M68"/>
  <c r="S15" i="6"/>
  <c r="T16"/>
  <c r="S16"/>
  <c r="S17"/>
  <c r="S13"/>
  <c r="T17"/>
  <c r="T15"/>
  <c r="T13"/>
</calcChain>
</file>

<file path=xl/sharedStrings.xml><?xml version="1.0" encoding="utf-8"?>
<sst xmlns="http://schemas.openxmlformats.org/spreadsheetml/2006/main" count="5561" uniqueCount="2448">
  <si>
    <r>
      <t>4)</t>
    </r>
    <r>
      <rPr>
        <sz val="8"/>
        <rFont val="Times New Roman"/>
        <family val="1"/>
        <charset val="204"/>
      </rPr>
      <t xml:space="preserve"> Включая средства, поступившие от приватизации государственного и муниципального имущества, осуществленной в предыдущие годы.             </t>
    </r>
  </si>
  <si>
    <r>
      <t xml:space="preserve">5) </t>
    </r>
    <r>
      <rPr>
        <sz val="8"/>
        <rFont val="Times New Roman"/>
        <family val="1"/>
        <charset val="204"/>
      </rPr>
      <t>По кругу отчитавшихся организаций.</t>
    </r>
  </si>
  <si>
    <r>
      <t xml:space="preserve">6) </t>
    </r>
    <r>
      <rPr>
        <sz val="8"/>
        <rFont val="Times New Roman"/>
        <family val="1"/>
        <charset val="204"/>
      </rPr>
      <t>Включая переходящие остатки предыдущего года.</t>
    </r>
  </si>
  <si>
    <r>
      <t xml:space="preserve">7) </t>
    </r>
    <r>
      <rPr>
        <sz val="8"/>
        <rFont val="Times New Roman"/>
        <family val="1"/>
        <charset val="204"/>
      </rPr>
      <t>С 2012 г. с учетом обществ с ограниченной ответственностью (ООО), созданных в процессе приватизации.</t>
    </r>
  </si>
  <si>
    <r>
      <t>Получено средств от покупателей государственного и муниципального имущества</t>
    </r>
    <r>
      <rPr>
        <vertAlign val="superscript"/>
        <sz val="10"/>
        <rFont val="Times New Roman"/>
        <family val="1"/>
        <charset val="204"/>
      </rPr>
      <t>4)</t>
    </r>
    <r>
      <rPr>
        <sz val="10"/>
        <rFont val="Times New Roman"/>
        <family val="1"/>
        <charset val="204"/>
      </rPr>
      <t>, (миллионов рублей; до 1998 г.- млрд.руб.)</t>
    </r>
  </si>
  <si>
    <r>
      <t>74122,2</t>
    </r>
    <r>
      <rPr>
        <vertAlign val="superscript"/>
        <sz val="10"/>
        <rFont val="Times New Roman"/>
        <family val="1"/>
        <charset val="204"/>
      </rPr>
      <t>5)</t>
    </r>
  </si>
  <si>
    <r>
      <t>23139,1</t>
    </r>
    <r>
      <rPr>
        <vertAlign val="superscript"/>
        <sz val="10"/>
        <rFont val="Times New Roman"/>
        <family val="1"/>
        <charset val="204"/>
      </rPr>
      <t>6)</t>
    </r>
  </si>
  <si>
    <r>
      <t>89007,3</t>
    </r>
    <r>
      <rPr>
        <vertAlign val="superscript"/>
        <sz val="10"/>
        <rFont val="Times New Roman"/>
        <family val="1"/>
        <charset val="204"/>
      </rPr>
      <t>6)</t>
    </r>
  </si>
  <si>
    <r>
      <t>109402,0</t>
    </r>
    <r>
      <rPr>
        <vertAlign val="superscript"/>
        <sz val="10"/>
        <rFont val="Times New Roman"/>
        <family val="1"/>
        <charset val="204"/>
      </rPr>
      <t>6)</t>
    </r>
  </si>
  <si>
    <r>
      <t>73943,2</t>
    </r>
    <r>
      <rPr>
        <vertAlign val="superscript"/>
        <sz val="10"/>
        <rFont val="Times New Roman"/>
        <family val="1"/>
        <charset val="204"/>
      </rPr>
      <t>5)</t>
    </r>
  </si>
  <si>
    <r>
      <t>Число хозяйственных обществ, созданных в результате преобразования государственных и муниципальных унитарных предприятий</t>
    </r>
    <r>
      <rPr>
        <vertAlign val="superscript"/>
        <sz val="10"/>
        <rFont val="Times New Roman"/>
        <family val="1"/>
        <charset val="204"/>
      </rPr>
      <t>7)</t>
    </r>
  </si>
  <si>
    <r>
      <t>в том числе по формам собственности</t>
    </r>
    <r>
      <rPr>
        <vertAlign val="superscript"/>
        <sz val="10"/>
        <rFont val="Times New Roman"/>
        <family val="1"/>
        <charset val="204"/>
      </rPr>
      <t>3)</t>
    </r>
  </si>
  <si>
    <t>из них</t>
  </si>
  <si>
    <r>
      <t>4)</t>
    </r>
    <r>
      <rPr>
        <sz val="8"/>
        <rFont val="Times New Roman"/>
        <family val="1"/>
        <charset val="204"/>
      </rPr>
      <t xml:space="preserve"> За 2015-2016 гг. данные рассчитаны в соответствии с актуализированной методикой расчета баланса трудовых ресурсов и оценки затрат труда. Изменение среднегодовой численности занятых обусловлено изменением оценки численности наемных работников, не отраженных в статистической отчетности организаций и индивидуальных предпринимателей.</t>
    </r>
  </si>
  <si>
    <t>За 2000 г. приведены оценки на основе ежеквартальных данных о величине прожиточного  минимума, установленных Правительством Российской Федерации  в соответствии с Федеральным Законом от 24 октября 1997 г. № 134-ФЗ «О прожиточном минимуме в Российской Федерации». 
C 2005 г. изменен состав потребительской корзины для определения величины прожиточного минимума. 
С 2013 г. изменен порядок расчета величины прожиточного минимума на основании Федерального закона от 3 декабря 2012 г. № 233-ФЗ «О внесении измененийв Федеральный закон «О прожиточном минимуме в Российской Федерации».</t>
  </si>
  <si>
    <t>Число семей, состоящих на  учете в качестве нуждающихся в жилых помещениях, на конец года, тыс.</t>
  </si>
  <si>
    <r>
      <rPr>
        <vertAlign val="superscript"/>
        <sz val="8"/>
        <rFont val="Times New Roman"/>
        <family val="1"/>
        <charset val="204"/>
      </rPr>
      <t xml:space="preserve">2) </t>
    </r>
    <r>
      <rPr>
        <sz val="8"/>
        <rFont val="Times New Roman"/>
        <family val="1"/>
        <charset val="204"/>
      </rPr>
      <t>С 2016 г. данные не разрабатываются.</t>
    </r>
  </si>
  <si>
    <r>
      <t>Численность обучающихся</t>
    </r>
    <r>
      <rPr>
        <strike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по образовательным программам начального, основного и среднего общего образования, тыс. человек</t>
    </r>
  </si>
  <si>
    <t>Принято студентов  на обучение по программам подготовки квалифицированных рабочих, служащих, тыс.человек</t>
  </si>
  <si>
    <r>
      <t>3)</t>
    </r>
    <r>
      <rPr>
        <sz val="8"/>
        <rFont val="Times New Roman"/>
        <family val="1"/>
        <charset val="204"/>
      </rPr>
      <t xml:space="preserve"> С 1 июля 2016 г. образовательные учреждения начального профессионального образования переименованы в профессиональные образовательные организации.</t>
    </r>
  </si>
  <si>
    <t>Численность студентов обучающихся по программам подготовки специалистов  среднего звена, тыс. человек</t>
  </si>
  <si>
    <t xml:space="preserve">Принято студентов на обучение по программам подготовки специалистов среднего звена, тыс. человек </t>
  </si>
  <si>
    <r>
      <t>Число образовательных организаций, осуществляющих образовательную деятельность по программам подготовки специалистов среднего звена</t>
    </r>
    <r>
      <rPr>
        <vertAlign val="superscript"/>
        <sz val="10"/>
        <rFont val="Times New Roman"/>
        <family val="1"/>
        <charset val="204"/>
      </rPr>
      <t xml:space="preserve">2) </t>
    </r>
  </si>
  <si>
    <r>
      <t>Число образовательных организаций, высшего образования и научных организаций, осуществляющих образовательную деятельность по программам бакалавриата, специалитета, магистратуры</t>
    </r>
    <r>
      <rPr>
        <vertAlign val="superscript"/>
        <sz val="10"/>
        <rFont val="Times New Roman"/>
        <family val="1"/>
        <charset val="204"/>
      </rPr>
      <t>2)</t>
    </r>
  </si>
  <si>
    <t xml:space="preserve">Принято студентов на обучение по программам высшего образования, тыс. человек </t>
  </si>
  <si>
    <r>
      <t>Число профессиональных театров</t>
    </r>
    <r>
      <rPr>
        <vertAlign val="superscript"/>
        <sz val="10"/>
        <rFont val="Times New Roman"/>
        <family val="1"/>
        <charset val="204"/>
      </rPr>
      <t>1)</t>
    </r>
  </si>
  <si>
    <r>
      <t>Число</t>
    </r>
    <r>
      <rPr>
        <strike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объектов культурного и археологического наследия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тыс.</t>
    </r>
  </si>
  <si>
    <r>
      <t>Число организаций культурно-досугового типа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тыс.</t>
    </r>
  </si>
  <si>
    <r>
      <t>Число выездных туристских поездок граждан России в зарубежные страны</t>
    </r>
    <r>
      <rPr>
        <vertAlign val="superscript"/>
        <sz val="10"/>
        <rFont val="Times New Roman"/>
        <family val="1"/>
        <charset val="204"/>
      </rPr>
      <t>7)</t>
    </r>
    <r>
      <rPr>
        <sz val="10"/>
        <rFont val="Times New Roman"/>
        <family val="1"/>
        <charset val="204"/>
      </rPr>
      <t>, тыс.поездок</t>
    </r>
  </si>
  <si>
    <r>
      <t>Число въездных туристских поездок иностранных граждан в Россию</t>
    </r>
    <r>
      <rPr>
        <vertAlign val="superscript"/>
        <sz val="10"/>
        <rFont val="Times New Roman"/>
        <family val="1"/>
        <charset val="204"/>
      </rPr>
      <t>7)</t>
    </r>
    <r>
      <rPr>
        <sz val="10"/>
        <rFont val="Times New Roman"/>
        <family val="1"/>
        <charset val="204"/>
      </rPr>
      <t>, тыс.поездок</t>
    </r>
  </si>
  <si>
    <r>
      <t xml:space="preserve">1) </t>
    </r>
    <r>
      <rPr>
        <sz val="8"/>
        <rFont val="Times New Roman"/>
        <family val="1"/>
        <charset val="204"/>
      </rPr>
      <t>Без субъектов малого предпринимательства и объема инвестиций, не наблюдаемых прямыми статистическими методами.</t>
    </r>
  </si>
  <si>
    <r>
      <t xml:space="preserve">13) </t>
    </r>
    <r>
      <rPr>
        <sz val="8"/>
        <rFont val="Times New Roman"/>
        <family val="1"/>
        <charset val="204"/>
      </rPr>
      <t>Начиная с</t>
    </r>
    <r>
      <rPr>
        <vertAlign val="superscript"/>
        <sz val="8"/>
        <rFont val="Times New Roman"/>
        <family val="1"/>
        <charset val="204"/>
      </rPr>
      <t xml:space="preserve"> </t>
    </r>
    <r>
      <rPr>
        <sz val="8"/>
        <rFont val="Times New Roman"/>
        <family val="1"/>
        <charset val="204"/>
      </rPr>
      <t xml:space="preserve"> 2015 г.  данные по сопоставимому кругу предприятий не формируются в связи с проведением сплошного наблюдения за деятельностью субъектов малого и среднего предпринимательства и отменой выборочного обследования микропредприятий.</t>
    </r>
  </si>
  <si>
    <r>
      <t>44124,2</t>
    </r>
    <r>
      <rPr>
        <vertAlign val="superscript"/>
        <sz val="10"/>
        <rFont val="Times New Roman"/>
        <family val="1"/>
        <charset val="204"/>
      </rPr>
      <t>2)</t>
    </r>
  </si>
  <si>
    <r>
      <t>1)</t>
    </r>
    <r>
      <rPr>
        <vertAlign val="superscript"/>
        <sz val="10"/>
        <rFont val="Times New Roman"/>
        <family val="1"/>
        <charset val="204"/>
      </rPr>
      <t xml:space="preserve">  </t>
    </r>
    <r>
      <rPr>
        <sz val="10"/>
        <rFont val="Times New Roman"/>
        <family val="1"/>
        <charset val="204"/>
      </rPr>
      <t xml:space="preserve">За 2009 и 2011 гг. - по данным выборочных обследований с учетом пересчета; за 2010 г. по данным сплошного наблюдения за деятельностью субъектов малого и среднего предпринимательства. </t>
    </r>
  </si>
  <si>
    <r>
      <t xml:space="preserve">2) </t>
    </r>
    <r>
      <rPr>
        <sz val="8"/>
        <rFont val="Times New Roman"/>
        <family val="1"/>
        <charset val="204"/>
      </rPr>
      <t xml:space="preserve">За 2010 г. и 2015 г. - выручка от реализации товаров (работ, услуг) (без НДС и акцизов). </t>
    </r>
  </si>
  <si>
    <r>
      <t>1)</t>
    </r>
    <r>
      <rPr>
        <sz val="8"/>
        <rFont val="Times New Roman"/>
        <family val="1"/>
        <charset val="204"/>
      </rPr>
      <t xml:space="preserve"> Данные за 2015 г. по сопоставимому кругу предприятий не формируются в связи с проведением сплошного наблюдения за деятельностью субъектов малого и среднего предпринимательства и отменой выборочного обследования микропредприятий. С 2016 г. данные не разрабатываются.</t>
    </r>
  </si>
  <si>
    <r>
      <t>Экспорт рыбы и ракообразных, моллюсков и других водных беспозвоночных</t>
    </r>
    <r>
      <rPr>
        <vertAlign val="superscript"/>
        <sz val="10"/>
        <rFont val="Times New Roman"/>
        <family val="1"/>
        <charset val="204"/>
      </rPr>
      <t>3)</t>
    </r>
    <r>
      <rPr>
        <sz val="10"/>
        <rFont val="Times New Roman"/>
        <family val="1"/>
        <charset val="204"/>
      </rPr>
      <t>, млн. долл. США</t>
    </r>
  </si>
  <si>
    <r>
      <t>Импорт рыбы и ракообразных, моллюсков и других водных беспозвоночных</t>
    </r>
    <r>
      <rPr>
        <vertAlign val="superscript"/>
        <sz val="10"/>
        <rFont val="Times New Roman"/>
        <family val="1"/>
        <charset val="204"/>
      </rPr>
      <t>4)</t>
    </r>
    <r>
      <rPr>
        <sz val="10"/>
        <rFont val="Times New Roman"/>
        <family val="1"/>
        <charset val="204"/>
      </rPr>
      <t>, млн. долл. США</t>
    </r>
  </si>
  <si>
    <r>
      <t>4028</t>
    </r>
    <r>
      <rPr>
        <vertAlign val="superscript"/>
        <sz val="10"/>
        <rFont val="Times New Roman"/>
        <family val="1"/>
        <charset val="204"/>
      </rPr>
      <t>1)</t>
    </r>
  </si>
  <si>
    <r>
      <t>4265</t>
    </r>
    <r>
      <rPr>
        <vertAlign val="superscript"/>
        <sz val="10"/>
        <rFont val="Times New Roman"/>
        <family val="1"/>
        <charset val="204"/>
      </rPr>
      <t>1)</t>
    </r>
  </si>
  <si>
    <r>
      <t>4270</t>
    </r>
    <r>
      <rPr>
        <vertAlign val="superscript"/>
        <sz val="10"/>
        <rFont val="Times New Roman"/>
        <family val="1"/>
        <charset val="204"/>
      </rPr>
      <t>1)</t>
    </r>
  </si>
  <si>
    <r>
      <t>4297</t>
    </r>
    <r>
      <rPr>
        <vertAlign val="superscript"/>
        <sz val="10"/>
        <rFont val="Times New Roman"/>
        <family val="1"/>
        <charset val="204"/>
      </rPr>
      <t>1)</t>
    </r>
  </si>
  <si>
    <r>
      <t>4235</t>
    </r>
    <r>
      <rPr>
        <vertAlign val="superscript"/>
        <sz val="10"/>
        <rFont val="Times New Roman"/>
        <family val="1"/>
        <charset val="204"/>
      </rPr>
      <t>1)</t>
    </r>
  </si>
  <si>
    <r>
      <t>4493</t>
    </r>
    <r>
      <rPr>
        <vertAlign val="superscript"/>
        <sz val="10"/>
        <rFont val="Times New Roman"/>
        <family val="1"/>
        <charset val="204"/>
      </rPr>
      <t>1)</t>
    </r>
  </si>
  <si>
    <r>
      <t>4812</t>
    </r>
    <r>
      <rPr>
        <vertAlign val="superscript"/>
        <sz val="10"/>
        <rFont val="Times New Roman"/>
        <family val="1"/>
        <charset val="204"/>
      </rPr>
      <t>1)</t>
    </r>
  </si>
  <si>
    <r>
      <t>общая площадь зданий, млн. м</t>
    </r>
    <r>
      <rPr>
        <vertAlign val="superscript"/>
        <sz val="10"/>
        <rFont val="Times New Roman"/>
        <family val="1"/>
        <charset val="204"/>
      </rPr>
      <t>2</t>
    </r>
  </si>
  <si>
    <t>Ввод в действие жилых домов, млн. кв. м общей площади  жилых помещений</t>
  </si>
  <si>
    <t>Ввод в действие жилых домов, построенных населением за счет собственных и привлеченных  средств, млн.кв.м общей площади жилых помещений</t>
  </si>
  <si>
    <t>Удельный вес ввода в действие жилых домов, построенных населением за счет собственных и привлеченных средств, в общем вводе жилья, процентов</t>
  </si>
  <si>
    <t>Ввод в действие жилых домов, построенных жилищно-строительными кооперативами, млн.кв.м общей площади жилых помещений</t>
  </si>
  <si>
    <t>Ввод в действие жилых домов в городах и поселках городского типа, млн. кв. м общей площади жилых помещений</t>
  </si>
  <si>
    <t>Ввод в действие жилых домов в сельской местности, млн .кв. м общей площади жилых помещений</t>
  </si>
  <si>
    <t>Ввод в действие жилых домов в городах и поселках городского типа, построенных населением за счет собственных и привлеченных средств, млн.кв.м общей площади жилых помещений</t>
  </si>
  <si>
    <t>Ввод в действие жилых домов в сельской местности, построенных населением за счет собственных и привлеченных средств, млн.кв.м общей площади, кв. м общей площади жилых помещений</t>
  </si>
  <si>
    <r>
      <t>Ввод в действие жилых домов на 1000 человек населения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 м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 xml:space="preserve"> общей площади жилых помещений:</t>
    </r>
  </si>
  <si>
    <t>Ввод в действие жилых домов организациями различных форм собственности, млн.кв.м общей площади жилых помещений, в том числе:</t>
  </si>
  <si>
    <r>
      <t>Число квартир, построенных населением</t>
    </r>
    <r>
      <rPr>
        <sz val="10"/>
        <rFont val="Times New Roman"/>
        <family val="1"/>
        <charset val="204"/>
      </rPr>
      <t xml:space="preserve">, тыс. </t>
    </r>
  </si>
  <si>
    <t>Средний размер квартир, построенных населением, кв.м общей площади</t>
  </si>
  <si>
    <r>
      <t>профессиональных образовательных организаций</t>
    </r>
    <r>
      <rPr>
        <vertAlign val="superscript"/>
        <sz val="10"/>
        <rFont val="Times New Roman"/>
        <family val="1"/>
        <charset val="204"/>
      </rPr>
      <t>3)</t>
    </r>
    <r>
      <rPr>
        <sz val="10"/>
        <rFont val="Times New Roman"/>
        <family val="1"/>
        <charset val="204"/>
      </rPr>
      <t>, тыс. кв. м общей площади учебно-лабораторных зданий</t>
    </r>
  </si>
  <si>
    <r>
      <t xml:space="preserve">1) </t>
    </r>
    <r>
      <rPr>
        <sz val="8"/>
        <rFont val="Times New Roman"/>
        <family val="1"/>
        <charset val="204"/>
      </rPr>
      <t>Данные о вводе в действие производственных мощностей, жилых домов, объектов социально-культурного назначения включают ввод за счет строительства, расширения и реконструкции, с 2009 г. - за счет строительства и реконструкции.</t>
    </r>
  </si>
  <si>
    <r>
      <t xml:space="preserve">3) </t>
    </r>
    <r>
      <rPr>
        <sz val="8"/>
        <rFont val="Times New Roman"/>
        <family val="1"/>
        <charset val="204"/>
      </rPr>
      <t>Начиная с 2016 г. в  соответствии с Федеральным законом от 29.12.2012 г. № 273-ФЗ «Об образовании в Российской Федерации» в составе показателя «Профессиональные образовательные организации» учитываются данные о вводе в действие образовательных организаций начального и среднего профессионального образования.</t>
    </r>
  </si>
  <si>
    <r>
      <t>из них использующие широкополосный доступ
к сети Интернет</t>
    </r>
    <r>
      <rPr>
        <vertAlign val="superscript"/>
        <sz val="10"/>
        <rFont val="Times New Roman"/>
        <family val="1"/>
        <charset val="204"/>
      </rPr>
      <t>2)</t>
    </r>
  </si>
  <si>
    <t xml:space="preserve">Удельный вес организаций, имевших веб-сайты в сети Интернет, в процентах </t>
  </si>
  <si>
    <r>
      <t>антивирусные программы</t>
    </r>
    <r>
      <rPr>
        <vertAlign val="superscript"/>
        <sz val="10"/>
        <rFont val="Times New Roman"/>
        <family val="1"/>
        <charset val="204"/>
      </rPr>
      <t>3)</t>
    </r>
  </si>
  <si>
    <r>
      <t>для управления продажами и закупками - всего</t>
    </r>
    <r>
      <rPr>
        <vertAlign val="superscript"/>
        <sz val="10"/>
        <rFont val="Times New Roman"/>
        <family val="1"/>
        <charset val="204"/>
      </rPr>
      <t>3)</t>
    </r>
    <r>
      <rPr>
        <sz val="10"/>
        <rFont val="Times New Roman"/>
        <family val="1"/>
        <charset val="204"/>
      </rPr>
      <t>,
в процентах</t>
    </r>
  </si>
  <si>
    <r>
      <t xml:space="preserve">    для управления закупками товаров (работ, услуг)</t>
    </r>
    <r>
      <rPr>
        <vertAlign val="superscript"/>
        <sz val="10"/>
        <rFont val="Times New Roman"/>
        <family val="1"/>
        <charset val="204"/>
      </rPr>
      <t>4)</t>
    </r>
  </si>
  <si>
    <r>
      <t xml:space="preserve">    для управления продажами товаров работ, услуг)</t>
    </r>
    <r>
      <rPr>
        <vertAlign val="superscript"/>
        <sz val="10"/>
        <rFont val="Times New Roman"/>
        <family val="1"/>
        <charset val="204"/>
      </rPr>
      <t>4)</t>
    </r>
  </si>
  <si>
    <r>
      <t>CRN, ERP, SCM – системы</t>
    </r>
    <r>
      <rPr>
        <vertAlign val="superscript"/>
        <sz val="10"/>
        <rFont val="Times New Roman"/>
        <family val="1"/>
        <charset val="204"/>
      </rPr>
      <t>3)</t>
    </r>
  </si>
  <si>
    <r>
      <t>Удельный вес организаций, использовавших электронный документооборот в общем числе обследованных организаций</t>
    </r>
    <r>
      <rPr>
        <vertAlign val="superscript"/>
        <sz val="10"/>
        <rFont val="Times New Roman"/>
        <family val="1"/>
        <charset val="204"/>
      </rPr>
      <t>4)</t>
    </r>
    <r>
      <rPr>
        <sz val="10"/>
        <rFont val="Times New Roman"/>
        <family val="1"/>
        <charset val="204"/>
      </rPr>
      <t xml:space="preserve">, в процентах </t>
    </r>
  </si>
  <si>
    <t xml:space="preserve">Затраты организаций на информационные и коммуникационные технологии, млрд. руб. </t>
  </si>
  <si>
    <r>
      <t>на приобретение вычислительной техники и оргтехники</t>
    </r>
    <r>
      <rPr>
        <vertAlign val="superscript"/>
        <sz val="10"/>
        <rFont val="Times New Roman"/>
        <family val="1"/>
        <charset val="204"/>
      </rPr>
      <t>5)</t>
    </r>
  </si>
  <si>
    <t>на приобретение программного обеспечения</t>
  </si>
  <si>
    <r>
      <t>на оплату доступа к сети Интернет</t>
    </r>
    <r>
      <rPr>
        <vertAlign val="superscript"/>
        <sz val="10"/>
        <rFont val="Times New Roman"/>
        <family val="1"/>
        <charset val="204"/>
      </rPr>
      <t>3)</t>
    </r>
  </si>
  <si>
    <r>
      <t xml:space="preserve">2) </t>
    </r>
    <r>
      <rPr>
        <sz val="8"/>
        <rFont val="Times New Roman"/>
        <family val="1"/>
        <charset val="204"/>
      </rPr>
      <t>Статистическое наблюдение ведется с 2007 г.</t>
    </r>
  </si>
  <si>
    <r>
      <t xml:space="preserve">4) </t>
    </r>
    <r>
      <rPr>
        <sz val="8"/>
        <rFont val="Times New Roman"/>
        <family val="1"/>
        <charset val="204"/>
      </rPr>
      <t>Статистическое наблюдение ведется с 2011 г.</t>
    </r>
  </si>
  <si>
    <r>
      <t xml:space="preserve">5) </t>
    </r>
    <r>
      <rPr>
        <sz val="8"/>
        <rFont val="Times New Roman"/>
        <family val="1"/>
        <charset val="204"/>
      </rPr>
      <t>До 2015 г. - на приобретение вычислительной техники.</t>
    </r>
  </si>
  <si>
    <r>
      <t xml:space="preserve">3) </t>
    </r>
    <r>
      <rPr>
        <sz val="8"/>
        <rFont val="Times New Roman"/>
        <family val="1"/>
        <charset val="204"/>
      </rPr>
      <t>По данным Федеральной налоговой службы; по состоянию на 1 января 2017 г. - 1031,7 млрд.руб. Данные за 2014 г. без учета сведений по Республике Крым и г. Севастополю.</t>
    </r>
  </si>
  <si>
    <r>
      <t>20,0</t>
    </r>
    <r>
      <rPr>
        <vertAlign val="superscript"/>
        <sz val="10"/>
        <rFont val="Arial Cyr"/>
        <charset val="204"/>
      </rPr>
      <t>2)</t>
    </r>
  </si>
  <si>
    <r>
      <t>Наличие грузовых автомобилей (на конец года) в организациях автомобильного транспорта общего пользования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тыс.шт.</t>
    </r>
  </si>
  <si>
    <t>Наличие грузовых автомобилей (на конец года) в собственности граждан (по данным МВД России), тыс.шт.</t>
  </si>
  <si>
    <r>
      <t>Наличие автобусов (на конец года) в организациях автомобильного транспорта общего пользования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тыс.шт.</t>
    </r>
  </si>
  <si>
    <t>Число легковых автомобилей (на конец года) в собственности граждан на 1000 человек населения (по данным МВД России), шт.</t>
  </si>
  <si>
    <t>Число легковых автомобилей (на конец года)  в собственности граждан (по данным МВД России), тыс. шт.</t>
  </si>
  <si>
    <t>Аварийность на транспорте
(по данным МВД России)</t>
  </si>
  <si>
    <r>
      <rPr>
        <vertAlign val="superscript"/>
        <sz val="8"/>
        <rFont val="Times New Roman"/>
        <family val="1"/>
        <charset val="204"/>
      </rPr>
      <t>2)</t>
    </r>
    <r>
      <rPr>
        <sz val="8"/>
        <rFont val="Times New Roman"/>
        <family val="1"/>
        <charset val="204"/>
      </rPr>
      <t xml:space="preserve"> До 2016 г. - число профессиональных образовательных организаций. </t>
    </r>
  </si>
  <si>
    <r>
      <t xml:space="preserve">1) </t>
    </r>
    <r>
      <rPr>
        <sz val="8"/>
        <rFont val="Times New Roman"/>
        <family val="1"/>
        <charset val="204"/>
      </rPr>
      <t>До 2000 г. - ассигнования по разделу " Фундаментальные исследования и содействие научно-техническому прогрессу" федерального бюджета; 2007 – 2016 гг. –  по данным Федерального казначейства "Отчет об исполнении консолидированного бюджета Российской Федерации и бюджетов государственных внебюджетных фондов" на 1 января следующего за отчетным годом.</t>
    </r>
  </si>
  <si>
    <r>
      <t xml:space="preserve">1) </t>
    </r>
    <r>
      <rPr>
        <sz val="8"/>
        <rFont val="Times"/>
        <family val="1"/>
      </rPr>
      <t xml:space="preserve">В связи с отсутствием нормативно-правового акта, устанавливающего порядок государственного учета жилищного фонда в Российской Федерации, в том числе его государственного технического учета (включая техническую инвентаризацию), официальная статистическая информация с 2013 г. формируется не по полному кругу единиц учета. </t>
    </r>
  </si>
  <si>
    <t xml:space="preserve">Структура инвестиций в основной капитал по источникам финансирования в фактически действовавших ценах, млн.руб. (до 1998 г. - млрд. руб.) </t>
  </si>
  <si>
    <r>
      <t>5)</t>
    </r>
    <r>
      <rPr>
        <sz val="8"/>
        <rFont val="Times New Roman"/>
        <family val="1"/>
        <charset val="204"/>
      </rPr>
      <t xml:space="preserve"> Начиная с 2013 г. в инвестиции в непроизведенные нефинансовые активы включены затраты на приобретение юридическими лицами в собственность земельных участков, объектов природопользования, контрактов, договоров аренды, лицензий,деловой репутации ("гудвилла") и деловых связей (маркетинговых активов).</t>
    </r>
  </si>
  <si>
    <r>
      <t>Объем работ, выполненных по виду экономической деятельности "Строительство", в процентах к предыдущему году (в сопоставимых ценах)</t>
    </r>
    <r>
      <rPr>
        <vertAlign val="superscript"/>
        <sz val="10"/>
        <rFont val="Times New Roman"/>
        <family val="1"/>
        <charset val="204"/>
      </rPr>
      <t>3)</t>
    </r>
  </si>
  <si>
    <r>
      <t>Состояние парка основных строительных машин в строительных организациях (удельный вес машин с истекшим сроком службы в общем количестве машин, процентов)</t>
    </r>
    <r>
      <rPr>
        <vertAlign val="superscript"/>
        <sz val="10"/>
        <rFont val="Times New Roman"/>
        <family val="1"/>
        <charset val="204"/>
      </rPr>
      <t>5)</t>
    </r>
  </si>
  <si>
    <r>
      <rPr>
        <vertAlign val="superscript"/>
        <sz val="8"/>
        <rFont val="Times New Roman"/>
        <family val="1"/>
        <charset val="204"/>
      </rPr>
      <t>1)</t>
    </r>
    <r>
      <rPr>
        <sz val="8"/>
        <rFont val="Times New Roman"/>
        <family val="1"/>
        <charset val="204"/>
      </rPr>
      <t xml:space="preserve"> За 1992-2003 гг. представлены данные, полученные в  результате пересчета динамических рядов по показателю "Объем работ, выполненных по договорам строительного подряда", начиная с 2004 г. осуществляется разработка данных по виду экономической деятельности "Строительство"  ,  с 2015 г. - включая работы, выполненные хозяйственным способом организациями и населением.</t>
    </r>
  </si>
  <si>
    <r>
      <t xml:space="preserve">3) </t>
    </r>
    <r>
      <rPr>
        <sz val="8"/>
        <rFont val="Times New Roman"/>
        <family val="1"/>
        <charset val="204"/>
      </rPr>
      <t>Относительные показатели рассчитаны по сопоставимому кругу хозяйствующих субъектов, за 2014 г. - без учета данных по Республике Крым и г. Севастополю.</t>
    </r>
  </si>
  <si>
    <r>
      <t xml:space="preserve">2) </t>
    </r>
    <r>
      <rPr>
        <sz val="8"/>
        <rFont val="Times New Roman"/>
        <family val="1"/>
        <charset val="204"/>
      </rPr>
      <t>Данные разрабатываются, начиная с 1993 года.</t>
    </r>
  </si>
  <si>
    <r>
      <t>в том числе организациями по формам собственности (в % к итогу)</t>
    </r>
    <r>
      <rPr>
        <vertAlign val="superscript"/>
        <sz val="10"/>
        <rFont val="Times New Roman"/>
        <family val="1"/>
        <charset val="204"/>
      </rPr>
      <t>2</t>
    </r>
    <r>
      <rPr>
        <vertAlign val="superscript"/>
        <sz val="10"/>
        <rFont val="Times New Roman"/>
        <family val="1"/>
      </rPr>
      <t>)</t>
    </r>
    <r>
      <rPr>
        <sz val="7"/>
        <rFont val="Arial"/>
        <family val="2"/>
        <charset val="204"/>
      </rPr>
      <t>:</t>
    </r>
  </si>
  <si>
    <r>
      <t xml:space="preserve">5) </t>
    </r>
    <r>
      <rPr>
        <sz val="8"/>
        <rFont val="Times New Roman"/>
        <family val="1"/>
        <charset val="204"/>
      </rPr>
      <t xml:space="preserve">Данные за 1996 г. не разрабатывались; за 1997- 2001 гг. - приведены по состоянию на 1 октября;  за 1991-1995 и с  2002 г. - по состоянию на конец года. </t>
    </r>
  </si>
  <si>
    <t>Число действующих строительных организаций</t>
  </si>
  <si>
    <r>
      <t>в том числе по формам собственности</t>
    </r>
    <r>
      <rPr>
        <vertAlign val="superscript"/>
        <sz val="10"/>
        <rFont val="Times New Roman"/>
        <family val="1"/>
        <charset val="204"/>
      </rPr>
      <t>4)</t>
    </r>
    <r>
      <rPr>
        <sz val="10"/>
        <rFont val="Times New Roman"/>
        <family val="1"/>
        <charset val="204"/>
      </rPr>
      <t>:</t>
    </r>
  </si>
  <si>
    <r>
      <t>4)</t>
    </r>
    <r>
      <rPr>
        <sz val="8"/>
        <rFont val="Times New Roman"/>
        <family val="1"/>
        <charset val="204"/>
      </rPr>
      <t xml:space="preserve"> Показатель разрабатывается с 1995 г.</t>
    </r>
  </si>
  <si>
    <r>
      <t>2)</t>
    </r>
    <r>
      <rPr>
        <sz val="8"/>
        <rFont val="Times New Roman"/>
        <family val="1"/>
        <charset val="204"/>
      </rPr>
      <t xml:space="preserve"> Данные по состоянию на 1 января 1999, 2001, 2002, 2005, 2007 гг., 1 сентября 2003 г., 1 октября 2008, 2009, 2011, 2013, 2016 гг.</t>
    </r>
  </si>
  <si>
    <r>
      <t xml:space="preserve">9) </t>
    </r>
    <r>
      <rPr>
        <sz val="8"/>
        <rFont val="Times New Roman"/>
        <family val="1"/>
        <charset val="204"/>
      </rPr>
      <t>В 1991-1997 гг. - численность лечившихся и отдыхавших в санаторно-курортных учреждениях и учреждениях отдыха.</t>
    </r>
  </si>
  <si>
    <r>
      <t xml:space="preserve">10) </t>
    </r>
    <r>
      <rPr>
        <sz val="8"/>
        <rFont val="Times New Roman"/>
        <family val="1"/>
        <charset val="204"/>
      </rPr>
      <t>Показатель разрабатывается с 1998 г.</t>
    </r>
  </si>
  <si>
    <r>
      <t>11)</t>
    </r>
    <r>
      <rPr>
        <sz val="8"/>
        <rFont val="Times New Roman"/>
        <family val="1"/>
        <charset val="204"/>
      </rPr>
      <t xml:space="preserve"> Показатель разрабатывается с 2002 г. До 2004 г. показатель разрабатывался с периодичностью 1 раз в 2 года.</t>
    </r>
  </si>
  <si>
    <r>
      <t>Число гостиниц и аналогичных средств размещения</t>
    </r>
    <r>
      <rPr>
        <vertAlign val="superscript"/>
        <sz val="10"/>
        <rFont val="Times New Roman"/>
        <family val="1"/>
        <charset val="204"/>
      </rPr>
      <t>8)</t>
    </r>
  </si>
  <si>
    <r>
      <t>Численность лиц, размещенных в санаторно-курортных организациях и организациях отдыха</t>
    </r>
    <r>
      <rPr>
        <vertAlign val="superscript"/>
        <sz val="10"/>
        <rFont val="Times New Roman"/>
        <family val="1"/>
        <charset val="204"/>
      </rPr>
      <t>9)</t>
    </r>
    <r>
      <rPr>
        <sz val="10"/>
        <rFont val="Times New Roman"/>
        <family val="1"/>
        <charset val="204"/>
      </rPr>
      <t>, тыс. человек</t>
    </r>
  </si>
  <si>
    <r>
      <t>Численность лиц, размещенных в гостиницах и аналогичных средствах размещения</t>
    </r>
    <r>
      <rPr>
        <vertAlign val="superscript"/>
        <sz val="10"/>
        <rFont val="Times New Roman"/>
        <family val="1"/>
        <charset val="204"/>
      </rPr>
      <t>10)</t>
    </r>
    <r>
      <rPr>
        <sz val="10"/>
        <rFont val="Times New Roman"/>
        <family val="1"/>
        <charset val="204"/>
      </rPr>
      <t>, тыс. человек</t>
    </r>
  </si>
  <si>
    <r>
      <t>Число туристских фирм</t>
    </r>
    <r>
      <rPr>
        <vertAlign val="superscript"/>
        <sz val="10"/>
        <rFont val="Times New Roman"/>
        <family val="1"/>
        <charset val="204"/>
      </rPr>
      <t>11)</t>
    </r>
  </si>
  <si>
    <r>
      <t>Число реализованных населению турпакетов</t>
    </r>
    <r>
      <rPr>
        <vertAlign val="superscript"/>
        <sz val="10"/>
        <rFont val="Times New Roman"/>
        <family val="1"/>
        <charset val="204"/>
      </rPr>
      <t>11)</t>
    </r>
    <r>
      <rPr>
        <sz val="10"/>
        <rFont val="Times New Roman"/>
        <family val="1"/>
        <charset val="204"/>
      </rPr>
      <t xml:space="preserve">, </t>
    </r>
    <r>
      <rPr>
        <vertAlign val="superscript"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тыс.</t>
    </r>
  </si>
  <si>
    <r>
      <t>Стоимость реализованных населению турпакетов</t>
    </r>
    <r>
      <rPr>
        <vertAlign val="superscript"/>
        <sz val="10"/>
        <rFont val="Times New Roman"/>
        <family val="1"/>
        <charset val="204"/>
      </rPr>
      <t>11)</t>
    </r>
    <r>
      <rPr>
        <sz val="10"/>
        <rFont val="Times New Roman"/>
        <family val="1"/>
        <charset val="204"/>
      </rPr>
      <t>, млн.руб.</t>
    </r>
  </si>
  <si>
    <r>
      <t>Численность туристов, обслуженных туристскими фирмами</t>
    </r>
    <r>
      <rPr>
        <vertAlign val="superscript"/>
        <sz val="10"/>
        <rFont val="Times New Roman"/>
        <family val="1"/>
        <charset val="204"/>
      </rPr>
      <t>11)</t>
    </r>
    <r>
      <rPr>
        <sz val="10"/>
        <rFont val="Times New Roman"/>
        <family val="1"/>
        <charset val="204"/>
      </rPr>
      <t>, тыс.человек</t>
    </r>
  </si>
  <si>
    <r>
      <t>Число мест в гостиницах и аналогичных средствах размещения</t>
    </r>
    <r>
      <rPr>
        <vertAlign val="superscript"/>
        <sz val="10"/>
        <rFont val="Times New Roman"/>
        <family val="1"/>
        <charset val="204"/>
      </rPr>
      <t>8)</t>
    </r>
  </si>
  <si>
    <r>
      <rPr>
        <vertAlign val="superscript"/>
        <sz val="8"/>
        <rFont val="Times New Roman"/>
        <family val="1"/>
        <charset val="204"/>
      </rPr>
      <t xml:space="preserve">1) </t>
    </r>
    <r>
      <rPr>
        <sz val="8"/>
        <rFont val="Times New Roman"/>
        <family val="1"/>
        <charset val="204"/>
      </rPr>
      <t>По юридическим лицам (без субъектов малого предпринимательства).</t>
    </r>
  </si>
  <si>
    <r>
      <rPr>
        <vertAlign val="superscript"/>
        <sz val="8"/>
        <rFont val="Times New Roman"/>
        <family val="1"/>
        <charset val="204"/>
      </rPr>
      <t>2)</t>
    </r>
    <r>
      <rPr>
        <sz val="8"/>
        <rFont val="Times New Roman"/>
        <family val="1"/>
        <charset val="204"/>
      </rPr>
      <t xml:space="preserve"> С 2010 г. – эксплуатационные автобусы (собственные, арендованные, приобретенные по договору лизинга и т.п.) юридических лиц  и индивидуальных предпринимателей (включая субъекты малого предпринимательства), осуществляющих перевозку  пассажиров по регулярным маршрутам.    </t>
    </r>
  </si>
  <si>
    <t xml:space="preserve">Среднедушевые денежные доходы населения (в месяц), руб. (до 1998 г. -тыс.руб.; до 2010 г.-  без учета данных по Чеченской Республике, до 2015 г. - без учета данных по Республике Крым и г. Севастополю) </t>
  </si>
  <si>
    <r>
      <t>Реальные располагаемые денежные доходы населения (до 2011 г. - без учета данных по Чеченской Республике, до 2016 г. - без учета данных по Республике Крым и г. Севастополю), в процентах к предыдущему году</t>
    </r>
    <r>
      <rPr>
        <vertAlign val="superscript"/>
        <sz val="10"/>
        <rFont val="Times New Roman"/>
        <family val="1"/>
        <charset val="204"/>
      </rPr>
      <t>3)</t>
    </r>
  </si>
  <si>
    <r>
      <t>Численность занятых, приходящаяся на одного пенсионера</t>
    </r>
    <r>
      <rPr>
        <vertAlign val="superscript"/>
        <sz val="10"/>
        <rFont val="Times New Roman"/>
        <family val="1"/>
        <charset val="204"/>
      </rPr>
      <t>2);3)</t>
    </r>
    <r>
      <rPr>
        <sz val="10"/>
        <rFont val="Times New Roman"/>
        <family val="1"/>
        <charset val="204"/>
      </rPr>
      <t>, человек</t>
    </r>
  </si>
  <si>
    <r>
      <rPr>
        <vertAlign val="superscript"/>
        <sz val="8"/>
        <rFont val="Times New Roman"/>
        <family val="1"/>
        <charset val="204"/>
      </rPr>
      <t>4)</t>
    </r>
    <r>
      <rPr>
        <sz val="8"/>
        <rFont val="Times New Roman"/>
        <family val="1"/>
        <charset val="204"/>
      </rPr>
      <t xml:space="preserve"> С 2010 г. - включая данные по Чеченской Республике; </t>
    </r>
    <r>
      <rPr>
        <sz val="8"/>
        <color indexed="10"/>
        <rFont val="Times New Roman"/>
        <family val="1"/>
        <charset val="204"/>
      </rPr>
      <t xml:space="preserve">с 2015 г. - включая данные по Республике Крым и г.Севастополю. </t>
    </r>
  </si>
  <si>
    <r>
      <t>Структура</t>
    </r>
    <r>
      <rPr>
        <b/>
        <sz val="10"/>
        <rFont val="Times New Roman"/>
        <family val="1"/>
        <charset val="204"/>
      </rPr>
      <t xml:space="preserve"> валового </t>
    </r>
    <r>
      <rPr>
        <sz val="10"/>
        <rFont val="Times New Roman"/>
        <family val="1"/>
        <charset val="204"/>
      </rPr>
      <t>располагаемого дохода домашних хозяйств (млрд. руб.; до 1998 г. - трлн.руб.)</t>
    </r>
  </si>
  <si>
    <r>
      <t>Валовой располагаемый доход домашних хозяйств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- всего:</t>
    </r>
  </si>
  <si>
    <r>
      <t>Структура</t>
    </r>
    <r>
      <rPr>
        <b/>
        <sz val="10"/>
        <rFont val="Times New Roman"/>
        <family val="1"/>
        <charset val="204"/>
      </rPr>
      <t xml:space="preserve"> валового </t>
    </r>
    <r>
      <rPr>
        <sz val="10"/>
        <rFont val="Times New Roman"/>
        <family val="1"/>
        <charset val="204"/>
      </rPr>
      <t>располагаемого дохода домашних хозяйств (в процентах к итогу)</t>
    </r>
  </si>
  <si>
    <r>
      <t xml:space="preserve">3) </t>
    </r>
    <r>
      <rPr>
        <sz val="8"/>
        <rFont val="Times New Roman"/>
        <family val="1"/>
        <charset val="204"/>
      </rPr>
      <t>Данные за 2015 г. пересчитаны в соответствии с актуализированной методикой расчета баланса трудовых ресурсов и оценки затрат труда.</t>
    </r>
  </si>
  <si>
    <r>
      <t>Численность учителей в организациях, осуществляющих образовательную деятельность по образовательным програмам начального, основного и среднего общего образования</t>
    </r>
    <r>
      <rPr>
        <vertAlign val="superscript"/>
        <sz val="10"/>
        <rFont val="Times New Roman"/>
        <family val="1"/>
        <charset val="204"/>
      </rPr>
      <t>3)</t>
    </r>
    <r>
      <rPr>
        <sz val="10"/>
        <rFont val="Times New Roman"/>
        <family val="1"/>
        <charset val="204"/>
      </rPr>
      <t>, тыс. человек</t>
    </r>
  </si>
  <si>
    <t>Число мест (коек) в санаторно-курортных организациях и организациях отдыха</t>
  </si>
  <si>
    <r>
      <t>8)</t>
    </r>
    <r>
      <rPr>
        <sz val="8"/>
        <rFont val="Times New Roman"/>
        <family val="1"/>
        <charset val="204"/>
      </rPr>
      <t>С 2005 г. данные представлены с учетом физических лиц, осуществляющих предпринимательскую деятельность без образования юридического лица (индивидуальных предпринимателей).</t>
    </r>
  </si>
  <si>
    <r>
      <t>2)</t>
    </r>
    <r>
      <rPr>
        <sz val="8"/>
        <rFont val="Times New Roman"/>
        <family val="1"/>
        <charset val="204"/>
      </rPr>
      <t xml:space="preserve"> В соответствии с распоряжением Правительства Российской Федерации от 23.06.2016 г. № 1297-р из Федерального плана статистических работ, начиная с 2016 г. исключена работа по формированию показателей, характеризующих процесс приватизации государственного и муниципального имущества.  </t>
    </r>
  </si>
  <si>
    <t>Число лиц, совершивших преступления, тыс.человек</t>
  </si>
  <si>
    <t>Число осужденных по приговорам судов, вступившим в законную силу, тыс.человек</t>
  </si>
  <si>
    <t>Число лиц, содержавшихся в местах лишения свободы, тыс.человек</t>
  </si>
  <si>
    <r>
      <t>общий строительный объем зданий, млн. м</t>
    </r>
    <r>
      <rPr>
        <vertAlign val="superscript"/>
        <sz val="10"/>
        <rFont val="Times New Roman"/>
        <family val="1"/>
        <charset val="204"/>
      </rPr>
      <t>3</t>
    </r>
  </si>
  <si>
    <r>
      <t>3)</t>
    </r>
    <r>
      <rPr>
        <sz val="8"/>
        <rFont val="Times New Roman"/>
        <family val="1"/>
        <charset val="204"/>
      </rPr>
      <t xml:space="preserve"> Начиная с 2013 г. в инвестиции в основной капитал включены инвестиции в объкты интеллектуальной собственности: произведения науки, литературы и искусства; программное обеспечение и базы данных  для ЭВМ, изобретения, полезные модели, промышленные образцы, селекционные достижения, произведенные нематериальные поисковые затраты, затраты на научно-исследовательские опытно-конструкторские и технологические работы и т.д.</t>
    </r>
  </si>
  <si>
    <r>
      <t>4)</t>
    </r>
    <r>
      <rPr>
        <sz val="8"/>
        <rFont val="Times New Roman"/>
        <family val="1"/>
        <charset val="204"/>
      </rPr>
      <t xml:space="preserve">  За 1998-2012 гг. в инвестиции в другие нефинансовые активы включены затраты на приобретение юридическими лицами в собственность земельных участков, объектов природопользования.</t>
    </r>
  </si>
  <si>
    <r>
      <t>1)</t>
    </r>
    <r>
      <rPr>
        <sz val="8"/>
        <color indexed="8"/>
        <rFont val="Times New Roman"/>
        <family val="1"/>
        <charset val="204"/>
      </rPr>
      <t>По данным Минздрава России, Минобрнауки России, Минтруда России.</t>
    </r>
  </si>
  <si>
    <r>
      <t xml:space="preserve">3) </t>
    </r>
    <r>
      <rPr>
        <sz val="8"/>
        <rFont val="Times New Roman"/>
        <family val="1"/>
        <charset val="204"/>
      </rPr>
      <t>С 2009 г. - без руководящих работников и внешних совместителей.</t>
    </r>
  </si>
  <si>
    <r>
      <t>Численность студентов обучающихся по программам</t>
    </r>
    <r>
      <rPr>
        <strike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подготовки квалифицированных рабочих, служащих</t>
    </r>
    <r>
      <rPr>
        <sz val="10"/>
        <rFont val="Times New Roman"/>
        <family val="1"/>
        <charset val="204"/>
      </rPr>
      <t>, тыс.человек</t>
    </r>
  </si>
  <si>
    <r>
      <rPr>
        <vertAlign val="superscript"/>
        <sz val="8"/>
        <rFont val="Times New Roman"/>
        <family val="1"/>
        <charset val="204"/>
      </rPr>
      <t xml:space="preserve">2) </t>
    </r>
    <r>
      <rPr>
        <sz val="8"/>
        <rFont val="Times New Roman"/>
        <family val="1"/>
        <charset val="204"/>
      </rPr>
      <t>До 2016 г. - число образовательных организаций высшего образования.</t>
    </r>
  </si>
  <si>
    <t>на обучение сотрудников, связанное с развитием и использованием информационных и коммуникационных технологий</t>
  </si>
  <si>
    <t>прочие затраты</t>
  </si>
  <si>
    <r>
      <t xml:space="preserve">3) </t>
    </r>
    <r>
      <rPr>
        <sz val="8"/>
        <rFont val="Times New Roman"/>
        <family val="1"/>
        <charset val="204"/>
      </rPr>
      <t>С 2011 г. - в весе после доработки;  до 2011 г. - в первоначально оприходованном весе.</t>
    </r>
  </si>
  <si>
    <r>
      <t>Валовой располагаемый доход домашних хозяйств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 xml:space="preserve"> - всего:</t>
    </r>
  </si>
  <si>
    <r>
      <t xml:space="preserve">2)  </t>
    </r>
    <r>
      <rPr>
        <sz val="8"/>
        <rFont val="Times New Roman"/>
        <family val="1"/>
        <charset val="204"/>
      </rPr>
      <t xml:space="preserve">Данные в разделе начиная с 2011 г. содержат изменения, связанные с внедрением положений СНС 2008 года   относительно  учета результатов научных исследований и разработок и систем вооружения.  Кроме того они отличаются от итогов за предыдущие годы на величину изменений, связанных с внедрением международной методологии оценки жилищных услуг, производимых и потребляемых собственниками жилья; оценкой потребления основного капитала исходя из его текущей рыночной стоимости; согласованием  данных об экспорте и импорте  с данными платежного баланса, разработанного по методологии 6 издания "Руководства МВФ по платежному балансу и международной инвестиционной позиции" (РПБ6); актуализацией данных по итогам разработки базовых таблиц "Затраты-выпуск" за 2011 год, включением оценки услуг домашних работников (домашней прислуги). </t>
    </r>
  </si>
  <si>
    <r>
      <t>2)</t>
    </r>
    <r>
      <rPr>
        <sz val="8"/>
        <rFont val="Times New Roman"/>
        <family val="1"/>
        <charset val="204"/>
      </rPr>
      <t xml:space="preserve"> Индекс-дефлятор за 2011. не публикуется в связи с различной методологией расчёта валовой добавленной стоимости в текущих ценах за 2010, 2011 гг. </t>
    </r>
  </si>
  <si>
    <t xml:space="preserve">__________
*)  Данные в разделе начиная с 2011 г. содержат изменения, связанные с внедрением положений СНС 2008 года   относительно  учета результатов научных исследований и разработок и систем вооружения.  Кроме того они отличаются от итогов за предыдущие годы на величину изменений, связанных с внедрением международной методологии оценки жилищных услуг, производимых и потребляемых собственниками жилья; оценкой потребления основного капитала исходя из его текущей рыночной стоимости; согласованием  данных об экспорте и импорте  с данными платежного баланса, разработанного по методологии 6 издания "Руководства МВФ по платежному балансу и международной инвестиционной позиции" (РПБ6); актуализацией данных по итогам разработки базовых таблиц "Затраты-выпуск" за 2011 год, включением оценки услуг домашних работников (домашней прислуги). </t>
  </si>
  <si>
    <r>
      <t xml:space="preserve">2) </t>
    </r>
    <r>
      <rPr>
        <sz val="8"/>
        <rFont val="Times New Roman"/>
        <family val="1"/>
        <charset val="204"/>
      </rPr>
      <t xml:space="preserve">C 2015 г. - по данным Росморречфлота.  </t>
    </r>
  </si>
  <si>
    <r>
      <rPr>
        <vertAlign val="superscript"/>
        <sz val="8"/>
        <rFont val="Times New Roman"/>
        <family val="1"/>
        <charset val="204"/>
      </rPr>
      <t>2)</t>
    </r>
    <r>
      <rPr>
        <sz val="8"/>
        <rFont val="Times New Roman"/>
        <family val="1"/>
        <charset val="204"/>
      </rPr>
      <t xml:space="preserve"> С 2010 г. по юридическим лицам (без микропредприятий).</t>
    </r>
  </si>
  <si>
    <r>
      <t>Электроэнергия в квартирах  без электроплит за минимальный объем</t>
    </r>
    <r>
      <rPr>
        <vertAlign val="superscript"/>
        <sz val="10"/>
        <rFont val="Times New Roman"/>
        <family val="1"/>
        <charset val="204"/>
      </rPr>
      <t>26)</t>
    </r>
    <r>
      <rPr>
        <sz val="10"/>
        <rFont val="Times New Roman"/>
        <family val="1"/>
        <charset val="204"/>
      </rPr>
      <t>, за 100 кВт·ч</t>
    </r>
  </si>
  <si>
    <r>
      <t>Санаторий</t>
    </r>
    <r>
      <rPr>
        <b/>
        <sz val="10"/>
        <rFont val="Times New Roman"/>
        <family val="1"/>
        <charset val="204"/>
      </rPr>
      <t xml:space="preserve"> </t>
    </r>
    <r>
      <rPr>
        <vertAlign val="superscript"/>
        <sz val="10"/>
        <rFont val="Times New Roman"/>
        <family val="1"/>
        <charset val="204"/>
      </rPr>
      <t>28)</t>
    </r>
    <r>
      <rPr>
        <sz val="10"/>
        <rFont val="Times New Roman"/>
        <family val="1"/>
        <charset val="204"/>
      </rPr>
      <t>, за день с человека</t>
    </r>
  </si>
  <si>
    <r>
      <t xml:space="preserve">Дом отдыха, пансионат </t>
    </r>
    <r>
      <rPr>
        <vertAlign val="superscript"/>
        <sz val="10"/>
        <rFont val="Times New Roman"/>
        <family val="1"/>
        <charset val="204"/>
      </rPr>
      <t>29)</t>
    </r>
    <r>
      <rPr>
        <sz val="10"/>
        <rFont val="Times New Roman"/>
        <family val="1"/>
        <charset val="204"/>
      </rPr>
      <t>,</t>
    </r>
    <r>
      <rPr>
        <b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за день с человека</t>
    </r>
  </si>
  <si>
    <r>
      <t>Удельный вес организаций связи, осуществлявших технологические инновации, в общем числе организаций, процентов</t>
    </r>
    <r>
      <rPr>
        <vertAlign val="superscript"/>
        <sz val="10"/>
        <rFont val="Times New Roman"/>
        <family val="1"/>
        <charset val="204"/>
      </rPr>
      <t>2)</t>
    </r>
  </si>
  <si>
    <r>
      <rPr>
        <b/>
        <sz val="14"/>
        <rFont val="Times New Roman"/>
        <family val="1"/>
        <charset val="204"/>
      </rPr>
      <t xml:space="preserve">Раздел 1. </t>
    </r>
    <r>
      <rPr>
        <sz val="14"/>
        <rFont val="Times New Roman"/>
        <family val="1"/>
        <charset val="204"/>
      </rPr>
      <t xml:space="preserve"> Государственное устройство Российской Федерации</t>
    </r>
  </si>
  <si>
    <t>1. ГОСУДАРСТВЕННОЕ УСТРОЙСТВО РОССИЙСКОЙ ФЕДЕРАЦИИ</t>
  </si>
  <si>
    <r>
      <t>Всего</t>
    </r>
    <r>
      <rPr>
        <vertAlign val="superscript"/>
        <sz val="10"/>
        <rFont val="Times New Roman"/>
        <family val="1"/>
        <charset val="204"/>
      </rPr>
      <t>12);13)</t>
    </r>
  </si>
  <si>
    <t>амбулаторно-поликлинических организаций, тыс. посещений в смену</t>
  </si>
  <si>
    <t>учреждений культуры клубного типа, тыс. мест</t>
  </si>
  <si>
    <t>Ввод в действие мощностей образовательных организаций высшего образования, профессиональных образовательных организаций:</t>
  </si>
  <si>
    <t>образовательных организаций высшего образования, тыс. кв. м общей площади учебно-лабораторных зданий</t>
  </si>
  <si>
    <r>
      <t>Численность работников органов государственной власти и местного самоуправления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 xml:space="preserve">, тыс.человек </t>
    </r>
  </si>
  <si>
    <r>
      <t>Число муниципальных образований</t>
    </r>
    <r>
      <rPr>
        <vertAlign val="superscript"/>
        <sz val="10"/>
        <rFont val="Times New Roman"/>
        <family val="1"/>
        <charset val="204"/>
      </rPr>
      <t>3)</t>
    </r>
  </si>
  <si>
    <r>
      <t>Численность работников, замещавших государственные должности и должности гражданской службы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 xml:space="preserve">, тыс.человек </t>
    </r>
  </si>
  <si>
    <r>
      <t>Численность работников, замещавших муниципальные должности и должности муниципальной службы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 xml:space="preserve">, тыс.человек </t>
    </r>
  </si>
  <si>
    <r>
      <t>Прием и выбытие работников,  забастовки</t>
    </r>
    <r>
      <rPr>
        <vertAlign val="superscript"/>
        <sz val="10"/>
        <rFont val="Times New Roman"/>
        <family val="1"/>
        <charset val="204"/>
      </rPr>
      <t>1)</t>
    </r>
  </si>
  <si>
    <r>
      <t>Удельный вес численности работников, работавших под воздействием повышенного уpовня шума, ультpа- и инфpазвуков - всего, в процентах от общей численности работников соответствующего вида экономической деятельности</t>
    </r>
    <r>
      <rPr>
        <vertAlign val="superscript"/>
        <sz val="10"/>
        <rFont val="Times New Roman"/>
        <family val="1"/>
        <charset val="204"/>
      </rPr>
      <t>4)</t>
    </r>
  </si>
  <si>
    <r>
      <t>Удельный вес численности работников, работавших  под воздействием повышенного уpовня вибрации - всего, в процентах от общей численности работников соответствующего вида экономической деятельности</t>
    </r>
    <r>
      <rPr>
        <vertAlign val="superscript"/>
        <sz val="10"/>
        <rFont val="Times New Roman"/>
        <family val="1"/>
        <charset val="204"/>
      </rPr>
      <t>4)</t>
    </r>
    <r>
      <rPr>
        <sz val="10"/>
        <rFont val="Times New Roman"/>
        <family val="1"/>
        <charset val="204"/>
      </rPr>
      <t xml:space="preserve"> </t>
    </r>
  </si>
  <si>
    <r>
      <t>Удельный вес численности работников, занятых под воздействием фактора тяжести трудового процесса - всего, в процентах от общей численности работников соответствующего вида экономической деятельности</t>
    </r>
    <r>
      <rPr>
        <vertAlign val="superscript"/>
        <sz val="10"/>
        <rFont val="Times New Roman"/>
        <family val="1"/>
        <charset val="204"/>
      </rPr>
      <t>4)</t>
    </r>
  </si>
  <si>
    <r>
      <rPr>
        <vertAlign val="superscript"/>
        <sz val="8"/>
        <rFont val="Times New Roman"/>
        <family val="1"/>
        <charset val="204"/>
      </rPr>
      <t xml:space="preserve">3) </t>
    </r>
    <r>
      <rPr>
        <sz val="8"/>
        <rFont val="Times New Roman"/>
        <family val="1"/>
        <charset val="204"/>
      </rPr>
      <t>До 2014 г.  - занятые в условиях, не отвечающих гигиеническим нормативам условий труда.</t>
    </r>
  </si>
  <si>
    <r>
      <t xml:space="preserve">4) </t>
    </r>
    <r>
      <rPr>
        <sz val="8"/>
        <rFont val="Times New Roman"/>
        <family val="1"/>
        <charset val="204"/>
      </rPr>
      <t>По организациям обследованных видов экономической деятельности.</t>
    </r>
  </si>
  <si>
    <r>
      <t>Удельный вес численности работников, работавших  под воздействием аэрозолей преимущественно фиброгенного действия -всего, в процентах от общей численности работников соответствующего вида экономической деятельности</t>
    </r>
    <r>
      <rPr>
        <vertAlign val="superscript"/>
        <sz val="10"/>
        <rFont val="Times New Roman"/>
        <family val="1"/>
        <charset val="204"/>
      </rPr>
      <t>4)</t>
    </r>
    <r>
      <rPr>
        <sz val="10"/>
        <rFont val="Times New Roman"/>
        <family val="1"/>
        <charset val="204"/>
      </rPr>
      <t xml:space="preserve"> </t>
    </r>
  </si>
  <si>
    <r>
      <t>Удельный вес численности работников, занятых во вредных и (или) опасных условиях труда - всего</t>
    </r>
    <r>
      <rPr>
        <vertAlign val="superscript"/>
        <sz val="10"/>
        <rFont val="Times New Roman"/>
        <family val="1"/>
        <charset val="204"/>
      </rPr>
      <t>3)</t>
    </r>
    <r>
      <rPr>
        <sz val="10"/>
        <rFont val="Times New Roman"/>
        <family val="1"/>
        <charset val="204"/>
      </rPr>
      <t>, в процентах от общей численности работников соответствующего вида экономической деятельности</t>
    </r>
    <r>
      <rPr>
        <vertAlign val="superscript"/>
        <sz val="10"/>
        <rFont val="Times New Roman"/>
        <family val="1"/>
        <charset val="204"/>
      </rPr>
      <t>4)</t>
    </r>
    <r>
      <rPr>
        <sz val="10"/>
        <rFont val="Times New Roman"/>
        <family val="1"/>
        <charset val="204"/>
      </rPr>
      <t xml:space="preserve"> </t>
    </r>
  </si>
  <si>
    <r>
      <t>Условия труда</t>
    </r>
    <r>
      <rPr>
        <b/>
        <vertAlign val="superscript"/>
        <sz val="10"/>
        <rFont val="Times New Roman"/>
        <family val="1"/>
        <charset val="204"/>
      </rPr>
      <t>1)</t>
    </r>
    <r>
      <rPr>
        <b/>
        <sz val="10"/>
        <rFont val="Times New Roman"/>
        <family val="1"/>
        <charset val="204"/>
      </rPr>
      <t>, производственный травматизм</t>
    </r>
    <r>
      <rPr>
        <b/>
        <vertAlign val="superscript"/>
        <sz val="10"/>
        <rFont val="Times New Roman"/>
        <family val="1"/>
        <charset val="204"/>
      </rPr>
      <t>2)</t>
    </r>
  </si>
  <si>
    <t>Соотношение среднего размера назначенных пенсий со средним размером начисленной заработной платы работников организаций, процентов</t>
  </si>
  <si>
    <t>847527,0</t>
  </si>
  <si>
    <r>
      <t>молоко питьевое</t>
    </r>
    <r>
      <rPr>
        <vertAlign val="superscript"/>
        <sz val="10"/>
        <rFont val="Times New Roman"/>
        <family val="1"/>
        <charset val="204"/>
      </rPr>
      <t>3</t>
    </r>
    <r>
      <rPr>
        <vertAlign val="superscript"/>
        <sz val="10"/>
        <rFont val="Times New Roman"/>
        <family val="1"/>
      </rPr>
      <t>)</t>
    </r>
    <r>
      <rPr>
        <sz val="10"/>
        <rFont val="Times New Roman"/>
        <family val="1"/>
      </rPr>
      <t>, л в месяц</t>
    </r>
  </si>
  <si>
    <r>
      <t>видеомагнитофоны, видеокамеры</t>
    </r>
    <r>
      <rPr>
        <vertAlign val="superscript"/>
        <sz val="10"/>
        <rFont val="Times New Roman"/>
        <family val="1"/>
        <charset val="204"/>
      </rPr>
      <t>4)</t>
    </r>
    <r>
      <rPr>
        <sz val="10"/>
        <rFont val="Times New Roman"/>
        <family val="1"/>
        <charset val="204"/>
      </rPr>
      <t>, шт.</t>
    </r>
  </si>
  <si>
    <r>
      <t xml:space="preserve">3) </t>
    </r>
    <r>
      <rPr>
        <sz val="8"/>
        <rFont val="Times New Roman"/>
        <family val="1"/>
        <charset val="204"/>
      </rPr>
      <t>До 2009 г. - молоко цельное. В 2009 году - молоко питьевое (включая разливное) и молочный напиток. В 2010, 2011 г.г. - молоко питьвое и молочный напиток. С 2012 года - молоко питьвое.</t>
    </r>
  </si>
  <si>
    <r>
      <t>Число учтенных страховщиков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 xml:space="preserve"> </t>
    </r>
  </si>
  <si>
    <r>
      <t>Состояние взаиморасчетов в организациях по видам экономической деятельности (на конец отчетного периода)</t>
    </r>
    <r>
      <rPr>
        <b/>
        <vertAlign val="superscript"/>
        <sz val="10"/>
        <rFont val="Times New Roman"/>
        <family val="1"/>
        <charset val="204"/>
      </rPr>
      <t>1)</t>
    </r>
  </si>
  <si>
    <r>
      <t>Финансовые вложения</t>
    </r>
    <r>
      <rPr>
        <b/>
        <vertAlign val="superscript"/>
        <sz val="10"/>
        <rFont val="Times New Roman"/>
        <family val="1"/>
        <charset val="204"/>
      </rPr>
      <t>1);2)</t>
    </r>
  </si>
  <si>
    <r>
      <t>Уровень и динамика цен на потребительском рынке</t>
    </r>
    <r>
      <rPr>
        <b/>
        <vertAlign val="superscript"/>
        <sz val="10"/>
        <rFont val="Times New Roman"/>
        <family val="1"/>
        <charset val="204"/>
      </rPr>
      <t>*)</t>
    </r>
  </si>
  <si>
    <r>
      <t>Водка крепостью 40% об.спирта и выше</t>
    </r>
    <r>
      <rPr>
        <vertAlign val="superscript"/>
        <sz val="10"/>
        <rFont val="Times New Roman"/>
        <family val="1"/>
        <charset val="204"/>
      </rPr>
      <t>8)</t>
    </r>
    <r>
      <rPr>
        <sz val="10"/>
        <rFont val="Times New Roman"/>
        <family val="1"/>
        <charset val="204"/>
      </rPr>
      <t>, за л</t>
    </r>
  </si>
  <si>
    <r>
      <t>Корвалол</t>
    </r>
    <r>
      <rPr>
        <sz val="10"/>
        <rFont val="Times New Roman"/>
        <family val="1"/>
        <charset val="204"/>
      </rPr>
      <t>, за 25 мл</t>
    </r>
  </si>
  <si>
    <r>
      <t>Ремонт телевизоров цветного изображения</t>
    </r>
    <r>
      <rPr>
        <vertAlign val="superscript"/>
        <sz val="10"/>
        <rFont val="Times New Roman"/>
        <family val="1"/>
        <charset val="204"/>
      </rPr>
      <t xml:space="preserve">15)  </t>
    </r>
  </si>
  <si>
    <r>
      <rPr>
        <vertAlign val="superscript"/>
        <sz val="8"/>
        <rFont val="Times New Roman"/>
        <family val="1"/>
        <charset val="204"/>
      </rPr>
      <t>15)</t>
    </r>
    <r>
      <rPr>
        <sz val="8"/>
        <rFont val="Times New Roman"/>
        <family val="1"/>
        <charset val="204"/>
      </rPr>
      <t xml:space="preserve"> В 1991-2006 гг. – ремонт отечественных телевизоров цветного изображения (без стоимости деталей).</t>
    </r>
  </si>
  <si>
    <r>
      <t>Ремонт холодильников всех марок</t>
    </r>
    <r>
      <rPr>
        <vertAlign val="superscript"/>
        <sz val="10"/>
        <rFont val="Times New Roman"/>
        <family val="1"/>
        <charset val="204"/>
      </rPr>
      <t>16)</t>
    </r>
  </si>
  <si>
    <r>
      <rPr>
        <vertAlign val="superscript"/>
        <sz val="8"/>
        <rFont val="Times New Roman"/>
        <family val="1"/>
        <charset val="204"/>
      </rPr>
      <t xml:space="preserve">16) </t>
    </r>
    <r>
      <rPr>
        <sz val="8"/>
        <rFont val="Times New Roman"/>
        <family val="1"/>
        <charset val="204"/>
      </rPr>
      <t>В 1997-2003 гг. – ремонт холодильников (без стоимости деталей).</t>
    </r>
  </si>
  <si>
    <r>
      <t>Химчистка мужского костюма</t>
    </r>
    <r>
      <rPr>
        <vertAlign val="superscript"/>
        <sz val="10"/>
        <rFont val="Times New Roman"/>
        <family val="1"/>
        <charset val="204"/>
      </rPr>
      <t>17)</t>
    </r>
  </si>
  <si>
    <r>
      <rPr>
        <vertAlign val="superscript"/>
        <sz val="8"/>
        <rFont val="Times New Roman"/>
        <family val="1"/>
        <charset val="204"/>
      </rPr>
      <t>18)</t>
    </r>
    <r>
      <rPr>
        <sz val="8"/>
        <rFont val="Times New Roman"/>
        <family val="1"/>
        <charset val="204"/>
      </rPr>
      <t xml:space="preserve"> В 1997-1998 гг. - стирка и глажение белья прямого с крахмалом.</t>
    </r>
  </si>
  <si>
    <r>
      <rPr>
        <vertAlign val="superscript"/>
        <sz val="8"/>
        <rFont val="Times New Roman"/>
        <family val="1"/>
        <charset val="204"/>
      </rPr>
      <t>17)</t>
    </r>
    <r>
      <rPr>
        <sz val="8"/>
        <rFont val="Times New Roman"/>
        <family val="1"/>
        <charset val="204"/>
      </rPr>
      <t xml:space="preserve"> В 1991-1996 гг. - химическая чистка пальто (зимнего, демисезонного), полупальто, мужского костюма.</t>
    </r>
  </si>
  <si>
    <r>
      <t>Стирка и глажение белья прямого</t>
    </r>
    <r>
      <rPr>
        <vertAlign val="superscript"/>
        <sz val="10"/>
        <rFont val="Times New Roman"/>
        <family val="1"/>
        <charset val="204"/>
      </rPr>
      <t>18)</t>
    </r>
    <r>
      <rPr>
        <b/>
        <sz val="10"/>
        <rFont val="Times New Roman"/>
        <family val="1"/>
        <charset val="204"/>
      </rPr>
      <t>,</t>
    </r>
    <r>
      <rPr>
        <sz val="10"/>
        <rFont val="Times New Roman"/>
        <family val="1"/>
        <charset val="204"/>
      </rPr>
      <t xml:space="preserve"> за кг</t>
    </r>
  </si>
  <si>
    <r>
      <t>Стрижка модельная в женском зале</t>
    </r>
    <r>
      <rPr>
        <vertAlign val="superscript"/>
        <sz val="10"/>
        <rFont val="Times New Roman"/>
        <family val="1"/>
        <charset val="204"/>
      </rPr>
      <t>19)</t>
    </r>
  </si>
  <si>
    <r>
      <t>Рытье могилы ручным способом на новом месте захоронения</t>
    </r>
    <r>
      <rPr>
        <vertAlign val="superscript"/>
        <sz val="10"/>
        <rFont val="Times New Roman"/>
        <family val="1"/>
        <charset val="204"/>
      </rPr>
      <t>20)</t>
    </r>
  </si>
  <si>
    <r>
      <rPr>
        <vertAlign val="superscript"/>
        <sz val="8"/>
        <rFont val="Times New Roman"/>
        <family val="1"/>
        <charset val="204"/>
      </rPr>
      <t>19)</t>
    </r>
    <r>
      <rPr>
        <sz val="8"/>
        <rFont val="Times New Roman"/>
        <family val="1"/>
        <charset val="204"/>
      </rPr>
      <t xml:space="preserve"> В 1991-1996 гг. - стрижка с укладкой феном или бигуди.</t>
    </r>
  </si>
  <si>
    <r>
      <rPr>
        <vertAlign val="superscript"/>
        <sz val="8"/>
        <rFont val="Times New Roman"/>
        <family val="1"/>
        <charset val="204"/>
      </rPr>
      <t>20)</t>
    </r>
    <r>
      <rPr>
        <sz val="8"/>
        <rFont val="Times New Roman"/>
        <family val="1"/>
        <charset val="204"/>
      </rPr>
      <t xml:space="preserve"> В 1991-1996 гг. - рытье могилы.</t>
    </r>
  </si>
  <si>
    <r>
      <t>Проезд в городском муниципальном автобусе</t>
    </r>
    <r>
      <rPr>
        <vertAlign val="superscript"/>
        <sz val="10"/>
        <rFont val="Times New Roman"/>
        <family val="1"/>
        <charset val="204"/>
      </rPr>
      <t>21)</t>
    </r>
    <r>
      <rPr>
        <sz val="10"/>
        <rFont val="Times New Roman"/>
        <family val="1"/>
        <charset val="204"/>
      </rPr>
      <t>, за поездку</t>
    </r>
  </si>
  <si>
    <r>
      <rPr>
        <vertAlign val="superscript"/>
        <sz val="8"/>
        <rFont val="Times New Roman"/>
        <family val="1"/>
        <charset val="204"/>
      </rPr>
      <t>21)</t>
    </r>
    <r>
      <rPr>
        <sz val="8"/>
        <rFont val="Times New Roman"/>
        <family val="1"/>
        <charset val="204"/>
      </rPr>
      <t xml:space="preserve"> В 1991-1998 гг. - городской автобус.</t>
    </r>
  </si>
  <si>
    <r>
      <t>Пересылка простого письма внутри России</t>
    </r>
    <r>
      <rPr>
        <vertAlign val="superscript"/>
        <sz val="10"/>
        <rFont val="Times New Roman"/>
        <family val="1"/>
        <charset val="204"/>
      </rPr>
      <t>22)</t>
    </r>
    <r>
      <rPr>
        <sz val="10"/>
        <rFont val="Times New Roman"/>
        <family val="1"/>
        <charset val="204"/>
      </rPr>
      <t xml:space="preserve">, массой до 20 г </t>
    </r>
  </si>
  <si>
    <r>
      <rPr>
        <vertAlign val="superscript"/>
        <sz val="8"/>
        <rFont val="Times New Roman"/>
        <family val="1"/>
        <charset val="204"/>
      </rPr>
      <t>22)</t>
    </r>
    <r>
      <rPr>
        <sz val="8"/>
        <rFont val="Times New Roman"/>
        <family val="1"/>
        <charset val="204"/>
      </rPr>
      <t xml:space="preserve"> В 1991-1996 гг. - пересылка письма.</t>
    </r>
  </si>
  <si>
    <r>
      <t>Отправка телеграммы обыкновенной внутренней</t>
    </r>
    <r>
      <rPr>
        <vertAlign val="superscript"/>
        <sz val="10"/>
        <rFont val="Times New Roman"/>
        <family val="1"/>
        <charset val="204"/>
      </rPr>
      <t>23)</t>
    </r>
    <r>
      <rPr>
        <sz val="10"/>
        <rFont val="Times New Roman"/>
        <family val="1"/>
        <charset val="204"/>
      </rPr>
      <t>, за 15 слов</t>
    </r>
  </si>
  <si>
    <r>
      <rPr>
        <vertAlign val="superscript"/>
        <sz val="8"/>
        <rFont val="Times New Roman"/>
        <family val="1"/>
        <charset val="204"/>
      </rPr>
      <t>23)</t>
    </r>
    <r>
      <rPr>
        <sz val="8"/>
        <rFont val="Times New Roman"/>
        <family val="1"/>
        <charset val="204"/>
      </rPr>
      <t xml:space="preserve"> В 1991-1996 гг. - отправка телеграммы.</t>
    </r>
  </si>
  <si>
    <r>
      <rPr>
        <vertAlign val="superscript"/>
        <sz val="8"/>
        <rFont val="Times New Roman"/>
        <family val="1"/>
        <charset val="204"/>
      </rPr>
      <t>24)</t>
    </r>
    <r>
      <rPr>
        <sz val="8"/>
        <rFont val="Times New Roman"/>
        <family val="1"/>
        <charset val="204"/>
      </rPr>
      <t xml:space="preserve"> В</t>
    </r>
    <r>
      <rPr>
        <vertAlign val="superscript"/>
        <sz val="8"/>
        <rFont val="Times New Roman"/>
        <family val="1"/>
        <charset val="204"/>
      </rPr>
      <t xml:space="preserve"> </t>
    </r>
    <r>
      <rPr>
        <sz val="8"/>
        <rFont val="Times New Roman"/>
        <family val="1"/>
        <charset val="204"/>
      </rPr>
      <t>1991-1993 гг. - плата за жилье в домах муниципального жилищного фонда, за м</t>
    </r>
    <r>
      <rPr>
        <vertAlign val="superscript"/>
        <sz val="8"/>
        <rFont val="Times New Roman"/>
        <family val="1"/>
        <charset val="204"/>
      </rPr>
      <t>2</t>
    </r>
    <r>
      <rPr>
        <sz val="8"/>
        <rFont val="Times New Roman"/>
        <family val="1"/>
        <charset val="204"/>
      </rPr>
      <t xml:space="preserve"> жилой площади; 1994-2003 гг. – плата за жилье в домах муниципального жилищного фонда, за м</t>
    </r>
    <r>
      <rPr>
        <vertAlign val="superscript"/>
        <sz val="8"/>
        <rFont val="Times New Roman"/>
        <family val="1"/>
        <charset val="204"/>
      </rPr>
      <t>2</t>
    </r>
    <r>
      <rPr>
        <sz val="8"/>
        <rFont val="Times New Roman"/>
        <family val="1"/>
        <charset val="204"/>
      </rPr>
      <t xml:space="preserve"> общей площади.</t>
    </r>
  </si>
  <si>
    <r>
      <t>Плата за жилье в домах государственного и муниципального жилищных фондов</t>
    </r>
    <r>
      <rPr>
        <vertAlign val="superscript"/>
        <sz val="10"/>
        <rFont val="Times New Roman"/>
        <family val="1"/>
        <charset val="204"/>
      </rPr>
      <t>24)</t>
    </r>
    <r>
      <rPr>
        <b/>
        <sz val="10"/>
        <rFont val="Times New Roman"/>
        <family val="1"/>
        <charset val="204"/>
      </rPr>
      <t>,</t>
    </r>
    <r>
      <rPr>
        <sz val="10"/>
        <rFont val="Times New Roman"/>
        <family val="1"/>
        <charset val="204"/>
      </rPr>
      <t xml:space="preserve"> за м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 xml:space="preserve"> общей площади</t>
    </r>
  </si>
  <si>
    <r>
      <rPr>
        <vertAlign val="superscript"/>
        <sz val="8"/>
        <rFont val="Times New Roman"/>
        <family val="1"/>
        <charset val="204"/>
      </rPr>
      <t>25)</t>
    </r>
    <r>
      <rPr>
        <sz val="8"/>
        <rFont val="Times New Roman"/>
        <family val="1"/>
        <charset val="204"/>
      </rPr>
      <t xml:space="preserve"> В 1991-1993 гг. - плата за отопление, за м</t>
    </r>
    <r>
      <rPr>
        <vertAlign val="superscript"/>
        <sz val="8"/>
        <rFont val="Times New Roman"/>
        <family val="1"/>
        <charset val="204"/>
      </rPr>
      <t>2</t>
    </r>
    <r>
      <rPr>
        <sz val="8"/>
        <rFont val="Times New Roman"/>
        <family val="1"/>
        <charset val="204"/>
      </rPr>
      <t xml:space="preserve"> жилой площади.</t>
    </r>
  </si>
  <si>
    <r>
      <t>Отопление</t>
    </r>
    <r>
      <rPr>
        <vertAlign val="superscript"/>
        <sz val="10"/>
        <rFont val="Times New Roman"/>
        <family val="1"/>
        <charset val="204"/>
      </rPr>
      <t>25)</t>
    </r>
    <r>
      <rPr>
        <sz val="10"/>
        <rFont val="Times New Roman"/>
        <family val="1"/>
        <charset val="204"/>
      </rPr>
      <t>, за м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 xml:space="preserve"> общей площади</t>
    </r>
  </si>
  <si>
    <r>
      <t>Посещение детского ясли-сада, за день</t>
    </r>
    <r>
      <rPr>
        <vertAlign val="superscript"/>
        <sz val="10"/>
        <rFont val="Times New Roman"/>
        <family val="1"/>
        <charset val="204"/>
      </rPr>
      <t>27)</t>
    </r>
  </si>
  <si>
    <r>
      <rPr>
        <vertAlign val="superscript"/>
        <sz val="8"/>
        <rFont val="Times New Roman"/>
        <family val="1"/>
        <charset val="204"/>
      </rPr>
      <t xml:space="preserve">29) </t>
    </r>
    <r>
      <rPr>
        <sz val="8"/>
        <rFont val="Times New Roman"/>
        <family val="1"/>
        <charset val="204"/>
      </rPr>
      <t>В</t>
    </r>
    <r>
      <rPr>
        <vertAlign val="superscript"/>
        <sz val="8"/>
        <rFont val="Times New Roman"/>
        <family val="1"/>
        <charset val="204"/>
      </rPr>
      <t xml:space="preserve"> </t>
    </r>
    <r>
      <rPr>
        <sz val="8"/>
        <rFont val="Times New Roman"/>
        <family val="1"/>
        <charset val="204"/>
      </rPr>
      <t>1991-1996 гг. - дом отдыха (профсоюзный, ведомственный); 1997-2000 гг. - дом отдыха, пансионат профсоюзный, ведомственный.</t>
    </r>
  </si>
  <si>
    <r>
      <t>Общий анализ крови</t>
    </r>
    <r>
      <rPr>
        <b/>
        <sz val="10"/>
        <rFont val="Times New Roman"/>
        <family val="1"/>
        <charset val="204"/>
      </rPr>
      <t xml:space="preserve"> </t>
    </r>
    <r>
      <rPr>
        <vertAlign val="superscript"/>
        <sz val="10"/>
        <rFont val="Times New Roman"/>
        <family val="1"/>
        <charset val="204"/>
      </rPr>
      <t>30)</t>
    </r>
  </si>
  <si>
    <r>
      <rPr>
        <vertAlign val="superscript"/>
        <sz val="8"/>
        <rFont val="Times New Roman"/>
        <family val="1"/>
        <charset val="204"/>
      </rPr>
      <t xml:space="preserve">30) </t>
    </r>
    <r>
      <rPr>
        <sz val="8"/>
        <rFont val="Times New Roman"/>
        <family val="1"/>
        <charset val="204"/>
      </rPr>
      <t>В 1991-1996 гг. - общий анализ крови, мочи.</t>
    </r>
  </si>
  <si>
    <r>
      <t>Уровень и динамика цен на рынке жилья</t>
    </r>
    <r>
      <rPr>
        <b/>
        <vertAlign val="superscript"/>
        <sz val="10"/>
        <rFont val="Times New Roman"/>
        <family val="1"/>
        <charset val="204"/>
      </rPr>
      <t>1)</t>
    </r>
  </si>
  <si>
    <t>Уголь коксующийся</t>
  </si>
  <si>
    <r>
      <t>Уровень и динамика цен в производственном секторе</t>
    </r>
    <r>
      <rPr>
        <b/>
        <vertAlign val="superscript"/>
        <sz val="10"/>
        <rFont val="Times New Roman"/>
        <family val="1"/>
        <charset val="204"/>
      </rPr>
      <t>*)</t>
    </r>
  </si>
  <si>
    <r>
      <t>1)</t>
    </r>
    <r>
      <rPr>
        <sz val="8"/>
        <rFont val="Times New Roman"/>
        <family val="1"/>
        <charset val="204"/>
      </rPr>
      <t xml:space="preserve"> С 2009 г. погибшим в результате ДТП считается лицо, погибшее на месте ДТП либо умершее в течение 30 суток после ДТП (до 2009 г. - в течение 7 суток).</t>
    </r>
  </si>
  <si>
    <r>
      <t>Глубокое разведочное бурение</t>
    </r>
    <r>
      <rPr>
        <sz val="10"/>
        <rFont val="Times New Roman"/>
        <family val="1"/>
        <charset val="204"/>
      </rPr>
      <t>, тыс. м</t>
    </r>
  </si>
  <si>
    <r>
      <t>Геологоразведочные работы</t>
    </r>
    <r>
      <rPr>
        <b/>
        <vertAlign val="superscript"/>
        <sz val="10"/>
        <rFont val="Times New Roman"/>
        <family val="1"/>
        <charset val="204"/>
      </rPr>
      <t>1)</t>
    </r>
  </si>
  <si>
    <t>Крестьянские (фермерские) хозяйства, индивидуальные предприниматели</t>
  </si>
  <si>
    <r>
      <rPr>
        <vertAlign val="superscript"/>
        <sz val="8"/>
        <rFont val="Times New Roman"/>
        <family val="1"/>
        <charset val="204"/>
      </rPr>
      <t xml:space="preserve">3) </t>
    </r>
    <r>
      <rPr>
        <sz val="8"/>
        <rFont val="Times New Roman"/>
        <family val="1"/>
        <charset val="204"/>
      </rPr>
      <t>С 2011 г. - включая нефтепродуктопроводы на территории иностранных государств.</t>
    </r>
  </si>
  <si>
    <t>Средства физических лиц-индивидуальных предпринимателей в рублях и иностранной валюте, на конец года; млн. руб.</t>
  </si>
  <si>
    <r>
      <t>15,0</t>
    </r>
    <r>
      <rPr>
        <vertAlign val="superscript"/>
        <sz val="10"/>
        <rFont val="Times New Roman"/>
        <family val="1"/>
        <charset val="204"/>
      </rPr>
      <t>2)</t>
    </r>
  </si>
  <si>
    <r>
      <rPr>
        <vertAlign val="superscript"/>
        <sz val="8"/>
        <rFont val="Times New Roman"/>
        <family val="1"/>
        <charset val="204"/>
      </rPr>
      <t xml:space="preserve">26) </t>
    </r>
    <r>
      <rPr>
        <sz val="8"/>
        <rFont val="Times New Roman"/>
        <family val="1"/>
        <charset val="204"/>
      </rPr>
      <t>В</t>
    </r>
    <r>
      <rPr>
        <vertAlign val="superscript"/>
        <sz val="8"/>
        <rFont val="Times New Roman"/>
        <family val="1"/>
        <charset val="204"/>
      </rPr>
      <t xml:space="preserve"> </t>
    </r>
    <r>
      <rPr>
        <sz val="8"/>
        <rFont val="Times New Roman"/>
        <family val="1"/>
        <charset val="204"/>
      </rPr>
      <t>1991-1996 гг. - электроэнергия; 2004-2013</t>
    </r>
    <r>
      <rPr>
        <sz val="8"/>
        <color indexed="10"/>
        <rFont val="Times New Roman"/>
        <family val="1"/>
        <charset val="204"/>
      </rPr>
      <t xml:space="preserve"> </t>
    </r>
    <r>
      <rPr>
        <sz val="8"/>
        <rFont val="Times New Roman"/>
        <family val="1"/>
        <charset val="204"/>
      </rPr>
      <t>гг. - электроэнергия в квартирах без электроплит.</t>
    </r>
  </si>
  <si>
    <r>
      <rPr>
        <vertAlign val="superscript"/>
        <sz val="8"/>
        <rFont val="Times New Roman"/>
        <family val="1"/>
        <charset val="204"/>
      </rPr>
      <t>27)</t>
    </r>
    <r>
      <rPr>
        <sz val="8"/>
        <rFont val="Times New Roman"/>
        <family val="1"/>
        <charset val="204"/>
      </rPr>
      <t xml:space="preserve"> В 1991-1998 гг. - детский ясли-сад муниципальный, в 1999-2003 гг. - детский ясли-сад муниципальный, ведомственный.</t>
    </r>
  </si>
  <si>
    <r>
      <t xml:space="preserve">28) </t>
    </r>
    <r>
      <rPr>
        <sz val="8"/>
        <rFont val="Times New Roman"/>
        <family val="1"/>
        <charset val="204"/>
      </rPr>
      <t>В 1991-1996 гг. - санаторий профсоюзный, в 1997-2000 гг. - санаторий профсоюзный, ведомственный.</t>
    </r>
  </si>
  <si>
    <r>
      <t>Доходы населения</t>
    </r>
    <r>
      <rPr>
        <b/>
        <vertAlign val="superscript"/>
        <sz val="10"/>
        <rFont val="Times New Roman"/>
        <family val="1"/>
        <charset val="204"/>
      </rPr>
      <t>1)</t>
    </r>
  </si>
  <si>
    <r>
      <t>Социальное обеспечение</t>
    </r>
    <r>
      <rPr>
        <b/>
        <vertAlign val="superscript"/>
        <sz val="10"/>
        <rFont val="Times New Roman"/>
        <family val="1"/>
        <charset val="204"/>
      </rPr>
      <t>1)</t>
    </r>
  </si>
  <si>
    <r>
      <t>Численность пенсионеров, приходящаяся на 1000 человек населения</t>
    </r>
    <r>
      <rPr>
        <sz val="10"/>
        <rFont val="Times New Roman"/>
        <family val="1"/>
        <charset val="204"/>
      </rPr>
      <t>, человек</t>
    </r>
  </si>
  <si>
    <r>
      <t>Социально-экономическая дифференциация населения по доходам</t>
    </r>
    <r>
      <rPr>
        <b/>
        <vertAlign val="superscript"/>
        <sz val="10"/>
        <rFont val="Times New Roman"/>
        <family val="1"/>
        <charset val="204"/>
      </rPr>
      <t>1)</t>
    </r>
  </si>
  <si>
    <r>
      <t>2)</t>
    </r>
    <r>
      <rPr>
        <sz val="8"/>
        <rFont val="Times New Roman"/>
        <family val="1"/>
        <charset val="204"/>
      </rPr>
      <t xml:space="preserve"> За 1992-1999 гг. приведены данные, определенные  на основе методических рекомендаций, утвержденных Минтрудом России 10 ноября 1992 г. </t>
    </r>
  </si>
  <si>
    <r>
      <t xml:space="preserve">1) </t>
    </r>
    <r>
      <rPr>
        <sz val="8"/>
        <rFont val="Times New Roman"/>
        <family val="1"/>
        <charset val="204"/>
      </rPr>
      <t>По всем показателям (за исключением среднегодовой численности занятых и зарегиcтрированных безработных) 1992-1995, 1997, 1998 гг. - на конец октября, 1996 г. - на конец марта, с 1999 г. - в среднем за год</t>
    </r>
    <r>
      <rPr>
        <sz val="8"/>
        <color indexed="10"/>
        <rFont val="Times New Roman"/>
        <family val="1"/>
        <charset val="204"/>
      </rPr>
      <t xml:space="preserve">.  </t>
    </r>
    <r>
      <rPr>
        <sz val="8"/>
        <rFont val="Times New Roman"/>
        <family val="1"/>
        <charset val="204"/>
      </rPr>
      <t>Данные за 1992-2005 гг. приведены без учета сведений по Чеченской Республике.</t>
    </r>
  </si>
  <si>
    <t>Среднемесячная номинальная начисленная заработная плата работников организаций, руб. (до 1998 г. - тыс. рублей)</t>
  </si>
  <si>
    <r>
      <t xml:space="preserve">2) </t>
    </r>
    <r>
      <rPr>
        <sz val="8"/>
        <rFont val="Times New Roman"/>
        <family val="1"/>
        <charset val="204"/>
      </rPr>
      <t>С 2010 г. Росцирк стал учитывать гастрольную деятельность.</t>
    </r>
  </si>
  <si>
    <r>
      <t>4)</t>
    </r>
    <r>
      <rPr>
        <sz val="8"/>
        <rFont val="Times New Roman"/>
        <family val="1"/>
        <charset val="204"/>
      </rPr>
      <t xml:space="preserve"> За 2007-2009 гг. - стадионы с трибунами (независимо от числа посадочных мест).</t>
    </r>
  </si>
  <si>
    <r>
      <t xml:space="preserve">5) </t>
    </r>
    <r>
      <rPr>
        <sz val="8"/>
        <rFont val="Times New Roman"/>
        <family val="1"/>
        <charset val="204"/>
      </rPr>
      <t>С 2012 г. - изменение методологии сбора данных Минспортом России.</t>
    </r>
  </si>
  <si>
    <r>
      <t>Выпущено квалифицированных рабочих, служащих</t>
    </r>
    <r>
      <rPr>
        <sz val="10"/>
        <rFont val="Times New Roman"/>
        <family val="1"/>
        <charset val="204"/>
      </rPr>
      <t>, тыс.человек</t>
    </r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</si>
  <si>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</si>
  <si>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t>Численность воспитанников в организациях, осуществляющих образовательную деятельность по образовательным программам дошкольного образования, присмотр и уход за детьми , тыс.человек</t>
  </si>
  <si>
    <r>
      <t>Численность педагогических работников организаций, осуществляющих образовательную деятельность по образовательным программам дошкольного образования, присмотр и уход за детьми</t>
    </r>
    <r>
      <rPr>
        <vertAlign val="superscript"/>
        <sz val="10"/>
        <rFont val="Times New Roman"/>
        <family val="1"/>
        <charset val="204"/>
      </rPr>
      <t>2)</t>
    </r>
  </si>
  <si>
    <r>
      <t xml:space="preserve">3) </t>
    </r>
    <r>
      <rPr>
        <sz val="8"/>
        <rFont val="Times New Roman"/>
        <family val="1"/>
        <charset val="204"/>
      </rPr>
      <t>1991-1992 гг. - совокупный доход (с учетом стоимости чистой продукции личных подсобных хозяйств населения).</t>
    </r>
  </si>
  <si>
    <r>
      <t>Величина прожиточного минимума, в среднем на душу населения, рублей в месяц (до 1998 г. -тыс.руб.)</t>
    </r>
    <r>
      <rPr>
        <vertAlign val="superscript"/>
        <sz val="10"/>
        <rFont val="Times New Roman"/>
        <family val="1"/>
        <charset val="204"/>
      </rPr>
      <t>2)</t>
    </r>
  </si>
  <si>
    <r>
      <t>Расходы, финансовые активы и имущество населения</t>
    </r>
    <r>
      <rPr>
        <vertAlign val="superscript"/>
        <sz val="10"/>
        <rFont val="Times New Roman"/>
        <family val="1"/>
        <charset val="204"/>
      </rPr>
      <t>1)</t>
    </r>
  </si>
  <si>
    <r>
      <t>Покупательная способность среднедушевых денежных доходов населения</t>
    </r>
    <r>
      <rPr>
        <sz val="10"/>
        <rFont val="Times New Roman"/>
        <family val="1"/>
        <charset val="204"/>
      </rPr>
      <t>:</t>
    </r>
  </si>
  <si>
    <r>
      <t>Денежные расходы и сбережения, млрд.руб. (до 1998 г. - трлн.руб.)</t>
    </r>
    <r>
      <rPr>
        <vertAlign val="superscript"/>
        <sz val="10"/>
        <rFont val="Times New Roman"/>
        <family val="1"/>
        <charset val="204"/>
      </rPr>
      <t>2)</t>
    </r>
  </si>
  <si>
    <r>
      <t>Покупка товаров и оплата услуг, млрд.руб.(до 1998 г. - трлн.руб.)</t>
    </r>
    <r>
      <rPr>
        <vertAlign val="superscript"/>
        <sz val="10"/>
        <rFont val="Times New Roman"/>
        <family val="1"/>
        <charset val="204"/>
      </rPr>
      <t>2)</t>
    </r>
  </si>
  <si>
    <r>
      <t>Обязательные платежи и разнообразные взносы, млрд.руб.(до 1998 г. - трлн.руб.)</t>
    </r>
    <r>
      <rPr>
        <vertAlign val="superscript"/>
        <sz val="10"/>
        <rFont val="Times New Roman"/>
        <family val="1"/>
        <charset val="204"/>
      </rPr>
      <t>2)</t>
    </r>
  </si>
  <si>
    <r>
      <t>Приобретение недвижимости, млрд.руб.(до 1998 г. - трлн.руб.)</t>
    </r>
    <r>
      <rPr>
        <vertAlign val="superscript"/>
        <sz val="10"/>
        <rFont val="Times New Roman"/>
        <family val="1"/>
        <charset val="204"/>
      </rPr>
      <t>2)</t>
    </r>
  </si>
  <si>
    <r>
      <t>Прирост финансовых активов, млрд.руб.(до 1998 г. - трлн.руб.)</t>
    </r>
    <r>
      <rPr>
        <vertAlign val="superscript"/>
        <sz val="10"/>
        <rFont val="Times New Roman"/>
        <family val="1"/>
        <charset val="204"/>
      </rPr>
      <t>2)</t>
    </r>
  </si>
  <si>
    <r>
      <t>Покупка гражданами иностранной валюты через кредитные организации, млн.руб (до 1998 г. - трлн.руб.)</t>
    </r>
    <r>
      <rPr>
        <vertAlign val="superscript"/>
        <sz val="10"/>
        <rFont val="Times New Roman"/>
        <family val="1"/>
        <charset val="204"/>
      </rPr>
      <t>2)</t>
    </r>
  </si>
  <si>
    <r>
      <t>Продажа гражданами иностранной валюты через кредитные организации, млн.руб.(до 1998 г. - трлн.руб.)</t>
    </r>
    <r>
      <rPr>
        <vertAlign val="superscript"/>
        <sz val="10"/>
        <rFont val="Times New Roman"/>
        <family val="1"/>
        <charset val="204"/>
      </rPr>
      <t>2)</t>
    </r>
  </si>
  <si>
    <r>
      <t>Покупательная способность среднемесячной номинальной начисленной заработной платы</t>
    </r>
    <r>
      <rPr>
        <sz val="10"/>
        <rFont val="Times New Roman"/>
        <family val="1"/>
        <charset val="204"/>
      </rPr>
      <t>:</t>
    </r>
  </si>
  <si>
    <r>
      <t>Покупательная способность среднего размера назначенных месячных пенсий</t>
    </r>
    <r>
      <rPr>
        <sz val="10"/>
        <rFont val="Times New Roman"/>
        <family val="1"/>
        <charset val="204"/>
      </rPr>
      <t>:</t>
    </r>
  </si>
  <si>
    <r>
      <t>Наличие предметов длительного пользования на 100 домашних хозяйств</t>
    </r>
    <r>
      <rPr>
        <sz val="10"/>
        <rFont val="Times New Roman"/>
        <family val="1"/>
        <charset val="204"/>
      </rPr>
      <t>:</t>
    </r>
  </si>
  <si>
    <r>
      <t>Дошкольное образование</t>
    </r>
    <r>
      <rPr>
        <vertAlign val="superscript"/>
        <sz val="10"/>
        <rFont val="Times New Roman"/>
        <family val="1"/>
        <charset val="204"/>
      </rPr>
      <t>1)</t>
    </r>
  </si>
  <si>
    <r>
      <t>Интернатные учреждения для детей</t>
    </r>
    <r>
      <rPr>
        <vertAlign val="superscript"/>
        <sz val="10"/>
        <rFont val="Times New Roman"/>
        <family val="1"/>
        <charset val="204"/>
      </rPr>
      <t>1)</t>
    </r>
  </si>
  <si>
    <r>
      <t>Общее образование</t>
    </r>
    <r>
      <rPr>
        <b/>
        <vertAlign val="superscript"/>
        <sz val="10"/>
        <rFont val="Times New Roman"/>
        <family val="1"/>
        <charset val="204"/>
      </rPr>
      <t>1)</t>
    </r>
  </si>
  <si>
    <r>
      <t>Среднее профессиональное образование по программам подготовки квалифицированных рабочих, служащих</t>
    </r>
    <r>
      <rPr>
        <b/>
        <vertAlign val="superscript"/>
        <sz val="10"/>
        <rFont val="Times New Roman"/>
        <family val="1"/>
        <charset val="204"/>
      </rPr>
      <t>1);2)</t>
    </r>
  </si>
  <si>
    <r>
      <t>2)</t>
    </r>
    <r>
      <rPr>
        <sz val="8"/>
        <rFont val="Times New Roman"/>
        <family val="1"/>
        <charset val="204"/>
      </rPr>
      <t xml:space="preserve"> С 2005 г. - включая образовательные организации высшего и среднего профессионального образования, реализующие программы начального профессионального образования; с 2010 г. - включая обучающихся на договорной основе.</t>
    </r>
  </si>
  <si>
    <r>
      <t>Среднее профессиональное образование по программам подготовки специалистов среднего звена</t>
    </r>
    <r>
      <rPr>
        <b/>
        <vertAlign val="superscript"/>
        <sz val="10"/>
        <rFont val="Times New Roman"/>
        <family val="1"/>
        <charset val="204"/>
      </rPr>
      <t>1)</t>
    </r>
  </si>
  <si>
    <r>
      <rPr>
        <vertAlign val="superscript"/>
        <sz val="8"/>
        <rFont val="Times New Roman"/>
        <family val="1"/>
        <charset val="204"/>
      </rPr>
      <t xml:space="preserve">1) </t>
    </r>
    <r>
      <rPr>
        <sz val="8"/>
        <rFont val="Times New Roman"/>
        <family val="1"/>
        <charset val="204"/>
      </rPr>
      <t>С 2011 г. - по данным Минобрнауки России.</t>
    </r>
  </si>
  <si>
    <r>
      <rPr>
        <vertAlign val="superscript"/>
        <sz val="8"/>
        <rFont val="Times New Roman"/>
        <family val="1"/>
        <charset val="204"/>
      </rPr>
      <t>1)</t>
    </r>
    <r>
      <rPr>
        <sz val="8"/>
        <rFont val="Times New Roman"/>
        <family val="1"/>
        <charset val="204"/>
      </rPr>
      <t xml:space="preserve"> С 2012 г. - по данным Минобрнауки России.</t>
    </r>
  </si>
  <si>
    <r>
      <rPr>
        <vertAlign val="superscript"/>
        <sz val="8"/>
        <rFont val="Times New Roman"/>
        <family val="1"/>
        <charset val="204"/>
      </rPr>
      <t>1)</t>
    </r>
    <r>
      <rPr>
        <sz val="8"/>
        <rFont val="Times New Roman"/>
        <family val="1"/>
        <charset val="204"/>
      </rPr>
      <t xml:space="preserve"> С 2013 г. - по данным Минобрнауки России.</t>
    </r>
  </si>
  <si>
    <r>
      <t>11,3</t>
    </r>
    <r>
      <rPr>
        <vertAlign val="superscript"/>
        <sz val="10"/>
        <rFont val="Times New Roman"/>
        <family val="1"/>
        <charset val="204"/>
      </rPr>
      <t>2)</t>
    </r>
  </si>
  <si>
    <r>
      <t>Численность зрителей в театрах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млн.человек</t>
    </r>
  </si>
  <si>
    <r>
      <t>Число цирков</t>
    </r>
    <r>
      <rPr>
        <vertAlign val="superscript"/>
        <sz val="10"/>
        <rFont val="Times New Roman"/>
        <family val="1"/>
        <charset val="204"/>
      </rPr>
      <t>1)</t>
    </r>
  </si>
  <si>
    <r>
      <t>Численность зрителей в цирках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млн.человек</t>
    </r>
  </si>
  <si>
    <r>
      <t>Число музеев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 xml:space="preserve"> </t>
    </r>
  </si>
  <si>
    <r>
      <t>Число посещений музеев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млн.</t>
    </r>
  </si>
  <si>
    <r>
      <t>Число общедоступных библиотек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тыс.</t>
    </r>
  </si>
  <si>
    <r>
      <t>Библиотечный фонд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млн.экз.</t>
    </r>
  </si>
  <si>
    <r>
      <t>Число книг и брошюр (печатных единиц)</t>
    </r>
    <r>
      <rPr>
        <vertAlign val="superscript"/>
        <sz val="10"/>
        <rFont val="Times New Roman"/>
        <family val="1"/>
        <charset val="204"/>
      </rPr>
      <t>3)</t>
    </r>
    <r>
      <rPr>
        <sz val="10"/>
        <rFont val="Times New Roman"/>
        <family val="1"/>
        <charset val="204"/>
      </rPr>
      <t>, тыс.</t>
    </r>
  </si>
  <si>
    <r>
      <t>Число журналов и других периодических изданий</t>
    </r>
    <r>
      <rPr>
        <vertAlign val="superscript"/>
        <sz val="10"/>
        <rFont val="Times New Roman"/>
        <family val="1"/>
        <charset val="204"/>
      </rPr>
      <t>3)</t>
    </r>
  </si>
  <si>
    <r>
      <t>Число газет (изданий)</t>
    </r>
    <r>
      <rPr>
        <vertAlign val="superscript"/>
        <sz val="10"/>
        <rFont val="Times New Roman"/>
        <family val="1"/>
        <charset val="204"/>
      </rPr>
      <t>3)</t>
    </r>
  </si>
  <si>
    <r>
      <t>стадионы с трибунами на 1500 мест и более</t>
    </r>
    <r>
      <rPr>
        <vertAlign val="superscript"/>
        <sz val="10"/>
        <rFont val="Times New Roman"/>
        <family val="1"/>
        <charset val="204"/>
      </rPr>
      <t>4)</t>
    </r>
  </si>
  <si>
    <r>
      <t>Численность инвалидов, занимавшихся в спортивных секциях и группах</t>
    </r>
    <r>
      <rPr>
        <vertAlign val="superscript"/>
        <sz val="10"/>
        <rFont val="Times New Roman"/>
        <family val="1"/>
        <charset val="204"/>
      </rPr>
      <t>5)</t>
    </r>
    <r>
      <rPr>
        <sz val="10"/>
        <rFont val="Times New Roman"/>
        <family val="1"/>
        <charset val="204"/>
      </rPr>
      <t>, тыс.человек</t>
    </r>
  </si>
  <si>
    <r>
      <t>Число поездок российских граждан за границу  в страны дальнего зарубежья</t>
    </r>
    <r>
      <rPr>
        <vertAlign val="superscript"/>
        <sz val="10"/>
        <rFont val="Times New Roman"/>
        <family val="1"/>
        <charset val="204"/>
      </rPr>
      <t>6)</t>
    </r>
    <r>
      <rPr>
        <sz val="10"/>
        <rFont val="Times New Roman"/>
        <family val="1"/>
        <charset val="204"/>
      </rPr>
      <t>, тыс.поездок</t>
    </r>
  </si>
  <si>
    <r>
      <t>Число поездок иностранных граждан в Россию из стран дальнего зарубежья</t>
    </r>
    <r>
      <rPr>
        <vertAlign val="superscript"/>
        <sz val="10"/>
        <rFont val="Times New Roman"/>
        <family val="1"/>
        <charset val="204"/>
      </rPr>
      <t>6)</t>
    </r>
    <r>
      <rPr>
        <sz val="10"/>
        <rFont val="Times New Roman"/>
        <family val="1"/>
        <charset val="204"/>
      </rPr>
      <t>, тыс.поездок</t>
    </r>
  </si>
  <si>
    <r>
      <t xml:space="preserve">1) </t>
    </r>
    <r>
      <rPr>
        <sz val="8"/>
        <rFont val="Times New Roman"/>
        <family val="1"/>
        <charset val="204"/>
      </rPr>
      <t>По данным Минкультуры России.</t>
    </r>
  </si>
  <si>
    <r>
      <t xml:space="preserve">6) </t>
    </r>
    <r>
      <rPr>
        <sz val="8"/>
        <rFont val="Times New Roman"/>
        <family val="1"/>
        <charset val="204"/>
      </rPr>
      <t>По данным ФСБ России (Пограничная служба).</t>
    </r>
  </si>
  <si>
    <r>
      <t>3)</t>
    </r>
    <r>
      <rPr>
        <sz val="8"/>
        <rFont val="Times New Roman"/>
        <family val="1"/>
        <charset val="204"/>
      </rPr>
      <t xml:space="preserve"> Статистическое наблюдение ведется с 1998 г. Данные за 1998-2005 гг. приведены по состоянию на 1 апреля, начиная с 2006 г. - на конец года.</t>
    </r>
  </si>
  <si>
    <r>
      <t>Занятость и безработица</t>
    </r>
    <r>
      <rPr>
        <b/>
        <vertAlign val="superscript"/>
        <sz val="10"/>
        <rFont val="Times New Roman"/>
        <family val="1"/>
        <charset val="204"/>
      </rPr>
      <t>1);2)</t>
    </r>
  </si>
  <si>
    <r>
      <t>Производство (выращивание) рыбопосадочного материала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тыс. т</t>
    </r>
  </si>
  <si>
    <r>
      <t>Индекс физического объема оборота розничной торговли</t>
    </r>
    <r>
      <rPr>
        <vertAlign val="superscript"/>
        <sz val="10"/>
        <rFont val="Times New Roman"/>
        <family val="1"/>
        <charset val="204"/>
      </rPr>
      <t>4)</t>
    </r>
    <r>
      <rPr>
        <sz val="10"/>
        <rFont val="Times New Roman"/>
        <family val="1"/>
        <charset val="204"/>
      </rPr>
      <t>, в процентах к предыдущему году</t>
    </r>
  </si>
  <si>
    <r>
      <t>Индекс физического объема оборота розничной торговли пищевыми продуктами, включая напитки, и табачными изделиями</t>
    </r>
    <r>
      <rPr>
        <vertAlign val="superscript"/>
        <sz val="10"/>
        <rFont val="Times New Roman"/>
        <family val="1"/>
        <charset val="204"/>
      </rPr>
      <t>1);4)</t>
    </r>
    <r>
      <rPr>
        <sz val="10"/>
        <rFont val="Times New Roman"/>
        <family val="1"/>
        <charset val="204"/>
      </rPr>
      <t>, в процентах к предыдущему году</t>
    </r>
  </si>
  <si>
    <r>
      <t>Индекс физического объема оборота розничной торговли непродовольственными товарами</t>
    </r>
    <r>
      <rPr>
        <vertAlign val="superscript"/>
        <sz val="10"/>
        <rFont val="Times New Roman"/>
        <family val="1"/>
        <charset val="204"/>
      </rPr>
      <t>2);4)</t>
    </r>
    <r>
      <rPr>
        <sz val="10"/>
        <rFont val="Times New Roman"/>
        <family val="1"/>
        <charset val="204"/>
      </rPr>
      <t>, в процентах к предыдущему году</t>
    </r>
  </si>
  <si>
    <r>
      <t>Индекс физического объема оборота розничной торговли торгующих организаций и индивидуальных предпринимателей, осуществляющих деятельность вне рынка</t>
    </r>
    <r>
      <rPr>
        <vertAlign val="superscript"/>
        <sz val="10"/>
        <rFont val="Times New Roman"/>
        <family val="1"/>
        <charset val="204"/>
      </rPr>
      <t>4)</t>
    </r>
    <r>
      <rPr>
        <sz val="10"/>
        <rFont val="Times New Roman"/>
        <family val="1"/>
        <charset val="204"/>
      </rPr>
      <t>, в процентах к предыдущему году</t>
    </r>
  </si>
  <si>
    <r>
      <t>Индекс физического объема продажи товаров на розничных рынках и ярмарках</t>
    </r>
    <r>
      <rPr>
        <vertAlign val="superscript"/>
        <sz val="10"/>
        <rFont val="Times New Roman"/>
        <family val="1"/>
        <charset val="204"/>
      </rPr>
      <t>4)</t>
    </r>
    <r>
      <rPr>
        <sz val="10"/>
        <rFont val="Times New Roman"/>
        <family val="1"/>
        <charset val="204"/>
      </rPr>
      <t>, в процентах к предыдущему году</t>
    </r>
  </si>
  <si>
    <r>
      <t>Продажа мяса и птицы (включая пищевые субпродукты)</t>
    </r>
    <r>
      <rPr>
        <vertAlign val="superscript"/>
        <sz val="10"/>
        <rFont val="Times New Roman"/>
        <family val="1"/>
        <charset val="204"/>
      </rPr>
      <t>5)</t>
    </r>
    <r>
      <rPr>
        <sz val="10"/>
        <rFont val="Times New Roman"/>
        <family val="1"/>
        <charset val="204"/>
      </rPr>
      <t>, тыс. т</t>
    </r>
  </si>
  <si>
    <r>
      <t>Продажа растительных масел</t>
    </r>
    <r>
      <rPr>
        <vertAlign val="superscript"/>
        <sz val="10"/>
        <rFont val="Times New Roman"/>
        <family val="1"/>
        <charset val="204"/>
      </rPr>
      <t>5)</t>
    </r>
    <r>
      <rPr>
        <sz val="10"/>
        <rFont val="Times New Roman"/>
        <family val="1"/>
        <charset val="204"/>
      </rPr>
      <t>,</t>
    </r>
    <r>
      <rPr>
        <vertAlign val="superscript"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тыс .т</t>
    </r>
  </si>
  <si>
    <r>
      <t>Продажа животных масел</t>
    </r>
    <r>
      <rPr>
        <vertAlign val="superscript"/>
        <sz val="10"/>
        <rFont val="Times New Roman"/>
        <family val="1"/>
        <charset val="204"/>
      </rPr>
      <t>5)</t>
    </r>
    <r>
      <rPr>
        <sz val="10"/>
        <rFont val="Times New Roman"/>
        <family val="1"/>
        <charset val="204"/>
      </rPr>
      <t>, тыс. т</t>
    </r>
  </si>
  <si>
    <r>
      <t>Продажа сахара</t>
    </r>
    <r>
      <rPr>
        <vertAlign val="superscript"/>
        <sz val="10"/>
        <rFont val="Times New Roman"/>
        <family val="1"/>
        <charset val="204"/>
      </rPr>
      <t>5)</t>
    </r>
    <r>
      <rPr>
        <sz val="10"/>
        <rFont val="Times New Roman"/>
        <family val="1"/>
        <charset val="204"/>
      </rPr>
      <t>, тыс. т</t>
    </r>
  </si>
  <si>
    <r>
      <t>Продажа картофеля</t>
    </r>
    <r>
      <rPr>
        <vertAlign val="superscript"/>
        <sz val="10"/>
        <rFont val="Times New Roman"/>
        <family val="1"/>
        <charset val="204"/>
      </rPr>
      <t>6)</t>
    </r>
    <r>
      <rPr>
        <sz val="10"/>
        <rFont val="Times New Roman"/>
        <family val="1"/>
        <charset val="204"/>
      </rPr>
      <t>, тыс. т</t>
    </r>
  </si>
  <si>
    <r>
      <t>Продажа овощей</t>
    </r>
    <r>
      <rPr>
        <vertAlign val="superscript"/>
        <sz val="10"/>
        <rFont val="Times New Roman"/>
        <family val="1"/>
        <charset val="204"/>
      </rPr>
      <t>6)</t>
    </r>
    <r>
      <rPr>
        <sz val="10"/>
        <rFont val="Times New Roman"/>
        <family val="1"/>
        <charset val="204"/>
      </rPr>
      <t>, тыс. т</t>
    </r>
  </si>
  <si>
    <r>
      <t>Продажа хлебных продуктов</t>
    </r>
    <r>
      <rPr>
        <vertAlign val="superscript"/>
        <sz val="10"/>
        <rFont val="Times New Roman"/>
        <family val="1"/>
        <charset val="204"/>
      </rPr>
      <t>6)</t>
    </r>
    <r>
      <rPr>
        <sz val="10"/>
        <rFont val="Times New Roman"/>
        <family val="1"/>
        <charset val="204"/>
      </rPr>
      <t>, млн. т</t>
    </r>
  </si>
  <si>
    <r>
      <t>Продажа алкогольных напитков, в абсолютном алкоголе</t>
    </r>
    <r>
      <rPr>
        <vertAlign val="superscript"/>
        <sz val="10"/>
        <rFont val="Times New Roman"/>
        <family val="1"/>
        <charset val="204"/>
      </rPr>
      <t>7)</t>
    </r>
    <r>
      <rPr>
        <sz val="10"/>
        <rFont val="Times New Roman"/>
        <family val="1"/>
        <charset val="204"/>
      </rPr>
      <t>, млн. дкл</t>
    </r>
  </si>
  <si>
    <r>
      <t>Продажа сигарет и папирос</t>
    </r>
    <r>
      <rPr>
        <vertAlign val="superscript"/>
        <sz val="10"/>
        <rFont val="Times New Roman"/>
        <family val="1"/>
        <charset val="204"/>
      </rPr>
      <t>5)</t>
    </r>
    <r>
      <rPr>
        <sz val="10"/>
        <rFont val="Times New Roman"/>
        <family val="1"/>
        <charset val="204"/>
      </rPr>
      <t>, млрд.шт.</t>
    </r>
  </si>
  <si>
    <r>
      <t>Оборот оптовой торговли, в процентах к предыдущему году (в сопоставимых ценах)</t>
    </r>
    <r>
      <rPr>
        <vertAlign val="superscript"/>
        <sz val="10"/>
        <rFont val="Times New Roman"/>
        <family val="1"/>
      </rPr>
      <t>2)</t>
    </r>
  </si>
  <si>
    <r>
      <t>Оборот оптовой торговли организаций оптовой торговли, в процентах к предыдущему году (в сопоставимых ценах)</t>
    </r>
    <r>
      <rPr>
        <vertAlign val="superscript"/>
        <sz val="10"/>
        <rFont val="Times New Roman"/>
        <family val="1"/>
      </rPr>
      <t>2)</t>
    </r>
  </si>
  <si>
    <t>Индексы потребительских цен на товары и услуги (декабрь к декабрю предыдущего года, в процентах)</t>
  </si>
  <si>
    <t>Индексы потребительских цен на продовольственные товары  (декабрь к декабрю предыдущего года, в процентах)</t>
  </si>
  <si>
    <t>Индексы потребительских цен на непродовольственные товары  (декабрь к декабрю предыдущего года, в процентах)</t>
  </si>
  <si>
    <t>Индексы потребительских цен на услуги  (декабрь к декабрю предыдущего года, в процентах)</t>
  </si>
  <si>
    <t>Индексы потребительских цен на отдельные группы продовольственных товаров (декабрь к декабрю предыдущего года, в процентах)</t>
  </si>
  <si>
    <t>Индексы потребительских цен на отдельные группы непродовольственных товаров
(декабрь к декабрю предыдущего года, в процентах)</t>
  </si>
  <si>
    <t>Индексы потребительских цен на отдельные группы услуг
(декабрь к декабрю предыдущего года, в процентах)</t>
  </si>
  <si>
    <t>Индексы потребительских цен на товары и услуги по группам населения с различным уровнем располагаемых ресурсов (декабрь к декабрю предыдущего года, в процентах)</t>
  </si>
  <si>
    <r>
      <t>Индексы цен на первичном рынке жилья</t>
    </r>
    <r>
      <rPr>
        <vertAlign val="superscript"/>
        <sz val="10"/>
        <rFont val="Times New Roman"/>
        <family val="1"/>
        <charset val="204"/>
      </rPr>
      <t xml:space="preserve">2) </t>
    </r>
    <r>
      <rPr>
        <sz val="10"/>
        <rFont val="Times New Roman"/>
        <family val="1"/>
        <charset val="204"/>
      </rPr>
      <t>(на конец периода, в процентах к концу предыдущего периода)</t>
    </r>
  </si>
  <si>
    <r>
      <t>Индексы цен на вторичном рынке жилья</t>
    </r>
    <r>
      <rPr>
        <vertAlign val="superscript"/>
        <sz val="10"/>
        <rFont val="Times New Roman"/>
        <family val="1"/>
        <charset val="204"/>
      </rPr>
      <t xml:space="preserve">2) </t>
    </r>
    <r>
      <rPr>
        <sz val="10"/>
        <rFont val="Times New Roman"/>
        <family val="1"/>
        <charset val="204"/>
      </rPr>
      <t>(на конец периода, в процентах к концу предыдущего периода)</t>
    </r>
  </si>
  <si>
    <t>Индексы цен производителей по видам экономической деятельности (на конец периода, в процентах к декабрю предыдущего периода)</t>
  </si>
  <si>
    <t>Индексы цен производителей на отдельные виды промышленных товаров (на конец периода, в процентах к декабрю предыдущего периода)</t>
  </si>
  <si>
    <t>Индексы цен на приобретенные промышленными организациями основные виды топливно-энергетических ресурсов (на конец периода, в процентах к декабрю предыдущего периода)</t>
  </si>
  <si>
    <t>Глубокое разведочное бурение на нефть и газ,                       тыс. м</t>
  </si>
  <si>
    <r>
      <rPr>
        <b/>
        <sz val="14"/>
        <rFont val="Times New Roman"/>
        <family val="1"/>
        <charset val="204"/>
      </rPr>
      <t xml:space="preserve">Раздел 2. </t>
    </r>
    <r>
      <rPr>
        <sz val="14"/>
        <rFont val="Times New Roman"/>
        <family val="1"/>
        <charset val="204"/>
      </rPr>
      <t>Природные ресурсы и охрана окружающей среды</t>
    </r>
  </si>
  <si>
    <r>
      <rPr>
        <b/>
        <sz val="14"/>
        <rFont val="Times New Roman"/>
        <family val="1"/>
        <charset val="204"/>
      </rPr>
      <t xml:space="preserve">Раздел 8. </t>
    </r>
    <r>
      <rPr>
        <sz val="14"/>
        <rFont val="Times New Roman"/>
        <family val="1"/>
        <charset val="204"/>
      </rPr>
      <t>Культура, отдых и туризм</t>
    </r>
  </si>
  <si>
    <r>
      <rPr>
        <b/>
        <sz val="14"/>
        <rFont val="Times New Roman"/>
        <family val="1"/>
        <charset val="204"/>
      </rPr>
      <t xml:space="preserve">Раздел 9. </t>
    </r>
    <r>
      <rPr>
        <sz val="14"/>
        <rFont val="Times New Roman"/>
        <family val="1"/>
        <charset val="204"/>
      </rPr>
      <t>Правонарушения</t>
    </r>
  </si>
  <si>
    <r>
      <t>Высшее образование</t>
    </r>
    <r>
      <rPr>
        <b/>
        <vertAlign val="superscript"/>
        <sz val="10"/>
        <rFont val="Times New Roman"/>
        <family val="1"/>
        <charset val="204"/>
      </rPr>
      <t>1)</t>
    </r>
  </si>
  <si>
    <r>
      <t xml:space="preserve">5) </t>
    </r>
    <r>
      <rPr>
        <sz val="8"/>
        <rFont val="Times New Roman"/>
        <family val="1"/>
        <charset val="204"/>
      </rPr>
      <t>Оценка Росстата на основе балансового метода.</t>
    </r>
  </si>
  <si>
    <r>
      <t xml:space="preserve">6) </t>
    </r>
    <r>
      <rPr>
        <sz val="8"/>
        <rFont val="Times New Roman"/>
        <family val="1"/>
        <charset val="204"/>
      </rPr>
      <t>С 2010 г. данные не разрабатываются.</t>
    </r>
  </si>
  <si>
    <r>
      <t xml:space="preserve">7) </t>
    </r>
    <r>
      <rPr>
        <sz val="8"/>
        <rFont val="Times New Roman"/>
        <family val="1"/>
        <charset val="204"/>
      </rPr>
      <t>Данные за 2012 г. приведены с учетом уточнения Росалкогольрегулированием информации об объемах содержания этилового спирта в алкогольной продукции.</t>
    </r>
  </si>
  <si>
    <r>
      <rPr>
        <b/>
        <sz val="14"/>
        <rFont val="Times New Roman"/>
        <family val="1"/>
        <charset val="204"/>
      </rPr>
      <t xml:space="preserve">Раздел 23. </t>
    </r>
    <r>
      <rPr>
        <sz val="14"/>
        <rFont val="Times New Roman"/>
        <family val="1"/>
        <charset val="204"/>
      </rPr>
      <t xml:space="preserve"> Цены и тарифы</t>
    </r>
  </si>
  <si>
    <r>
      <rPr>
        <b/>
        <sz val="14"/>
        <rFont val="Times New Roman"/>
        <family val="1"/>
        <charset val="204"/>
      </rPr>
      <t xml:space="preserve">Раздел 24. </t>
    </r>
    <r>
      <rPr>
        <sz val="14"/>
        <rFont val="Times New Roman"/>
        <family val="1"/>
        <charset val="204"/>
      </rPr>
      <t>Внешнеэкономическая деятельность</t>
    </r>
  </si>
  <si>
    <r>
      <rPr>
        <b/>
        <sz val="14"/>
        <rFont val="Times New Roman"/>
        <family val="1"/>
        <charset val="204"/>
      </rPr>
      <t>Раздел 5.</t>
    </r>
    <r>
      <rPr>
        <sz val="14"/>
        <rFont val="Times New Roman"/>
        <family val="1"/>
        <charset val="204"/>
      </rPr>
      <t xml:space="preserve"> Уровень жизни населения </t>
    </r>
  </si>
  <si>
    <r>
      <rPr>
        <b/>
        <sz val="14"/>
        <rFont val="Times New Roman"/>
        <family val="1"/>
        <charset val="204"/>
      </rPr>
      <t xml:space="preserve">Раздел 3. </t>
    </r>
    <r>
      <rPr>
        <sz val="14"/>
        <rFont val="Times New Roman"/>
        <family val="1"/>
        <charset val="204"/>
      </rPr>
      <t xml:space="preserve"> Население</t>
    </r>
  </si>
  <si>
    <r>
      <rPr>
        <b/>
        <sz val="14"/>
        <rFont val="Times New Roman"/>
        <family val="1"/>
        <charset val="204"/>
      </rPr>
      <t xml:space="preserve">Раздел 4. </t>
    </r>
    <r>
      <rPr>
        <sz val="14"/>
        <rFont val="Times New Roman"/>
        <family val="1"/>
        <charset val="204"/>
      </rPr>
      <t>Труд</t>
    </r>
  </si>
  <si>
    <r>
      <rPr>
        <b/>
        <sz val="14"/>
        <rFont val="Times New Roman"/>
        <family val="1"/>
        <charset val="204"/>
      </rPr>
      <t xml:space="preserve">Раздел 6. </t>
    </r>
    <r>
      <rPr>
        <sz val="14"/>
        <rFont val="Times New Roman"/>
        <family val="1"/>
        <charset val="204"/>
      </rPr>
      <t>Образование</t>
    </r>
  </si>
  <si>
    <r>
      <rPr>
        <b/>
        <sz val="14"/>
        <rFont val="Times New Roman"/>
        <family val="1"/>
        <charset val="204"/>
      </rPr>
      <t>Раздел 7.</t>
    </r>
    <r>
      <rPr>
        <sz val="14"/>
        <rFont val="Times New Roman"/>
        <family val="1"/>
        <charset val="204"/>
      </rPr>
      <t xml:space="preserve">  Здравоохранение</t>
    </r>
  </si>
  <si>
    <r>
      <rPr>
        <b/>
        <sz val="14"/>
        <rFont val="Times New Roman"/>
        <family val="1"/>
        <charset val="204"/>
      </rPr>
      <t xml:space="preserve">Раздел 10. </t>
    </r>
    <r>
      <rPr>
        <sz val="14"/>
        <rFont val="Times New Roman"/>
        <family val="1"/>
        <charset val="204"/>
      </rPr>
      <t>Система национальных счетов</t>
    </r>
  </si>
  <si>
    <t>13,3</t>
  </si>
  <si>
    <t>0,3</t>
  </si>
  <si>
    <t>71,39</t>
  </si>
  <si>
    <t>65,92</t>
  </si>
  <si>
    <t>76,71</t>
  </si>
  <si>
    <t>1303,6</t>
  </si>
  <si>
    <t>23,5</t>
  </si>
  <si>
    <t>205,1</t>
  </si>
  <si>
    <t>635,3</t>
  </si>
  <si>
    <t>51,8</t>
  </si>
  <si>
    <t>69,6</t>
  </si>
  <si>
    <t>121,3</t>
  </si>
  <si>
    <t>10,4</t>
  </si>
  <si>
    <t>17,0</t>
  </si>
  <si>
    <t>12,2</t>
  </si>
  <si>
    <t>17,4</t>
  </si>
  <si>
    <t>8,2</t>
  </si>
  <si>
    <t>7,9</t>
  </si>
  <si>
    <t>4,2</t>
  </si>
  <si>
    <t>Заболеваемость населения</t>
  </si>
  <si>
    <r>
      <t>болезни глаза и его придаточного аппарата</t>
    </r>
    <r>
      <rPr>
        <vertAlign val="superscript"/>
        <sz val="10"/>
        <rFont val="Times New Roman"/>
        <family val="1"/>
        <charset val="204"/>
      </rPr>
      <t>1)</t>
    </r>
  </si>
  <si>
    <r>
      <t>болезни уха и сосцевидного отростка</t>
    </r>
    <r>
      <rPr>
        <vertAlign val="superscript"/>
        <sz val="10"/>
        <rFont val="Times New Roman"/>
        <family val="1"/>
        <charset val="204"/>
      </rPr>
      <t>1)</t>
    </r>
  </si>
  <si>
    <r>
      <t>756</t>
    </r>
    <r>
      <rPr>
        <vertAlign val="superscript"/>
        <sz val="10"/>
        <rFont val="Times New Roman"/>
        <family val="1"/>
        <charset val="204"/>
      </rPr>
      <t xml:space="preserve"> 2)</t>
    </r>
    <r>
      <rPr>
        <sz val="10"/>
        <rFont val="Times New Roman"/>
        <family val="1"/>
        <charset val="204"/>
      </rPr>
      <t xml:space="preserve"> </t>
    </r>
  </si>
  <si>
    <r>
      <t>658</t>
    </r>
    <r>
      <rPr>
        <vertAlign val="superscript"/>
        <sz val="10"/>
        <rFont val="Times New Roman"/>
        <family val="1"/>
        <charset val="204"/>
      </rPr>
      <t xml:space="preserve"> 2)</t>
    </r>
  </si>
  <si>
    <r>
      <t>1)</t>
    </r>
    <r>
      <rPr>
        <sz val="8"/>
        <rFont val="Times New Roman"/>
        <family val="1"/>
        <charset val="204"/>
      </rPr>
      <t xml:space="preserve"> До 1999 г. - включая болезни нервной системы и органов чувств.</t>
    </r>
  </si>
  <si>
    <r>
      <t xml:space="preserve">2) </t>
    </r>
    <r>
      <rPr>
        <sz val="8"/>
        <rFont val="Times New Roman"/>
        <family val="1"/>
        <charset val="204"/>
      </rPr>
      <t>В 1991-1992 гг. - подростки в возрасте 15-19 лет.</t>
    </r>
  </si>
  <si>
    <r>
      <t>Деятельность организаций с участием иностранного капитала</t>
    </r>
    <r>
      <rPr>
        <b/>
        <vertAlign val="superscript"/>
        <sz val="10"/>
        <rFont val="Times New Roman"/>
        <family val="1"/>
        <charset val="204"/>
      </rPr>
      <t>1)</t>
    </r>
  </si>
  <si>
    <r>
      <t>19880</t>
    </r>
    <r>
      <rPr>
        <vertAlign val="superscript"/>
        <sz val="10"/>
        <rFont val="Times New Roman"/>
        <family val="1"/>
        <charset val="204"/>
      </rPr>
      <t>2)</t>
    </r>
  </si>
  <si>
    <r>
      <t>19852</t>
    </r>
    <r>
      <rPr>
        <vertAlign val="superscript"/>
        <sz val="10"/>
        <rFont val="Times New Roman"/>
        <family val="1"/>
        <charset val="204"/>
      </rPr>
      <t>2)</t>
    </r>
  </si>
  <si>
    <r>
      <t>19650</t>
    </r>
    <r>
      <rPr>
        <vertAlign val="superscript"/>
        <sz val="10"/>
        <rFont val="Times New Roman"/>
        <family val="1"/>
        <charset val="204"/>
      </rPr>
      <t>2)</t>
    </r>
  </si>
  <si>
    <r>
      <t>21417</t>
    </r>
    <r>
      <rPr>
        <vertAlign val="superscript"/>
        <sz val="10"/>
        <rFont val="Times New Roman"/>
        <family val="1"/>
        <charset val="204"/>
      </rPr>
      <t>3)</t>
    </r>
  </si>
  <si>
    <r>
      <t>24025</t>
    </r>
    <r>
      <rPr>
        <vertAlign val="superscript"/>
        <sz val="10"/>
        <rFont val="Times New Roman"/>
        <family val="1"/>
        <charset val="204"/>
      </rPr>
      <t>3)</t>
    </r>
  </si>
  <si>
    <r>
      <t>23520</t>
    </r>
    <r>
      <rPr>
        <vertAlign val="superscript"/>
        <sz val="10"/>
        <rFont val="Times New Roman"/>
        <family val="1"/>
        <charset val="204"/>
      </rPr>
      <t>3)</t>
    </r>
  </si>
  <si>
    <r>
      <t>2)</t>
    </r>
    <r>
      <rPr>
        <sz val="8"/>
        <rFont val="Times New Roman"/>
        <family val="1"/>
        <charset val="204"/>
      </rPr>
      <t xml:space="preserve"> Без микропредприятий.</t>
    </r>
  </si>
  <si>
    <r>
      <t xml:space="preserve">3) </t>
    </r>
    <r>
      <rPr>
        <sz val="8"/>
        <rFont val="Times New Roman"/>
        <family val="1"/>
        <charset val="204"/>
      </rPr>
      <t>Без учета предприятий финансовой деятельности.</t>
    </r>
  </si>
  <si>
    <t>Индексы производства по видам экономической деятельности разделов C, D, E ОКВЭД (в % к предыдущему году)</t>
  </si>
  <si>
    <r>
      <t>Уровень использования среднегодовой производственной мощности организаций по выпуску отдельных видов продукции добывающих и обрабатывающих производств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процентов</t>
    </r>
  </si>
  <si>
    <r>
      <t>Масла растительные нерафинированные</t>
    </r>
    <r>
      <rPr>
        <vertAlign val="superscript"/>
        <sz val="10"/>
        <rFont val="Times New Roman"/>
        <family val="1"/>
        <charset val="204"/>
      </rPr>
      <t>3)</t>
    </r>
  </si>
  <si>
    <r>
      <t>Пиво, кроме отходов пивоварения</t>
    </r>
    <r>
      <rPr>
        <vertAlign val="superscript"/>
        <sz val="10"/>
        <rFont val="Times New Roman"/>
        <family val="1"/>
        <charset val="204"/>
      </rPr>
      <t>4)</t>
    </r>
  </si>
  <si>
    <r>
      <t xml:space="preserve">2) </t>
    </r>
    <r>
      <rPr>
        <sz val="8"/>
        <rFont val="Times New Roman"/>
        <family val="1"/>
        <charset val="204"/>
      </rPr>
      <t>Без субъектов малого предпринимательства.</t>
    </r>
  </si>
  <si>
    <r>
      <t xml:space="preserve">3) </t>
    </r>
    <r>
      <rPr>
        <sz val="8"/>
        <rFont val="Times New Roman"/>
        <family val="1"/>
        <charset val="204"/>
      </rPr>
      <t>С 2012 г. - включая масло кукурузное и его фракции, без изменения химического состава.</t>
    </r>
  </si>
  <si>
    <r>
      <t>4)</t>
    </r>
    <r>
      <rPr>
        <sz val="8"/>
        <rFont val="Times New Roman"/>
        <family val="1"/>
        <charset val="204"/>
      </rPr>
      <t xml:space="preserve"> С 2012 г.</t>
    </r>
    <r>
      <rPr>
        <sz val="8"/>
        <color indexed="13"/>
        <rFont val="Times New Roman"/>
        <family val="1"/>
        <charset val="204"/>
      </rPr>
      <t xml:space="preserve"> </t>
    </r>
    <r>
      <rPr>
        <sz val="8"/>
        <rFont val="Times New Roman"/>
        <family val="1"/>
        <charset val="204"/>
      </rPr>
      <t>- включая напитки, изготавливаемые на основе пива.</t>
    </r>
  </si>
  <si>
    <t>Производство электроэнергии нетиповыми электростанциями, млрд. кВт∙ч</t>
  </si>
  <si>
    <t>Мощность нетиповых электростанций, млн.кВт</t>
  </si>
  <si>
    <r>
      <t>Расходы на конечное потребление и фактическое потребление (в текущих рыночных ценах; миллионов рублей)</t>
    </r>
    <r>
      <rPr>
        <vertAlign val="superscript"/>
        <sz val="10"/>
        <rFont val="Times New Roman"/>
        <family val="1"/>
        <charset val="204"/>
      </rPr>
      <t>2)</t>
    </r>
  </si>
  <si>
    <r>
      <t>Социальные трансферты в натуральной форме</t>
    </r>
    <r>
      <rPr>
        <vertAlign val="superscript"/>
        <sz val="10"/>
        <rFont val="Times New Roman"/>
        <family val="1"/>
        <charset val="204"/>
      </rPr>
      <t>2)</t>
    </r>
  </si>
  <si>
    <r>
      <t>Фактическое конечное потребление</t>
    </r>
    <r>
      <rPr>
        <vertAlign val="superscript"/>
        <sz val="10"/>
        <rFont val="Times New Roman"/>
        <family val="1"/>
        <charset val="204"/>
      </rPr>
      <t>2)</t>
    </r>
  </si>
  <si>
    <t>10. СИСТЕМА НАЦИОНАЛЬНЫХ СЧЕТОВ*)</t>
  </si>
  <si>
    <t>__________
*) По данным Минкомсвязи России.</t>
  </si>
  <si>
    <r>
      <t>Индекс-дефлятор ВВП, в процентах к предыдущему году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 xml:space="preserve"> </t>
    </r>
  </si>
  <si>
    <r>
      <t>Динамика валового внутреннего продукта ( в постоянных ценах;</t>
    </r>
    <r>
      <rPr>
        <b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2011 г.</t>
    </r>
    <r>
      <rPr>
        <b/>
        <sz val="12"/>
        <rFont val="Times New Roman"/>
        <family val="1"/>
        <charset val="204"/>
      </rPr>
      <t>-</t>
    </r>
    <r>
      <rPr>
        <sz val="10"/>
        <rFont val="Times New Roman"/>
        <family val="1"/>
        <charset val="204"/>
      </rPr>
      <t xml:space="preserve"> 100%)</t>
    </r>
  </si>
  <si>
    <t xml:space="preserve">в том числе оплата труда и смешанные доходы, не наблюдаемые прямыми статистическими методами -  всего </t>
  </si>
  <si>
    <t>Кроме того, оплата труда  и смешанные доходы, не наблюдаемые прямыми статистическими методами,    рассчитанные на основе баланса (без распределения по видам экономической деятельности)</t>
  </si>
  <si>
    <r>
      <t>Удельный вес общей площади,</t>
    </r>
    <r>
      <rPr>
        <vertAlign val="superscript"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оборудованной</t>
    </r>
    <r>
      <rPr>
        <vertAlign val="superscript"/>
        <sz val="10"/>
        <rFont val="Times New Roman"/>
        <family val="1"/>
        <charset val="204"/>
      </rPr>
      <t>4)</t>
    </r>
    <r>
      <rPr>
        <sz val="10"/>
        <rFont val="Times New Roman"/>
        <family val="1"/>
        <charset val="204"/>
      </rPr>
      <t>, на конец года; в процентах</t>
    </r>
  </si>
  <si>
    <r>
      <t xml:space="preserve">4) </t>
    </r>
    <r>
      <rPr>
        <sz val="8"/>
        <rFont val="Times New Roman"/>
        <family val="1"/>
        <charset val="204"/>
      </rPr>
      <t>Статистическое наблюдение по благоустройству жилищного фонда ведется с 1993 г.</t>
    </r>
  </si>
  <si>
    <t>населением за счет собственных и привлеченных средств</t>
  </si>
  <si>
    <r>
      <t>морским транспортом</t>
    </r>
    <r>
      <rPr>
        <vertAlign val="superscript"/>
        <sz val="8"/>
        <rFont val="Times New Roman"/>
        <family val="1"/>
        <charset val="204"/>
      </rPr>
      <t>1);2)</t>
    </r>
  </si>
  <si>
    <r>
      <t>внутренним водным транспортом</t>
    </r>
    <r>
      <rPr>
        <vertAlign val="superscript"/>
        <sz val="8"/>
        <rFont val="Times New Roman"/>
        <family val="1"/>
        <charset val="204"/>
      </rPr>
      <t>1);2)</t>
    </r>
  </si>
  <si>
    <r>
      <t>морского транспорта</t>
    </r>
    <r>
      <rPr>
        <vertAlign val="superscript"/>
        <sz val="8"/>
        <rFont val="Times New Roman"/>
        <family val="1"/>
        <charset val="204"/>
      </rPr>
      <t>1);2)</t>
    </r>
  </si>
  <si>
    <r>
      <t>внутреннего водного транспорта</t>
    </r>
    <r>
      <rPr>
        <vertAlign val="superscript"/>
        <sz val="8"/>
        <rFont val="Times New Roman"/>
        <family val="1"/>
        <charset val="204"/>
      </rPr>
      <t>1);2)</t>
    </r>
  </si>
  <si>
    <r>
      <t>морским транспортом</t>
    </r>
    <r>
      <rPr>
        <vertAlign val="superscript"/>
        <sz val="10"/>
        <rFont val="Times New Roman"/>
        <family val="1"/>
        <charset val="204"/>
      </rPr>
      <t>3)</t>
    </r>
  </si>
  <si>
    <r>
      <t>внутренним водным транспортом</t>
    </r>
    <r>
      <rPr>
        <vertAlign val="superscript"/>
        <sz val="10"/>
        <rFont val="Times New Roman"/>
        <family val="1"/>
        <charset val="204"/>
      </rPr>
      <t>3)</t>
    </r>
  </si>
  <si>
    <r>
      <t>морского транспорта</t>
    </r>
    <r>
      <rPr>
        <vertAlign val="superscript"/>
        <sz val="10"/>
        <rFont val="Times New Roman"/>
        <family val="1"/>
        <charset val="204"/>
      </rPr>
      <t>3)</t>
    </r>
  </si>
  <si>
    <r>
      <t>внутреннего водного транспорта</t>
    </r>
    <r>
      <rPr>
        <vertAlign val="superscript"/>
        <sz val="10"/>
        <rFont val="Times New Roman"/>
        <family val="1"/>
        <charset val="204"/>
      </rPr>
      <t>3)</t>
    </r>
  </si>
  <si>
    <r>
      <t>Реальный размер назначенных пенсий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в процентах к предыдущему году</t>
    </r>
  </si>
  <si>
    <t>индекс цен производителей на строительную продукцию (на конец периода, в процентах к декабрю предыдущего периода; 1992-1995 гг. в разах)</t>
  </si>
  <si>
    <t>индекс цен приобретения машин и оборудования инвестиционного назначения (на конец периода, в процентах к декабрю предыдущего периода; 1992-1995 гг. в разах)</t>
  </si>
  <si>
    <r>
      <t>1)</t>
    </r>
    <r>
      <rPr>
        <sz val="8"/>
        <rFont val="Times New Roman"/>
        <family val="1"/>
        <charset val="204"/>
      </rPr>
      <t xml:space="preserve"> Данные за 2014 г. без учета сведений по Республике Крым и г.Севастополю.</t>
    </r>
  </si>
  <si>
    <r>
      <t xml:space="preserve">2) </t>
    </r>
    <r>
      <rPr>
        <sz val="8"/>
        <rFont val="Times New Roman"/>
        <family val="1"/>
        <charset val="204"/>
      </rPr>
      <t>С 2010 г. - включая данные по Чеченской Республике.</t>
    </r>
  </si>
  <si>
    <r>
      <t>160,0</t>
    </r>
    <r>
      <rPr>
        <vertAlign val="superscript"/>
        <sz val="10"/>
        <rFont val="Arial Cyr"/>
        <charset val="204"/>
      </rPr>
      <t>2)</t>
    </r>
  </si>
  <si>
    <r>
      <rPr>
        <vertAlign val="superscript"/>
        <sz val="8"/>
        <color indexed="8"/>
        <rFont val="Times New Roman"/>
        <family val="1"/>
        <charset val="204"/>
      </rPr>
      <t>1)</t>
    </r>
    <r>
      <rPr>
        <sz val="8"/>
        <color indexed="8"/>
        <rFont val="Times New Roman"/>
        <family val="1"/>
        <charset val="204"/>
      </rPr>
      <t xml:space="preserve">  C 2014 г. - по данным Роснедр; включая работы на территории континентального шельфа, Мирового океана.  </t>
    </r>
  </si>
  <si>
    <r>
      <t xml:space="preserve"> Сельское хозяйство, охота и лесное хозяйство</t>
    </r>
    <r>
      <rPr>
        <vertAlign val="superscript"/>
        <sz val="10"/>
        <color indexed="8"/>
        <rFont val="Times New Roman"/>
        <family val="1"/>
        <charset val="204"/>
      </rPr>
      <t>5)</t>
    </r>
  </si>
  <si>
    <r>
      <t>Сельское хозяйство, охота и лесное хозяйство</t>
    </r>
    <r>
      <rPr>
        <vertAlign val="superscript"/>
        <sz val="10"/>
        <color indexed="8"/>
        <rFont val="Times New Roman"/>
        <family val="1"/>
        <charset val="204"/>
      </rPr>
      <t>5)</t>
    </r>
  </si>
  <si>
    <r>
      <t xml:space="preserve">5) </t>
    </r>
    <r>
      <rPr>
        <sz val="8"/>
        <color indexed="8"/>
        <rFont val="Times New Roman"/>
        <family val="1"/>
        <charset val="204"/>
      </rPr>
      <t>C 2015 г. ведется разработка данных по виду деятельности "Сельское хозяйство, охота и лесное хозяйство".</t>
    </r>
  </si>
  <si>
    <r>
      <t xml:space="preserve">2) </t>
    </r>
    <r>
      <rPr>
        <sz val="8"/>
        <color indexed="8"/>
        <rFont val="Times New Roman"/>
        <family val="1"/>
        <charset val="204"/>
      </rPr>
      <t>С 2012 г. - без аспирантов, клинических ординаторов, интернов, в связи с изменением методологии сбора данных Минздравом России; 2015 г. - без кадров, работающих в органах охраны здоровья на административных должностях- в связи с изменением методологии сбора данных Минздравом России.</t>
    </r>
  </si>
  <si>
    <r>
      <t xml:space="preserve">3) </t>
    </r>
    <r>
      <rPr>
        <sz val="8"/>
        <rFont val="Times New Roman"/>
        <family val="1"/>
        <charset val="204"/>
      </rPr>
      <t>По данным филиала "Российская книжная палата" ФГУП  ИТАР-ТАСС, ТАСС.</t>
    </r>
  </si>
  <si>
    <r>
      <t xml:space="preserve">7) </t>
    </r>
    <r>
      <rPr>
        <sz val="8"/>
        <rFont val="Times New Roman"/>
        <family val="1"/>
        <charset val="204"/>
      </rPr>
      <t>По методологии Росстата. Показатель разрабатывается с 2014 г.</t>
    </r>
  </si>
  <si>
    <r>
      <t>автобусным транспортом</t>
    </r>
    <r>
      <rPr>
        <vertAlign val="superscript"/>
        <sz val="10"/>
        <rFont val="Times New Roman"/>
        <family val="1"/>
        <charset val="204"/>
      </rPr>
      <t>1)</t>
    </r>
  </si>
  <si>
    <r>
      <t>легковым такси</t>
    </r>
    <r>
      <rPr>
        <vertAlign val="superscript"/>
        <sz val="10"/>
        <rFont val="Times New Roman"/>
        <family val="1"/>
        <charset val="204"/>
      </rPr>
      <t>2)</t>
    </r>
    <r>
      <rPr>
        <strike/>
        <sz val="10"/>
        <rFont val="Times New Roman"/>
        <family val="1"/>
        <charset val="204"/>
      </rPr>
      <t xml:space="preserve"> </t>
    </r>
  </si>
  <si>
    <r>
      <t>автобусного транспорта</t>
    </r>
    <r>
      <rPr>
        <vertAlign val="superscript"/>
        <sz val="10"/>
        <rFont val="Times New Roman"/>
        <family val="1"/>
        <charset val="204"/>
      </rPr>
      <t>1)</t>
    </r>
  </si>
  <si>
    <r>
      <t>легковым такси</t>
    </r>
    <r>
      <rPr>
        <vertAlign val="superscript"/>
        <sz val="10"/>
        <rFont val="Times New Roman"/>
        <family val="1"/>
        <charset val="204"/>
      </rPr>
      <t>2)</t>
    </r>
  </si>
  <si>
    <r>
      <t xml:space="preserve">1) </t>
    </r>
    <r>
      <rPr>
        <sz val="8"/>
        <rFont val="Times New Roman"/>
        <family val="1"/>
        <charset val="204"/>
      </rPr>
      <t>До 2015 г. - ЭВМ других типов.</t>
    </r>
  </si>
  <si>
    <r>
      <t>2)</t>
    </r>
    <r>
      <rPr>
        <sz val="8"/>
        <rFont val="Times New Roman"/>
        <family val="1"/>
        <charset val="204"/>
      </rPr>
      <t xml:space="preserve"> Объём эмиссии меньше объёма размещения и доразмещения вследствие новации ценных бумаг.</t>
    </r>
  </si>
  <si>
    <r>
      <rPr>
        <sz val="10"/>
        <rFont val="Times New Roman"/>
        <family val="1"/>
        <charset val="204"/>
      </rPr>
      <t>Сводный индекс цен на продукцию (затраты, услуги) инвестиционного назначения (на конец периода, в процентах к декабрю предыдущего периода; 1992-1995 гг. в разах)</t>
    </r>
    <r>
      <rPr>
        <vertAlign val="superscript"/>
        <sz val="10"/>
        <rFont val="Times New Roman"/>
        <family val="1"/>
        <charset val="204"/>
      </rPr>
      <t xml:space="preserve">26)  </t>
    </r>
  </si>
  <si>
    <r>
      <t>Экспорт товаров Российской Федерации  (по данным таможенной статистики, с учетом взаимной торговли товарами с государствами-членами ЕАЭС)</t>
    </r>
    <r>
      <rPr>
        <vertAlign val="superscript"/>
        <sz val="10"/>
        <rFont val="Times New Roman"/>
        <family val="1"/>
      </rPr>
      <t>1)</t>
    </r>
    <r>
      <rPr>
        <sz val="10"/>
        <rFont val="Times New Roman"/>
        <family val="1"/>
      </rPr>
      <t>, млн. долл. США - всего</t>
    </r>
  </si>
  <si>
    <r>
      <t>Импорт товаров Российской Федерации  (по данным таможенной статистики, с учетом взаимной торговли товарами с государствами-членами ЕАЭС )</t>
    </r>
    <r>
      <rPr>
        <vertAlign val="superscript"/>
        <sz val="10"/>
        <rFont val="Times New Roman"/>
        <family val="1"/>
      </rPr>
      <t>1)</t>
    </r>
    <r>
      <rPr>
        <sz val="10"/>
        <rFont val="Times New Roman"/>
        <family val="1"/>
      </rPr>
      <t>, млн. долл. США - всего</t>
    </r>
  </si>
  <si>
    <r>
      <t>1)</t>
    </r>
    <r>
      <rPr>
        <sz val="8"/>
        <rFont val="Times New Roman"/>
        <family val="1"/>
        <charset val="204"/>
      </rPr>
      <t xml:space="preserve"> По данным Федеральной таможенной службы России с учетом взаимной торговли товарами с государствами-членами ЕАЭС; экспорта  рыбы, рыбопродуктов, морепродуктов, выловленных (добытых) и проданных вне зоны действия таможенного контроля. За 2010 г. данные приведены без учета взаимной торговли Российской Федерации с Республикой Казахстан за июль-декабрь 2010 г. в связи с отменой таможенного оформления товаров на российской-казахстанской границе с 1 июля 2010 г.</t>
    </r>
  </si>
  <si>
    <r>
      <rPr>
        <vertAlign val="superscript"/>
        <sz val="8"/>
        <rFont val="Times New Roman"/>
        <family val="1"/>
        <charset val="204"/>
      </rPr>
      <t>1)</t>
    </r>
    <r>
      <rPr>
        <sz val="8"/>
        <rFont val="Times New Roman"/>
        <family val="1"/>
        <charset val="204"/>
      </rPr>
      <t xml:space="preserve"> Данные за 2014 г. приведены без учета сведений по Республике Крым и г. Севастополю.</t>
    </r>
  </si>
  <si>
    <r>
      <rPr>
        <vertAlign val="superscript"/>
        <sz val="8"/>
        <rFont val="Times New Roman"/>
        <family val="1"/>
        <charset val="204"/>
      </rPr>
      <t xml:space="preserve">3) </t>
    </r>
    <r>
      <rPr>
        <sz val="8"/>
        <rFont val="Times New Roman"/>
        <family val="1"/>
        <charset val="204"/>
      </rPr>
      <t xml:space="preserve">Данные по аварийному жилищному фонду начиная с 2015 г. представлены Минстроем России. </t>
    </r>
  </si>
  <si>
    <r>
      <t>1)</t>
    </r>
    <r>
      <rPr>
        <sz val="8"/>
        <rFont val="Times New Roman"/>
        <family val="1"/>
        <charset val="204"/>
      </rPr>
      <t xml:space="preserve"> Среднее число детей, рожденных женщиной за свою жизнь.</t>
    </r>
  </si>
  <si>
    <r>
      <t>человек</t>
    </r>
    <r>
      <rPr>
        <vertAlign val="superscript"/>
        <sz val="10"/>
        <rFont val="Times New Roman"/>
        <family val="1"/>
        <charset val="204"/>
      </rPr>
      <t>2)</t>
    </r>
  </si>
  <si>
    <r>
      <t>2)</t>
    </r>
    <r>
      <rPr>
        <sz val="8"/>
        <rFont val="Times New Roman"/>
        <family val="1"/>
        <charset val="204"/>
      </rPr>
      <t xml:space="preserve"> Данные за 2003 г. без учета сведений по Чеченской Республике.</t>
    </r>
  </si>
  <si>
    <t>дерматовенерологов</t>
  </si>
  <si>
    <r>
      <t>Международные резервы Российской Федерации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включая золото, на конец года, млрд. долл. США</t>
    </r>
  </si>
  <si>
    <r>
      <t xml:space="preserve">2)  </t>
    </r>
    <r>
      <rPr>
        <sz val="8"/>
        <rFont val="Cambria"/>
        <family val="1"/>
        <charset val="204"/>
      </rPr>
      <t>На конец периода.</t>
    </r>
  </si>
  <si>
    <t>Индексы цен производителей сельскохозяйственной продукции (на конец периода, в процентах к декабрю предыдущего периода)</t>
  </si>
  <si>
    <r>
      <t>Индексы тарифов на грузовые перевозки (на конец периода, в процентах к декабрю предыдущего периода; 1992-1995 гг. - в разах)</t>
    </r>
    <r>
      <rPr>
        <vertAlign val="superscript"/>
        <sz val="10"/>
        <rFont val="Times New Roman"/>
        <family val="1"/>
        <charset val="204"/>
      </rPr>
      <t>27)</t>
    </r>
  </si>
  <si>
    <r>
      <t>Число абонентских устройств подвижной радиотелефонной (сотовой) связи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тыс. шт.</t>
    </r>
  </si>
  <si>
    <r>
      <t>Число абонентских терминалов сотовой связи на 1000 человек населения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шт.</t>
    </r>
  </si>
  <si>
    <r>
      <t>2)</t>
    </r>
    <r>
      <rPr>
        <sz val="8"/>
        <rFont val="Times New Roman"/>
        <family val="1"/>
        <charset val="204"/>
      </rPr>
      <t xml:space="preserve"> Статистическое наблюдение распространено на организации связи с 1998 г.  </t>
    </r>
  </si>
  <si>
    <r>
      <t xml:space="preserve">1) </t>
    </r>
    <r>
      <rPr>
        <sz val="8"/>
        <rFont val="Times New Roman"/>
        <family val="1"/>
        <charset val="204"/>
      </rPr>
      <t xml:space="preserve">Агрегированный индекс производства по видам экономической деятельности "Добыча полезных ископаемых", "Обрабатывающие производства", "Производство и распределение электроэнергии, газа и воды".   </t>
    </r>
  </si>
  <si>
    <r>
      <t>Производство жестких кожтоваров,                    млн. дм</t>
    </r>
    <r>
      <rPr>
        <vertAlign val="superscript"/>
        <sz val="10"/>
        <rFont val="Times New Roman"/>
        <family val="1"/>
        <charset val="204"/>
      </rPr>
      <t xml:space="preserve">2 </t>
    </r>
  </si>
  <si>
    <r>
      <t>Хромовые кожтовары, млн. дм</t>
    </r>
    <r>
      <rPr>
        <vertAlign val="superscript"/>
        <sz val="10"/>
        <rFont val="Times New Roman"/>
        <family val="1"/>
        <charset val="204"/>
      </rPr>
      <t xml:space="preserve">2 </t>
    </r>
  </si>
  <si>
    <r>
      <t>Объем работ, выполненных по виду экономической деятельности "Строительство"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млн. руб. (до 1998 г. -млрд. руб.)</t>
    </r>
  </si>
  <si>
    <r>
      <t>11)</t>
    </r>
    <r>
      <rPr>
        <sz val="8"/>
        <rFont val="Times New Roman"/>
        <family val="1"/>
        <charset val="204"/>
      </rPr>
      <t xml:space="preserve"> Динамические ряды ведутся с 2005 г.</t>
    </r>
  </si>
  <si>
    <r>
      <t xml:space="preserve">12)  </t>
    </r>
    <r>
      <rPr>
        <sz val="8"/>
        <rFont val="Times New Roman"/>
        <family val="1"/>
        <charset val="204"/>
      </rPr>
      <t>Статистическое наблюдение ведется с 1993 г., в разрезе видов экономической деятельности - с 2003 г.</t>
    </r>
  </si>
  <si>
    <r>
      <t>Всего</t>
    </r>
    <r>
      <rPr>
        <vertAlign val="superscript"/>
        <sz val="10"/>
        <rFont val="Times New Roman"/>
        <family val="1"/>
        <charset val="204"/>
      </rPr>
      <t>6);11)</t>
    </r>
  </si>
  <si>
    <t>Розничная продажа рыбы и
 морепродуктов, млн. рублей</t>
  </si>
  <si>
    <t>Розничная продажа рыбных консервов, млн. руб.</t>
  </si>
  <si>
    <r>
      <t>3)</t>
    </r>
    <r>
      <rPr>
        <sz val="9"/>
        <rFont val="Times New Roman"/>
        <family val="1"/>
        <charset val="204"/>
      </rPr>
      <t xml:space="preserve"> По данным Федеральной таможенной службы России с учетом данных о взаимной торговле товарами с государствами-членами ЕАЭС, включая  рыбу, ракообразные и моллюски, выловленных (добытых) и проданных вне зоны действия таможенного контроля. За 2010 г. данные приведены без учета взаимной торговли Российской Федерации с Республикой Казахстан за июль-декабрь 2010 г. в связи с отменой таможенного оформления товаров на российской-казахстанской границе с 1 июля 2010 г.</t>
    </r>
  </si>
  <si>
    <r>
      <t xml:space="preserve">4) </t>
    </r>
    <r>
      <rPr>
        <sz val="9"/>
        <rFont val="Times New Roman"/>
        <family val="1"/>
        <charset val="204"/>
      </rPr>
      <t>По данным Федеральной таможенной службы России с учетом данных о взаимной торговле товарами с государствами-членами ЕАЭС.</t>
    </r>
  </si>
  <si>
    <r>
      <t xml:space="preserve"> 1) </t>
    </r>
    <r>
      <rPr>
        <sz val="8"/>
        <rFont val="Times New Roman"/>
        <family val="1"/>
        <charset val="204"/>
      </rPr>
      <t>С 2000 г. - по юридическим лицам и индивидуальным предпринимателям (включая субъекты малого предпринимательства), осуществляющих перевозки пассажиров автобусами.</t>
    </r>
  </si>
  <si>
    <r>
      <t xml:space="preserve">3) </t>
    </r>
    <r>
      <rPr>
        <sz val="8"/>
        <rFont val="Times New Roman"/>
        <family val="1"/>
        <charset val="204"/>
      </rPr>
      <t xml:space="preserve">Данные до 1998 г.  разрабатывались по ОКОНХ. 1994-2006 гг. - без учета Чеченской Республики. С 2005 г. данные сформированы по основному виду экономической деятельности.      </t>
    </r>
  </si>
  <si>
    <r>
      <t>Семена масличных культур</t>
    </r>
    <r>
      <rPr>
        <vertAlign val="superscript"/>
        <sz val="10"/>
        <rFont val="Times New Roman"/>
        <family val="1"/>
        <charset val="204"/>
      </rPr>
      <t>3)</t>
    </r>
  </si>
  <si>
    <t>Сахарная свекла, млн. т</t>
  </si>
  <si>
    <r>
      <t>Реальная начисленная заработная плата работников организаций, в процентах к предыдущему году</t>
    </r>
    <r>
      <rPr>
        <vertAlign val="superscript"/>
        <sz val="10"/>
        <rFont val="Times New Roman"/>
        <family val="1"/>
        <charset val="204"/>
      </rPr>
      <t>3)</t>
    </r>
  </si>
  <si>
    <r>
      <t xml:space="preserve">3) </t>
    </r>
    <r>
      <rPr>
        <sz val="8"/>
        <rFont val="Cambria"/>
        <family val="1"/>
        <charset val="204"/>
      </rPr>
      <t>В целях обеспечения статистической сопоставимости данных показатель за 2015 г. рассчитан без учета сведений по Республике Крым и г.Севастополю.</t>
    </r>
  </si>
  <si>
    <r>
      <t xml:space="preserve">2)  </t>
    </r>
    <r>
      <rPr>
        <sz val="8"/>
        <rFont val="Times New Roman"/>
        <family val="1"/>
        <charset val="204"/>
      </rPr>
      <t>В целях обеспечения статистической сопоставимости данных показатель за 2015 г. рассчитан без учета сведений по Республике Крым и г. Севастополю.</t>
    </r>
  </si>
  <si>
    <r>
      <t>Расходы на выплату пособий и социальную помощь</t>
    </r>
    <r>
      <rPr>
        <vertAlign val="superscript"/>
        <sz val="10"/>
        <rFont val="Times New Roman"/>
        <family val="1"/>
        <charset val="204"/>
      </rPr>
      <t>3)</t>
    </r>
    <r>
      <rPr>
        <sz val="10"/>
        <rFont val="Times New Roman"/>
        <family val="1"/>
        <charset val="204"/>
      </rPr>
      <t>, млрд.руб. (до 1998 г. - трлн.руб.)</t>
    </r>
  </si>
  <si>
    <r>
      <t>Средние цены на первичном рынке жилья</t>
    </r>
    <r>
      <rPr>
        <vertAlign val="superscript"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(на конец периода, рублей за один квадратный метр общей площади, до 1998 г. - тыс.руб.)</t>
    </r>
  </si>
  <si>
    <r>
      <t>Средние цены на вторичном рынке жилья</t>
    </r>
    <r>
      <rPr>
        <vertAlign val="superscript"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(на конец периода, рублей за один квадратный метр общей площади, до 1998 г. - тыс.руб.)</t>
    </r>
  </si>
  <si>
    <r>
      <t>160,0</t>
    </r>
    <r>
      <rPr>
        <vertAlign val="superscript"/>
        <sz val="10"/>
        <rFont val="Times New Roman"/>
        <family val="1"/>
        <charset val="204"/>
      </rPr>
      <t>2)</t>
    </r>
  </si>
  <si>
    <t>минеральных удобрений (в пересчете на 100% питательных веществ), тыс. т</t>
  </si>
  <si>
    <r>
      <rPr>
        <vertAlign val="superscript"/>
        <sz val="8"/>
        <rFont val="Times New Roman"/>
        <family val="1"/>
        <charset val="204"/>
      </rPr>
      <t>3)</t>
    </r>
    <r>
      <rPr>
        <sz val="8"/>
        <rFont val="Times New Roman"/>
        <family val="1"/>
        <charset val="204"/>
      </rPr>
      <t xml:space="preserve"> 2015 г. - по данным Росморречфлота.   </t>
    </r>
  </si>
  <si>
    <t>Валовой сбор продуктов растениеводства в хозяйствах всех категорий, млн. т</t>
  </si>
  <si>
    <r>
      <rPr>
        <vertAlign val="superscript"/>
        <sz val="8"/>
        <rFont val="Times New Roman"/>
        <family val="1"/>
        <charset val="204"/>
      </rPr>
      <t>1)</t>
    </r>
    <r>
      <rPr>
        <sz val="8"/>
        <rFont val="Times New Roman"/>
        <family val="1"/>
        <charset val="204"/>
      </rPr>
      <t xml:space="preserve"> C 2008 г. без учета микропредприятий. </t>
    </r>
  </si>
  <si>
    <r>
      <rPr>
        <vertAlign val="superscript"/>
        <sz val="8"/>
        <rFont val="Times New Roman"/>
        <family val="1"/>
        <charset val="204"/>
      </rPr>
      <t>2)</t>
    </r>
    <r>
      <rPr>
        <sz val="8"/>
        <rFont val="Times New Roman"/>
        <family val="1"/>
        <charset val="204"/>
      </rPr>
      <t xml:space="preserve"> В 1991 г. показатель не разрабатывался. </t>
    </r>
  </si>
  <si>
    <r>
      <t>Внесение минеральных удобрений под посевы в сельскохозяйственных организациях</t>
    </r>
    <r>
      <rPr>
        <vertAlign val="superscript"/>
        <sz val="10"/>
        <rFont val="Times New Roman"/>
        <family val="1"/>
        <charset val="204"/>
      </rPr>
      <t>1);2)</t>
    </r>
    <r>
      <rPr>
        <sz val="10"/>
        <rFont val="Times New Roman"/>
        <family val="1"/>
        <charset val="204"/>
      </rPr>
      <t>, млн. т</t>
    </r>
  </si>
  <si>
    <r>
      <t>Внесение минеральных удобрений на один гектар под посевы в сельскохозяйственных организациях</t>
    </r>
    <r>
      <rPr>
        <vertAlign val="superscript"/>
        <sz val="10"/>
        <rFont val="Times New Roman"/>
        <family val="1"/>
        <charset val="204"/>
      </rPr>
      <t>1);2)</t>
    </r>
    <r>
      <rPr>
        <sz val="10"/>
        <rFont val="Times New Roman"/>
        <family val="1"/>
        <charset val="204"/>
      </rPr>
      <t>, кг</t>
    </r>
  </si>
  <si>
    <r>
      <t>Внесение органических удобрений под посевы в сельскохозяйственных организациях</t>
    </r>
    <r>
      <rPr>
        <vertAlign val="superscript"/>
        <sz val="10"/>
        <rFont val="Times New Roman"/>
        <family val="1"/>
        <charset val="204"/>
      </rPr>
      <t>1);2)</t>
    </r>
    <r>
      <rPr>
        <sz val="10"/>
        <rFont val="Times New Roman"/>
        <family val="1"/>
        <charset val="204"/>
      </rPr>
      <t>, млн. т</t>
    </r>
  </si>
  <si>
    <r>
      <t>Внесение органических удобрений на один гектар под посевы в сельскохозяйственных организациях</t>
    </r>
    <r>
      <rPr>
        <vertAlign val="superscript"/>
        <sz val="10"/>
        <rFont val="Times New Roman"/>
        <family val="1"/>
        <charset val="204"/>
      </rPr>
      <t>1);2)</t>
    </r>
    <r>
      <rPr>
        <sz val="10"/>
        <rFont val="Times New Roman"/>
        <family val="1"/>
        <charset val="204"/>
      </rPr>
      <t>, т</t>
    </r>
  </si>
  <si>
    <t xml:space="preserve"> Плиты древесностружечные и аналогичные плиты из древесины и других одревесневших материалов</t>
  </si>
  <si>
    <t xml:space="preserve"> Плиты древесноволокнистыеиз древесины или других одревесневших материалов</t>
  </si>
  <si>
    <t xml:space="preserve">Зерновые и зернобобовые культуры </t>
  </si>
  <si>
    <t>Численность пенсионеров, состоящих на учете в системе Пенсионного фонда Российской Федерации (до 2002 г. - в органах социальной защиты населения); на конец года, с 2007 г. - на 1 января года, следующего за отчетным, тыс. человек</t>
  </si>
  <si>
    <r>
      <t>Распределение общего объема денежных доходов по 20-процентным группам населения</t>
    </r>
    <r>
      <rPr>
        <vertAlign val="superscript"/>
        <sz val="10"/>
        <rFont val="Times New Roman"/>
        <family val="1"/>
        <charset val="204"/>
      </rPr>
      <t>3</t>
    </r>
    <r>
      <rPr>
        <vertAlign val="superscript"/>
        <sz val="10"/>
        <rFont val="Times New Roman"/>
        <family val="1"/>
      </rPr>
      <t>)</t>
    </r>
    <r>
      <rPr>
        <sz val="10"/>
        <rFont val="Times New Roman"/>
        <family val="1"/>
      </rPr>
      <t>:</t>
    </r>
  </si>
  <si>
    <r>
      <t>Численность населения с денежными доходами ниже величины прожиточного минимума</t>
    </r>
    <r>
      <rPr>
        <sz val="10"/>
        <rFont val="Times New Roman"/>
        <family val="1"/>
      </rPr>
      <t>, млн.человек</t>
    </r>
  </si>
  <si>
    <r>
      <t>Численность населения с денежными доходами ниже величины прожиточного минимума</t>
    </r>
    <r>
      <rPr>
        <sz val="10"/>
        <rFont val="Times New Roman"/>
        <family val="1"/>
      </rPr>
      <t>, процентов от общей численности населения</t>
    </r>
  </si>
  <si>
    <t>Коэффициент Джини (индекс концентрации доходов)</t>
  </si>
  <si>
    <r>
      <t>Коэффициент фондов (коэффициент дифференциации доходов)</t>
    </r>
    <r>
      <rPr>
        <sz val="10"/>
        <rFont val="Times New Roman"/>
        <family val="1"/>
      </rPr>
      <t>, в разах</t>
    </r>
  </si>
  <si>
    <r>
      <t>25,4</t>
    </r>
    <r>
      <rPr>
        <vertAlign val="superscript"/>
        <sz val="10"/>
        <rFont val="Times New Roman"/>
        <family val="1"/>
        <charset val="204"/>
      </rPr>
      <t>4)</t>
    </r>
  </si>
  <si>
    <r>
      <t>17,8</t>
    </r>
    <r>
      <rPr>
        <vertAlign val="superscript"/>
        <sz val="10"/>
        <rFont val="Times New Roman"/>
        <family val="1"/>
        <charset val="204"/>
      </rPr>
      <t>4)</t>
    </r>
  </si>
  <si>
    <t>Численность детей-инвалидов в возрасте до 16 лет (с 2000 г. - в возрасте до 18 лет), получающих социальные пенсии (на конец года, с 2007 г. - на 1 января года, следующего за отчетным), тыс. человек</t>
  </si>
  <si>
    <r>
      <t>Численность лиц, впервые признанных инвалидами – взрослых</t>
    </r>
    <r>
      <rPr>
        <vertAlign val="superscript"/>
        <sz val="10"/>
        <rFont val="Times New Roman"/>
        <family val="1"/>
        <charset val="204"/>
      </rPr>
      <t>1);2)</t>
    </r>
    <r>
      <rPr>
        <sz val="10"/>
        <rFont val="Times New Roman"/>
        <family val="1"/>
        <charset val="204"/>
      </rPr>
      <t>, тыс.человек</t>
    </r>
  </si>
  <si>
    <r>
      <t xml:space="preserve">4) </t>
    </r>
    <r>
      <rPr>
        <sz val="8"/>
        <rFont val="Times New Roman"/>
        <family val="1"/>
        <charset val="204"/>
      </rPr>
      <t>С 2015 г. - включая кинокамеры.</t>
    </r>
  </si>
  <si>
    <r>
      <t>СОЦИАЛЬНО-ЭКОНОМИЧЕСКИЕ ПОКАЗАТЕЛИ РОССИЙСКОЙ ФЕДЕРАЦИИ В 1991-2016 гг</t>
    </r>
    <r>
      <rPr>
        <sz val="10"/>
        <rFont val="Arial Cyr"/>
        <charset val="204"/>
      </rPr>
      <t>.</t>
    </r>
  </si>
  <si>
    <t>СОЦИАЛЬНО-ЭКОНОМИЧЕСКИЕ ПОКАЗАТЕЛИ РОССИЙСКОЙ ФЕДЕРАЦИИ В 1991-2016 гг.</t>
  </si>
  <si>
    <r>
      <t>СОЦИАЛЬНО-ЭКОНОМИЧЕСКИЕ ПОКАЗАТЕЛИ РОССИЙСКОЙ ФЕДЕРАЦИИ В 1991-2016 гг</t>
    </r>
    <r>
      <rPr>
        <sz val="10"/>
        <rFont val="Arial Cyr"/>
        <charset val="204"/>
      </rPr>
      <t>.</t>
    </r>
  </si>
  <si>
    <r>
      <rPr>
        <vertAlign val="superscript"/>
        <sz val="8"/>
        <rFont val="Times New Roman"/>
        <family val="1"/>
        <charset val="204"/>
      </rPr>
      <t>1)</t>
    </r>
    <r>
      <rPr>
        <sz val="8"/>
        <rFont val="Times New Roman"/>
        <family val="1"/>
        <charset val="204"/>
      </rPr>
      <t xml:space="preserve"> Данные за 2014 г. без учета сведений по Республике Крым и г. Севастополю.</t>
    </r>
  </si>
  <si>
    <r>
      <t xml:space="preserve">2) </t>
    </r>
    <r>
      <rPr>
        <sz val="8"/>
        <rFont val="Times New Roman"/>
        <family val="1"/>
        <charset val="204"/>
      </rPr>
      <t>Данные за 2014 г. без учета сведений по Республике Крым и г. Севатополю.</t>
    </r>
  </si>
  <si>
    <r>
      <t xml:space="preserve">2) </t>
    </r>
    <r>
      <rPr>
        <sz val="8"/>
        <rFont val="Times New Roman"/>
        <family val="1"/>
        <charset val="204"/>
      </rPr>
      <t>Данные за 2014 г. без учета сведений по Республике Крым и г. Севастополю.</t>
    </r>
  </si>
  <si>
    <r>
      <t xml:space="preserve">1) </t>
    </r>
    <r>
      <rPr>
        <sz val="8"/>
        <rFont val="Times New Roman"/>
        <family val="1"/>
        <charset val="204"/>
      </rPr>
      <t>Данные за 2014 г. без учета сведений по Республике Крым и г. Севастополю.</t>
    </r>
  </si>
  <si>
    <r>
      <rPr>
        <vertAlign val="superscript"/>
        <sz val="8"/>
        <rFont val="Times New Roman"/>
        <family val="1"/>
        <charset val="204"/>
      </rPr>
      <t>2)</t>
    </r>
    <r>
      <rPr>
        <sz val="8"/>
        <rFont val="Times New Roman"/>
        <family val="1"/>
        <charset val="204"/>
      </rPr>
      <t xml:space="preserve"> Данные за 2014 г. без учета сведений по Республике Крым и г.Севастополю.</t>
    </r>
  </si>
  <si>
    <r>
      <rPr>
        <vertAlign val="superscript"/>
        <sz val="8"/>
        <rFont val="Times New Roman"/>
        <family val="1"/>
        <charset val="204"/>
      </rPr>
      <t>5)</t>
    </r>
    <r>
      <rPr>
        <sz val="8"/>
        <rFont val="Times New Roman"/>
        <family val="1"/>
        <charset val="204"/>
      </rPr>
      <t xml:space="preserve"> Данные за 2014 г. без учета сведений по Республике Крым и г.Севастополю.</t>
    </r>
  </si>
  <si>
    <r>
      <rPr>
        <vertAlign val="superscript"/>
        <sz val="8"/>
        <rFont val="Times New Roman"/>
        <family val="1"/>
        <charset val="204"/>
      </rPr>
      <t xml:space="preserve">1) </t>
    </r>
    <r>
      <rPr>
        <sz val="8"/>
        <rFont val="Times New Roman"/>
        <family val="1"/>
        <charset val="204"/>
      </rPr>
      <t>Данные за 2014 г. без учета сведений по Республике Крым и г.Севастополю.</t>
    </r>
  </si>
  <si>
    <r>
      <rPr>
        <vertAlign val="superscript"/>
        <sz val="8"/>
        <rFont val="Times New Roman"/>
        <family val="1"/>
        <charset val="204"/>
      </rPr>
      <t>1)</t>
    </r>
    <r>
      <rPr>
        <sz val="8"/>
        <rFont val="Times New Roman"/>
        <family val="1"/>
        <charset val="204"/>
      </rPr>
      <t xml:space="preserve">  С 2012 г. – с учетом обществ взаимного страхования. Данные за 2014 г. без учета сведений по Республике Крым и г. Севастополю.</t>
    </r>
  </si>
  <si>
    <r>
      <rPr>
        <vertAlign val="superscript"/>
        <sz val="8"/>
        <rFont val="Times New Roman"/>
        <family val="1"/>
        <charset val="204"/>
      </rPr>
      <t xml:space="preserve">*) </t>
    </r>
    <r>
      <rPr>
        <sz val="8"/>
        <rFont val="Times New Roman"/>
        <family val="1"/>
        <charset val="204"/>
      </rPr>
      <t xml:space="preserve"> Данные за 2014 г. без учета сведений по Республике Крым и г. Севастополю.</t>
    </r>
  </si>
  <si>
    <r>
      <t xml:space="preserve">1) </t>
    </r>
    <r>
      <rPr>
        <sz val="8"/>
        <rFont val="Times New Roman"/>
        <family val="1"/>
        <charset val="204"/>
      </rPr>
      <t>1996 г. - IV квартал 1996 г.; 2014 г. - без учета данных по Республике Крым и г. Севастополю.</t>
    </r>
  </si>
  <si>
    <r>
      <t xml:space="preserve">*) </t>
    </r>
    <r>
      <rPr>
        <sz val="8"/>
        <rFont val="Times New Roman"/>
        <family val="1"/>
        <charset val="204"/>
      </rPr>
      <t>Данные за 2014 г. без учета сведений по Республике Крым и г. Севастополю.</t>
    </r>
  </si>
  <si>
    <r>
      <t>27)</t>
    </r>
    <r>
      <rPr>
        <sz val="10"/>
        <rFont val="Times New Roman"/>
        <family val="1"/>
        <charset val="204"/>
      </rPr>
      <t xml:space="preserve"> </t>
    </r>
    <r>
      <rPr>
        <sz val="8"/>
        <rFont val="Times New Roman"/>
        <family val="1"/>
        <charset val="204"/>
      </rPr>
      <t>Данные за 2015 г. без учета сведений по Республике Крым и г. Севастополю.</t>
    </r>
  </si>
  <si>
    <r>
      <t xml:space="preserve">2) </t>
    </r>
    <r>
      <rPr>
        <sz val="8"/>
        <rFont val="Times New Roman"/>
        <family val="1"/>
        <charset val="204"/>
      </rPr>
      <t>Данные за</t>
    </r>
    <r>
      <rPr>
        <vertAlign val="superscript"/>
        <sz val="8"/>
        <rFont val="Times New Roman"/>
        <family val="1"/>
        <charset val="204"/>
      </rPr>
      <t xml:space="preserve"> </t>
    </r>
    <r>
      <rPr>
        <sz val="8"/>
        <rFont val="Times New Roman"/>
        <family val="1"/>
        <charset val="204"/>
      </rPr>
      <t>2015 г. без учета сведений по Республике Крым и г. Севастополю.</t>
    </r>
  </si>
  <si>
    <r>
      <rPr>
        <vertAlign val="superscript"/>
        <sz val="8"/>
        <rFont val="Times New Roman"/>
        <family val="1"/>
        <charset val="204"/>
      </rPr>
      <t xml:space="preserve">1) </t>
    </r>
    <r>
      <rPr>
        <sz val="8"/>
        <rFont val="Times New Roman"/>
        <family val="1"/>
        <charset val="204"/>
      </rPr>
      <t>Начиная с итогов за апрель 2014 г. с учетом данных по Республике Крым и г. Севастополю.</t>
    </r>
  </si>
  <si>
    <r>
      <rPr>
        <b/>
        <sz val="14"/>
        <rFont val="Times New Roman"/>
        <family val="1"/>
        <charset val="204"/>
      </rPr>
      <t>Раздел 11.</t>
    </r>
    <r>
      <rPr>
        <sz val="14"/>
        <rFont val="Times New Roman"/>
        <family val="1"/>
        <charset val="204"/>
      </rPr>
      <t xml:space="preserve"> Инвестиции</t>
    </r>
  </si>
  <si>
    <r>
      <rPr>
        <b/>
        <sz val="14"/>
        <rFont val="Times New Roman"/>
        <family val="1"/>
        <charset val="204"/>
      </rPr>
      <t xml:space="preserve">Раздел 12. </t>
    </r>
    <r>
      <rPr>
        <sz val="14"/>
        <rFont val="Times New Roman"/>
        <family val="1"/>
        <charset val="204"/>
      </rPr>
      <t>Предприятия и организации</t>
    </r>
  </si>
  <si>
    <t>22. ФИНАНСЫ</t>
  </si>
  <si>
    <t>21. НАУКА И ИННОВАЦИИ</t>
  </si>
  <si>
    <r>
      <rPr>
        <b/>
        <sz val="14"/>
        <rFont val="Times New Roman"/>
        <family val="1"/>
        <charset val="204"/>
      </rPr>
      <t>Раздел 18.</t>
    </r>
    <r>
      <rPr>
        <sz val="14"/>
        <rFont val="Times New Roman"/>
        <family val="1"/>
        <charset val="204"/>
      </rPr>
      <t xml:space="preserve"> Транспорт</t>
    </r>
  </si>
  <si>
    <t>20. ИНФОРМАЦИОННЫЕ И КОММУНИКАЦИОННЫЕ ТЕХНОЛОГИИ</t>
  </si>
  <si>
    <r>
      <rPr>
        <b/>
        <sz val="14"/>
        <rFont val="Times New Roman"/>
        <family val="1"/>
        <charset val="204"/>
      </rPr>
      <t>Раздел 20.</t>
    </r>
    <r>
      <rPr>
        <sz val="14"/>
        <rFont val="Times New Roman"/>
        <family val="1"/>
        <charset val="204"/>
      </rPr>
      <t xml:space="preserve"> Информационные и коммуникационные технологии</t>
    </r>
  </si>
  <si>
    <r>
      <t>19. СВЯЗЬ*</t>
    </r>
    <r>
      <rPr>
        <b/>
        <vertAlign val="superscript"/>
        <sz val="10"/>
        <rFont val="Times New Roman"/>
        <family val="1"/>
        <charset val="204"/>
      </rPr>
      <t>)</t>
    </r>
  </si>
  <si>
    <t>18. ТРАНСПОРТ</t>
  </si>
  <si>
    <t>16. СТРОИТЕЛЬСТВО</t>
  </si>
  <si>
    <t>15. РЫБОЛОВСТВО И РЫБОВОДСТВО</t>
  </si>
  <si>
    <t>14. СЕЛЬСКОЕ И ЛЕСНОЕ ХОЗЯЙСТВО</t>
  </si>
  <si>
    <t>13. ДОБЫЧА ПОЛЕЗНЫХ ИСКОПАЕМЫХ, ОБРАБАТЫВАЮЩИЕ ПРОИЗВОДСТВА, ПРОИЗВОДСТВО И РАСПРЕДЕЛЕНИЕ ЭЛЕКТРОЭНЕРГИИ, ГАЗА И ВОДЫ</t>
  </si>
  <si>
    <t>12. ПРЕДПРИЯТИЯ И ОРГАНИЗАЦИИ</t>
  </si>
  <si>
    <t>11. ИНВЕСТИЦИИ</t>
  </si>
  <si>
    <t>17. ТОРГОВЛЯ И УСЛУГИ НАСЕЛЕНИЮ</t>
  </si>
  <si>
    <r>
      <rPr>
        <b/>
        <sz val="14"/>
        <rFont val="Times New Roman"/>
        <family val="1"/>
        <charset val="204"/>
      </rPr>
      <t xml:space="preserve">Раздел 13. </t>
    </r>
    <r>
      <rPr>
        <sz val="14"/>
        <rFont val="Times New Roman"/>
        <family val="1"/>
        <charset val="204"/>
      </rPr>
      <t>Добыча полезных ископаемых, обрабатывающие производства, производство и распределение электроэнергии, газа и воды</t>
    </r>
  </si>
  <si>
    <r>
      <rPr>
        <b/>
        <sz val="14"/>
        <rFont val="Times New Roman"/>
        <family val="1"/>
        <charset val="204"/>
      </rPr>
      <t>Раздел 15.</t>
    </r>
    <r>
      <rPr>
        <sz val="14"/>
        <rFont val="Times New Roman"/>
        <family val="1"/>
        <charset val="204"/>
      </rPr>
      <t xml:space="preserve"> Рыболовство и рыбоводство</t>
    </r>
  </si>
  <si>
    <r>
      <rPr>
        <b/>
        <sz val="14"/>
        <rFont val="Times New Roman"/>
        <family val="1"/>
        <charset val="204"/>
      </rPr>
      <t xml:space="preserve">Раздел 16. </t>
    </r>
    <r>
      <rPr>
        <sz val="14"/>
        <rFont val="Times New Roman"/>
        <family val="1"/>
        <charset val="204"/>
      </rPr>
      <t>Строительство</t>
    </r>
  </si>
  <si>
    <r>
      <rPr>
        <b/>
        <sz val="14"/>
        <rFont val="Times New Roman"/>
        <family val="1"/>
        <charset val="204"/>
      </rPr>
      <t xml:space="preserve">Раздел 19. </t>
    </r>
    <r>
      <rPr>
        <sz val="14"/>
        <rFont val="Times New Roman"/>
        <family val="1"/>
        <charset val="204"/>
      </rPr>
      <t>Связь</t>
    </r>
  </si>
  <si>
    <r>
      <rPr>
        <b/>
        <sz val="14"/>
        <rFont val="Times New Roman"/>
        <family val="1"/>
        <charset val="204"/>
      </rPr>
      <t>Раздел 21.</t>
    </r>
    <r>
      <rPr>
        <sz val="14"/>
        <rFont val="Times New Roman"/>
        <family val="1"/>
        <charset val="204"/>
      </rPr>
      <t xml:space="preserve">  Наука и инновации</t>
    </r>
  </si>
  <si>
    <r>
      <t>торговых предприятий,  торговая площадь тыс.м</t>
    </r>
    <r>
      <rPr>
        <vertAlign val="superscript"/>
        <sz val="10"/>
        <rFont val="Times New Roman"/>
        <family val="1"/>
        <charset val="204"/>
      </rPr>
      <t xml:space="preserve">2  </t>
    </r>
  </si>
  <si>
    <r>
      <t>Общая площадь жилых помещений - всего, млн. м</t>
    </r>
    <r>
      <rPr>
        <vertAlign val="superscript"/>
        <sz val="10"/>
        <rFont val="Times New Roman"/>
        <family val="1"/>
        <charset val="204"/>
      </rPr>
      <t>2</t>
    </r>
  </si>
  <si>
    <r>
      <t>Общая площадь жилых помещений в городской местности, млн. м</t>
    </r>
    <r>
      <rPr>
        <vertAlign val="superscript"/>
        <sz val="10"/>
        <rFont val="Times New Roman"/>
        <family val="1"/>
        <charset val="204"/>
      </rPr>
      <t>2</t>
    </r>
  </si>
  <si>
    <r>
      <t>Общая площадь ветхого и аварийного жилищного фонда</t>
    </r>
    <r>
      <rPr>
        <vertAlign val="superscript"/>
        <sz val="10"/>
        <rFont val="Times New Roman"/>
        <family val="1"/>
        <charset val="204"/>
      </rPr>
      <t>3)</t>
    </r>
    <r>
      <rPr>
        <sz val="10"/>
        <rFont val="Times New Roman"/>
        <family val="1"/>
        <charset val="204"/>
      </rPr>
      <t>, млн. м</t>
    </r>
    <r>
      <rPr>
        <vertAlign val="superscript"/>
        <sz val="10"/>
        <rFont val="Times New Roman"/>
        <family val="1"/>
        <charset val="204"/>
      </rPr>
      <t>2</t>
    </r>
  </si>
  <si>
    <r>
      <t>Общая площадь капитально отремонтированных помещений в жилых домах за год, тыс. м</t>
    </r>
    <r>
      <rPr>
        <vertAlign val="superscript"/>
        <sz val="10"/>
        <rFont val="Times New Roman"/>
        <family val="1"/>
        <charset val="204"/>
      </rPr>
      <t>2</t>
    </r>
  </si>
  <si>
    <r>
      <t>Общая площадь приватизированных жилых помещений, млн. м</t>
    </r>
    <r>
      <rPr>
        <vertAlign val="superscript"/>
        <sz val="10"/>
        <rFont val="Times New Roman"/>
        <family val="1"/>
        <charset val="204"/>
      </rPr>
      <t>2</t>
    </r>
  </si>
  <si>
    <t>Численность обучающихся, получивших аттестат об основном  общем образовании, тыс. человек</t>
  </si>
  <si>
    <t>Ввод в действие зданий</t>
  </si>
  <si>
    <t>число зданий, тыс</t>
  </si>
  <si>
    <r>
      <rPr>
        <b/>
        <sz val="14"/>
        <rFont val="Times New Roman"/>
        <family val="1"/>
        <charset val="204"/>
      </rPr>
      <t>Раздел 17.</t>
    </r>
    <r>
      <rPr>
        <sz val="14"/>
        <rFont val="Times New Roman"/>
        <family val="1"/>
        <charset val="204"/>
      </rPr>
      <t xml:space="preserve"> Торговля и услуги населению</t>
    </r>
  </si>
  <si>
    <r>
      <rPr>
        <b/>
        <sz val="14"/>
        <rFont val="Times New Roman"/>
        <family val="1"/>
        <charset val="204"/>
      </rPr>
      <t>Раздел 14.</t>
    </r>
    <r>
      <rPr>
        <sz val="14"/>
        <rFont val="Times New Roman"/>
        <family val="1"/>
        <charset val="204"/>
      </rPr>
      <t xml:space="preserve"> Сельское и лесное хозяйство</t>
    </r>
  </si>
  <si>
    <r>
      <t>Число школ-интернатов общего типа</t>
    </r>
    <r>
      <rPr>
        <vertAlign val="superscript"/>
        <sz val="10"/>
        <rFont val="Times New Roman"/>
        <family val="1"/>
        <charset val="204"/>
      </rPr>
      <t>2)</t>
    </r>
  </si>
  <si>
    <r>
      <t>Число школ-интернатов для детей с ограниченными возможностями здоровья</t>
    </r>
    <r>
      <rPr>
        <vertAlign val="superscript"/>
        <sz val="10"/>
        <rFont val="Times New Roman"/>
        <family val="1"/>
        <charset val="204"/>
      </rPr>
      <t>2)</t>
    </r>
  </si>
  <si>
    <t>Число организаций, осуществляющих образовательную деятельность по образовательным программам начального, основного и среднего общего образования</t>
  </si>
  <si>
    <r>
      <t>Число государственных и муниципальных общеобразовательных организаций (без вечерних (сменных) общеобразовательных организаций)</t>
    </r>
    <r>
      <rPr>
        <vertAlign val="superscript"/>
        <sz val="10"/>
        <rFont val="Times New Roman"/>
        <family val="1"/>
        <charset val="204"/>
      </rPr>
      <t>2)</t>
    </r>
  </si>
  <si>
    <r>
      <t>Число частных общеобразовательных организаций</t>
    </r>
    <r>
      <rPr>
        <vertAlign val="superscript"/>
        <sz val="10"/>
        <rFont val="Times New Roman"/>
        <family val="1"/>
        <charset val="204"/>
      </rPr>
      <t>2)</t>
    </r>
  </si>
  <si>
    <r>
      <t>Число государственных и муниципальных вечерних (сменных) общеобразовательных организаций</t>
    </r>
    <r>
      <rPr>
        <vertAlign val="superscript"/>
        <sz val="10"/>
        <rFont val="Times New Roman"/>
        <family val="1"/>
        <charset val="204"/>
      </rPr>
      <t>2)</t>
    </r>
  </si>
  <si>
    <t>15219,0</t>
  </si>
  <si>
    <r>
      <t>Численность обучающихся в государственных и муниципальных общеобразовательных организациях (без вечерних (сменных) общеобразовательных организаций)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тыс. человек</t>
    </r>
  </si>
  <si>
    <r>
      <t>Численность обучающихся в частных общеобразовательных организациях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тыс. человек</t>
    </r>
  </si>
  <si>
    <r>
      <t>Численность обучающихся в государственных и муниципальных вечерних (сменных) общеобразовательных организациях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тыс. человек</t>
    </r>
  </si>
  <si>
    <r>
      <t>Численность учителей в государственных и муниципальных общеобразовательных организациях (без вечерних (сменных) общеобразовательных организаций)</t>
    </r>
    <r>
      <rPr>
        <vertAlign val="superscript"/>
        <sz val="10"/>
        <rFont val="Times New Roman"/>
        <family val="1"/>
        <charset val="204"/>
      </rPr>
      <t>2);3)</t>
    </r>
    <r>
      <rPr>
        <sz val="10"/>
        <rFont val="Times New Roman"/>
        <family val="1"/>
        <charset val="204"/>
      </rPr>
      <t xml:space="preserve">, тыс. человек </t>
    </r>
  </si>
  <si>
    <r>
      <t>Численность учителей в частных общеобразовательных организациях</t>
    </r>
    <r>
      <rPr>
        <vertAlign val="superscript"/>
        <sz val="10"/>
        <rFont val="Times New Roman"/>
        <family val="1"/>
        <charset val="204"/>
      </rPr>
      <t>2);3)</t>
    </r>
    <r>
      <rPr>
        <sz val="10"/>
        <rFont val="Times New Roman"/>
        <family val="1"/>
        <charset val="204"/>
      </rPr>
      <t>, тыс. человек</t>
    </r>
  </si>
  <si>
    <r>
      <t>Численность учителей в государственных и муниципальных вечерних (сменных) общеобразовательных организациях</t>
    </r>
    <r>
      <rPr>
        <vertAlign val="superscript"/>
        <sz val="10"/>
        <rFont val="Times New Roman"/>
        <family val="1"/>
        <charset val="204"/>
      </rPr>
      <t>2);3)</t>
    </r>
    <r>
      <rPr>
        <sz val="10"/>
        <rFont val="Times New Roman"/>
        <family val="1"/>
        <charset val="204"/>
      </rPr>
      <t>, тыс. человек</t>
    </r>
  </si>
  <si>
    <r>
      <t>Число государственных и муниципальных общеобразовательных организаций для обучающихся и воспитанников с ограниченными возможностями здоровья</t>
    </r>
    <r>
      <rPr>
        <vertAlign val="superscript"/>
        <sz val="10"/>
        <rFont val="Times New Roman"/>
        <family val="1"/>
        <charset val="204"/>
      </rPr>
      <t>2)</t>
    </r>
  </si>
  <si>
    <r>
      <t>Численность обучающихся в государственных и муниципальных общеобразовательных организациях для обучающихся и воспитанников с ограниченными возможностями здоровья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тыс. человек</t>
    </r>
  </si>
  <si>
    <r>
      <t>Численность обучающихся государственных и муниципальных общеобразовательных организаций (без вечерних (сменных) общеобразовательных организаций), получивших аттестат о среднем общем образовании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тыс. человек</t>
    </r>
  </si>
  <si>
    <r>
      <t>Численность обучающихся частных общеобразовательных организаций, получивших аттестат о среднем общем образовании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тыс. человек</t>
    </r>
  </si>
  <si>
    <r>
      <t>Численность обучающихся государственных и муниципальных вечерних (сменных) общеобразовательных организаций, получивших аттестат о среднем общем образовании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тыс. человек</t>
    </r>
  </si>
  <si>
    <r>
      <t>Число профессиональных образовательных организаций, осуществляющих подготовку квалифицированных рабочих, служащих</t>
    </r>
    <r>
      <rPr>
        <vertAlign val="superscript"/>
        <sz val="10"/>
        <rFont val="Times New Roman"/>
        <family val="1"/>
        <charset val="204"/>
      </rPr>
      <t xml:space="preserve">3) </t>
    </r>
  </si>
  <si>
    <t xml:space="preserve">Выпущено специалистов среднего звена, тыс. человек </t>
  </si>
  <si>
    <t>Численность студентов обучающихся по программам бакалавриата, специалитета, магистратуры, тыс. человек</t>
  </si>
  <si>
    <t xml:space="preserve">Выпущено бакалавров, специалистов, магистров, тыс. человек </t>
  </si>
  <si>
    <t>168,0</t>
  </si>
  <si>
    <r>
      <t>серверы</t>
    </r>
    <r>
      <rPr>
        <vertAlign val="superscript"/>
        <sz val="10"/>
        <rFont val="Times New Roman"/>
        <family val="1"/>
        <charset val="204"/>
      </rPr>
      <t>1)</t>
    </r>
  </si>
  <si>
    <t>локальные вычислительные сети</t>
  </si>
  <si>
    <r>
      <t xml:space="preserve">3) </t>
    </r>
    <r>
      <rPr>
        <sz val="8"/>
        <rFont val="Times New Roman"/>
        <family val="1"/>
        <charset val="204"/>
      </rPr>
      <t>Статистическое наблюдение ведется с 2006 г.</t>
    </r>
  </si>
  <si>
    <r>
      <t xml:space="preserve">1) </t>
    </r>
    <r>
      <rPr>
        <sz val="8"/>
        <rFont val="Times New Roman"/>
        <family val="1"/>
        <charset val="204"/>
      </rPr>
      <t>Статистическое наблюдение  по организационным инновациям ведется с 2000 г.; по маркетинговым инновациям - с 2006 г .</t>
    </r>
  </si>
  <si>
    <t xml:space="preserve"> Всего, включая оплату труда и смешанные доходы, не наблюдаемые прямыми статистическими методами </t>
  </si>
  <si>
    <t>Основные фонды</t>
  </si>
  <si>
    <t>профессиональных образовательных организаций сpеднего профессионального образования, тыс.кв.м общей площади учебно-лабораторных зданий</t>
  </si>
  <si>
    <t>образовательных организаций начального профессионального образования, тыс. ученических мест</t>
  </si>
  <si>
    <r>
      <t>4)</t>
    </r>
    <r>
      <rPr>
        <sz val="8"/>
        <rFont val="Times New Roman"/>
        <family val="1"/>
        <charset val="204"/>
      </rPr>
      <t xml:space="preserve"> На основании Федерального закона от 24 октября 1997 г. № 134-ФЗ "О прожиточном минимуме в Российской Федерации" с 2005 г. изменен состав потребительской корзины для определения величины прожиточного минимума. При анализе динамики бедности необходимо принять во внимание, что при использовании данных о величине прожиточного минимума, определенной в сопоставимой методологии, тенденция к сокращению уровня бедности не менялась.</t>
    </r>
  </si>
  <si>
    <t>Соль, пригодная для употребления в пищу</t>
  </si>
  <si>
    <t>Нефть сырая, включая газовый конденсат природный</t>
  </si>
  <si>
    <r>
      <t>Среднегодовая численность занятых</t>
    </r>
    <r>
      <rPr>
        <vertAlign val="superscript"/>
        <sz val="10"/>
        <rFont val="Times New Roman"/>
        <family val="1"/>
        <charset val="204"/>
      </rPr>
      <t>3);4)</t>
    </r>
    <r>
      <rPr>
        <sz val="10"/>
        <rFont val="Times New Roman"/>
        <family val="1"/>
        <charset val="204"/>
      </rPr>
      <t xml:space="preserve"> - всего, тысяч человек</t>
    </r>
  </si>
  <si>
    <r>
      <rPr>
        <b/>
        <sz val="14"/>
        <rFont val="Times New Roman"/>
        <family val="1"/>
        <charset val="204"/>
      </rPr>
      <t xml:space="preserve">Раздел 22. </t>
    </r>
    <r>
      <rPr>
        <sz val="14"/>
        <rFont val="Times New Roman"/>
        <family val="1"/>
        <charset val="204"/>
      </rPr>
      <t>Финансы</t>
    </r>
  </si>
  <si>
    <r>
      <t>Число приватизированных имущественных комплексов государственных и муниципальных унитарных предприятий</t>
    </r>
    <r>
      <rPr>
        <vertAlign val="superscript"/>
        <sz val="10"/>
        <rFont val="Times New Roman"/>
        <family val="1"/>
        <charset val="204"/>
      </rPr>
      <t>1);2)</t>
    </r>
  </si>
  <si>
    <r>
      <t>в том числе по формам собственности</t>
    </r>
    <r>
      <rPr>
        <vertAlign val="superscript"/>
        <sz val="10"/>
        <rFont val="Times New Roman"/>
        <family val="1"/>
        <charset val="204"/>
      </rPr>
      <t>3)</t>
    </r>
    <r>
      <rPr>
        <sz val="10"/>
        <rFont val="Times New Roman"/>
        <family val="1"/>
        <charset val="204"/>
      </rPr>
      <t>:</t>
    </r>
  </si>
  <si>
    <r>
      <t xml:space="preserve">3) </t>
    </r>
    <r>
      <rPr>
        <sz val="8"/>
        <rFont val="Times New Roman"/>
        <family val="1"/>
        <charset val="204"/>
      </rPr>
      <t>По состоянию на дату приватизации.</t>
    </r>
  </si>
  <si>
    <t xml:space="preserve">Соотношение среднедушевых денежных доходов населения с величиной прожиточного минимума, процентов </t>
  </si>
  <si>
    <t>первая (с наименьшими доходами)</t>
  </si>
  <si>
    <t>вторая</t>
  </si>
  <si>
    <t xml:space="preserve">третья </t>
  </si>
  <si>
    <t>четвертая</t>
  </si>
  <si>
    <t>пятая (с наибольшими доходами)</t>
  </si>
  <si>
    <t>Хлеб и булочные изделия из пшеничной муки высшего сорта</t>
  </si>
  <si>
    <t>Рис шлифованный</t>
  </si>
  <si>
    <t>Картофель</t>
  </si>
  <si>
    <t>Капуста белокочанная свежая</t>
  </si>
  <si>
    <t>Лук репчатый</t>
  </si>
  <si>
    <t>письменной корреспонденции</t>
  </si>
  <si>
    <r>
      <t>Общий коэффициент рождаемости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на 1000 человек населения</t>
    </r>
  </si>
  <si>
    <r>
      <t>Общий коэффициент смертности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на 1000 человек населения</t>
    </r>
  </si>
  <si>
    <r>
      <t>Общий коэффициент естественного прироста</t>
    </r>
    <r>
      <rPr>
        <vertAlign val="superscript"/>
        <sz val="10"/>
        <rFont val="Times New Roman"/>
        <family val="1"/>
        <charset val="204"/>
      </rPr>
      <t>1);2)</t>
    </r>
    <r>
      <rPr>
        <sz val="10"/>
        <rFont val="Times New Roman"/>
        <family val="1"/>
        <charset val="204"/>
      </rPr>
      <t>, на 1000 человек населения</t>
    </r>
  </si>
  <si>
    <r>
      <t>Общий коэффициент брачности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на 1000 человек населения</t>
    </r>
  </si>
  <si>
    <t>оптовая и розничная торговля; ремонт автотранспортных средств, мотоциклов, бытовых изделий и предметов личного пользования</t>
  </si>
  <si>
    <t>междугородных кабельных линий связи, тыс. км</t>
  </si>
  <si>
    <t>радиорелейных линий связи, тыс. км</t>
  </si>
  <si>
    <t xml:space="preserve">медицинские сестры </t>
  </si>
  <si>
    <t>фельдшеры-лаборанты (медицинские лабораторные техники)</t>
  </si>
  <si>
    <t>рентгенолаборанты</t>
  </si>
  <si>
    <t>зубные врачи</t>
  </si>
  <si>
    <t>48,6</t>
  </si>
  <si>
    <t>55,1</t>
  </si>
  <si>
    <t>51,5</t>
  </si>
  <si>
    <t>40,0</t>
  </si>
  <si>
    <t>69,9</t>
  </si>
  <si>
    <t>50,1</t>
  </si>
  <si>
    <t>53,7</t>
  </si>
  <si>
    <t>от новообразований</t>
  </si>
  <si>
    <t>от болезней системы кровообращения</t>
  </si>
  <si>
    <t>от болезней органов дыхания</t>
  </si>
  <si>
    <t>от болезней органов пищеварения</t>
  </si>
  <si>
    <t>от внешних причин смерти</t>
  </si>
  <si>
    <r>
      <t>оксиды азота</t>
    </r>
    <r>
      <rPr>
        <vertAlign val="superscript"/>
        <sz val="10"/>
        <rFont val="Times New Roman"/>
        <family val="1"/>
        <charset val="204"/>
      </rPr>
      <t>4)</t>
    </r>
  </si>
  <si>
    <t>масличные культуры</t>
  </si>
  <si>
    <t>Реализация основных продуктов животноводства сельскохозяйственными организациями</t>
  </si>
  <si>
    <t>Горох сушеный</t>
  </si>
  <si>
    <t>Доллар США (до 1998 г. - тыс.руб.)</t>
  </si>
  <si>
    <t>Евро</t>
  </si>
  <si>
    <t>в городской местности</t>
  </si>
  <si>
    <t>в сельской местности</t>
  </si>
  <si>
    <t>Общая монтированная емкость телефонных станций - всего, тыс номеров</t>
  </si>
  <si>
    <t>Удельный вес телефонных аппаратов, имеющих выход на автоматическую междугородную телефонную станцию,  в общем числе телефонных аппаратов, процентов:</t>
  </si>
  <si>
    <t>Производство турбин паровых, млн. кВт</t>
  </si>
  <si>
    <r>
      <t>1)</t>
    </r>
    <r>
      <rPr>
        <sz val="8"/>
        <rFont val="Times New Roman"/>
        <family val="1"/>
        <charset val="204"/>
      </rPr>
      <t xml:space="preserve"> За 2003-2010 гг. показатели рассчитаны с использованием численности населения с учетом итогов Всероссийской переписи населения 2010 года.</t>
    </r>
  </si>
  <si>
    <t xml:space="preserve">Носки мужские из хлопчатобумажной или смесовой пряжи, за пару </t>
  </si>
  <si>
    <r>
      <t>Структура инвестиций в основной капитал по видам основных фондов в фактически действовавших ценах.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 xml:space="preserve"> , млн. руб  </t>
    </r>
  </si>
  <si>
    <t>Инвестиции  в жилища</t>
  </si>
  <si>
    <t xml:space="preserve">Продовольственные товары </t>
  </si>
  <si>
    <t xml:space="preserve">Первая группа </t>
  </si>
  <si>
    <r>
      <t>Газ природный, за 1000 м</t>
    </r>
    <r>
      <rPr>
        <vertAlign val="superscript"/>
        <sz val="10"/>
        <rFont val="Times New Roman"/>
        <family val="1"/>
        <charset val="204"/>
      </rPr>
      <t>3</t>
    </r>
  </si>
  <si>
    <t>Плиты древесно-волокнистые из древесины или других 
одревесневших материалов</t>
  </si>
  <si>
    <t>Бумага газетная в рулонах или листах</t>
  </si>
  <si>
    <t>Бумага офсетная для печати</t>
  </si>
  <si>
    <t>Численность трудоустроенных граждан,   тысяч человек</t>
  </si>
  <si>
    <t>Численность принятых работников (без субъектов малого предпринимательства), тыс. человек</t>
  </si>
  <si>
    <t>Численность выбывших работников (без субъектов малого предпринимательства), тыс. человек</t>
  </si>
  <si>
    <t>Число организаций, на которых проходили забастовки</t>
  </si>
  <si>
    <t>Численность работников, участвовавшх в забастовках  тыс. человек</t>
  </si>
  <si>
    <r>
      <t>4)</t>
    </r>
    <r>
      <rPr>
        <sz val="8"/>
        <rFont val="Times New Roman"/>
        <family val="1"/>
        <charset val="204"/>
      </rPr>
      <t xml:space="preserve"> Статистическое наблюдение ведётся с 1992 г.</t>
    </r>
  </si>
  <si>
    <r>
      <t xml:space="preserve">5) </t>
    </r>
    <r>
      <rPr>
        <sz val="8"/>
        <rFont val="Times New Roman"/>
        <family val="1"/>
        <charset val="204"/>
      </rPr>
      <t>Статистическое наблюдение ведётся с 1993 г.</t>
    </r>
  </si>
  <si>
    <r>
      <t>Денежно-кредитная система</t>
    </r>
    <r>
      <rPr>
        <b/>
        <vertAlign val="superscript"/>
        <sz val="10"/>
        <rFont val="Times New Roman"/>
        <family val="1"/>
        <charset val="204"/>
      </rPr>
      <t>1)</t>
    </r>
  </si>
  <si>
    <t>Добыча полезных ископаемых</t>
  </si>
  <si>
    <t>Обрабатывающие производства</t>
  </si>
  <si>
    <t>Государственные финансы</t>
  </si>
  <si>
    <t>на орошение и сельскохозяйственное водоснабжение</t>
  </si>
  <si>
    <t xml:space="preserve">на производственные нужды </t>
  </si>
  <si>
    <t>на хозяйственно-питьевые нужды</t>
  </si>
  <si>
    <t>твердые вещества</t>
  </si>
  <si>
    <t>газообразные и жидкие вещества</t>
  </si>
  <si>
    <t>Финансовые вложения, млн. руб.</t>
  </si>
  <si>
    <t>Долгосрочные финансовые вложения,            млн. руб.</t>
  </si>
  <si>
    <t>газопроводным транспортом</t>
  </si>
  <si>
    <t>нефтепроводным транспортом</t>
  </si>
  <si>
    <t>нефтепродуктопроводным транспортом</t>
  </si>
  <si>
    <t>предприятий общественного питания, тыс. посадочных мест</t>
  </si>
  <si>
    <t>Просроченная задолженность покупателей, млн. руб.</t>
  </si>
  <si>
    <t>прочие  форм собственности, включая смешанную российскую, собственность государственных корпораций, иностранную, совместную российскую и иностранную</t>
  </si>
  <si>
    <t>Численность занимавшихся в спортивных секциях и группах, тыс.человек</t>
  </si>
  <si>
    <t>Метамизол натрия (Анальгин отечественный), 500 мг, за 10 таблеток</t>
  </si>
  <si>
    <t>Ацетилсалициловая кислота (Аспирин отечественный), 500 мг, за 10 таблеток</t>
  </si>
  <si>
    <t>Отправлено (исходящий обмен), млн.:</t>
  </si>
  <si>
    <t>сыра твердых сортов (без плавленых), т  в смену</t>
  </si>
  <si>
    <t>сахара-песка, тыс. ц переработки свеклы в сутки</t>
  </si>
  <si>
    <t>изделий кондитерских, тыс. т</t>
  </si>
  <si>
    <t>масла растительного, т  переработки маслосемян в сутки методом экстракции</t>
  </si>
  <si>
    <t>хлебобулочных изделий, т  в сутки</t>
  </si>
  <si>
    <t>Мощности по охране окружающей среды:</t>
  </si>
  <si>
    <r>
      <t>станции для очистки сточных вод, млн. м</t>
    </r>
    <r>
      <rPr>
        <vertAlign val="superscript"/>
        <sz val="10"/>
        <rFont val="Times New Roman"/>
        <family val="1"/>
        <charset val="204"/>
      </rPr>
      <t xml:space="preserve">3 </t>
    </r>
    <r>
      <rPr>
        <sz val="10"/>
        <rFont val="Times New Roman"/>
        <family val="1"/>
        <charset val="204"/>
      </rPr>
      <t>воды в сутки</t>
    </r>
  </si>
  <si>
    <r>
      <t>системы оборотного водоснабжения, млн. м</t>
    </r>
    <r>
      <rPr>
        <vertAlign val="superscript"/>
        <sz val="10"/>
        <rFont val="Times New Roman"/>
        <family val="1"/>
        <charset val="204"/>
      </rPr>
      <t>3</t>
    </r>
    <r>
      <rPr>
        <sz val="10"/>
        <rFont val="Times New Roman"/>
        <family val="1"/>
        <charset val="204"/>
      </rPr>
      <t xml:space="preserve"> воды в сутки</t>
    </r>
  </si>
  <si>
    <r>
      <t>установки для улавливания и обезвреживания вредных веществ из отходящих газов, млн. м</t>
    </r>
    <r>
      <rPr>
        <vertAlign val="superscript"/>
        <sz val="10"/>
        <rFont val="Times New Roman"/>
        <family val="1"/>
        <charset val="204"/>
      </rPr>
      <t>3</t>
    </r>
    <r>
      <rPr>
        <sz val="10"/>
        <rFont val="Times New Roman"/>
        <family val="1"/>
        <charset val="204"/>
      </rPr>
      <t xml:space="preserve"> газа в час</t>
    </r>
  </si>
  <si>
    <t>Построено:</t>
  </si>
  <si>
    <t>электростанций турбинных,  млн. кВт</t>
  </si>
  <si>
    <t xml:space="preserve">     в том числе гидроэлектростанций</t>
  </si>
  <si>
    <t xml:space="preserve">В соответствии с Общероссийским классификатором продукции ОК 005-93 </t>
  </si>
  <si>
    <t>в том числе:</t>
  </si>
  <si>
    <r>
      <t>Мужчины в трудоспособном возрасте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человек</t>
    </r>
  </si>
  <si>
    <r>
      <t>Женщины в трудоспособном возрасте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человек</t>
    </r>
  </si>
  <si>
    <r>
      <t>Производство материаловх мягких кровельных и изоляционных, млн.м</t>
    </r>
    <r>
      <rPr>
        <vertAlign val="superscript"/>
        <sz val="10"/>
        <rFont val="Times New Roman"/>
        <family val="1"/>
        <charset val="204"/>
      </rPr>
      <t>2</t>
    </r>
  </si>
  <si>
    <t>Уровень зарегистрированной безработицы (на конец года) – всего, в процентах</t>
  </si>
  <si>
    <r>
      <t xml:space="preserve">10) </t>
    </r>
    <r>
      <rPr>
        <sz val="8"/>
        <rFont val="Times New Roman"/>
        <family val="1"/>
        <charset val="204"/>
      </rPr>
      <t>В 1991-1996 гг. - шампанское (без стоимости посуды); 1997-2003 гг. - вино игристое отечественное и стран СНГ.</t>
    </r>
  </si>
  <si>
    <t>отоплением</t>
  </si>
  <si>
    <t>ваннами (душем)</t>
  </si>
  <si>
    <t>газом (сетевым, сжиженным)</t>
  </si>
  <si>
    <t>горячим водоснабжением</t>
  </si>
  <si>
    <t>Нефть, поступившая на переработку (первичная переработка нефти)</t>
  </si>
  <si>
    <t>по видам</t>
  </si>
  <si>
    <t xml:space="preserve">бурого рядового </t>
  </si>
  <si>
    <r>
      <t>Юфтевые кожтовары, млн. дм</t>
    </r>
    <r>
      <rPr>
        <vertAlign val="superscript"/>
        <sz val="10"/>
        <rFont val="Times New Roman"/>
        <family val="1"/>
        <charset val="204"/>
      </rPr>
      <t>2</t>
    </r>
  </si>
  <si>
    <t>Производство блоков стеновых мелких из ячеистого бетона, млрд.усл.кирпичей</t>
  </si>
  <si>
    <t>61,7</t>
  </si>
  <si>
    <t>5,5</t>
  </si>
  <si>
    <t>6,3</t>
  </si>
  <si>
    <t>7,0</t>
  </si>
  <si>
    <t>3,9</t>
  </si>
  <si>
    <t>5,9</t>
  </si>
  <si>
    <t>7,4</t>
  </si>
  <si>
    <t>21,8</t>
  </si>
  <si>
    <t>23,6</t>
  </si>
  <si>
    <t>25,6</t>
  </si>
  <si>
    <t>7,6</t>
  </si>
  <si>
    <t>финансовая деятельность</t>
  </si>
  <si>
    <t>в том числе</t>
  </si>
  <si>
    <r>
      <t>2)</t>
    </r>
    <r>
      <rPr>
        <sz val="8"/>
        <rFont val="Times New Roman"/>
        <family val="1"/>
        <charset val="204"/>
      </rPr>
      <t xml:space="preserve"> Без субъектов малого предпринимательства.</t>
    </r>
  </si>
  <si>
    <t>Приватизация</t>
  </si>
  <si>
    <r>
      <t>Рыба мороженая без произведенной на борту рыболовецких судов</t>
    </r>
    <r>
      <rPr>
        <vertAlign val="superscript"/>
        <sz val="10"/>
        <rFont val="Times New Roman"/>
        <family val="1"/>
        <charset val="204"/>
      </rPr>
      <t>5)</t>
    </r>
  </si>
  <si>
    <t>Консеpвы pыбные всех видов</t>
  </si>
  <si>
    <r>
      <t>Cигареты</t>
    </r>
    <r>
      <rPr>
        <vertAlign val="superscript"/>
        <sz val="10"/>
        <rFont val="Times New Roman"/>
        <family val="1"/>
        <charset val="204"/>
      </rPr>
      <t>8)</t>
    </r>
  </si>
  <si>
    <r>
      <t>Ткани льняные готовые</t>
    </r>
    <r>
      <rPr>
        <vertAlign val="superscript"/>
        <sz val="10"/>
        <rFont val="Times New Roman"/>
        <family val="1"/>
        <charset val="204"/>
      </rPr>
      <t>9)</t>
    </r>
  </si>
  <si>
    <t>Услуги дошкольного воспитания</t>
  </si>
  <si>
    <t>Услуги образования</t>
  </si>
  <si>
    <t>Услуги организаций культуры</t>
  </si>
  <si>
    <t>Экскурсионные услуги</t>
  </si>
  <si>
    <t>Санаторно-оздоровительные услуги</t>
  </si>
  <si>
    <r>
      <t xml:space="preserve">11) </t>
    </r>
    <r>
      <rPr>
        <sz val="8"/>
        <rFont val="Times New Roman"/>
        <family val="1"/>
        <charset val="204"/>
      </rPr>
      <t>В 1991-1996 гг. - джемпер (свитер, жакет) для взрослых.</t>
    </r>
  </si>
  <si>
    <r>
      <t xml:space="preserve">12) </t>
    </r>
    <r>
      <rPr>
        <sz val="8"/>
        <rFont val="Times New Roman"/>
        <family val="1"/>
        <charset val="204"/>
      </rPr>
      <t>В 1991-1996 гг. - колготки женские.</t>
    </r>
  </si>
  <si>
    <r>
      <t xml:space="preserve">13) </t>
    </r>
    <r>
      <rPr>
        <sz val="8"/>
        <rFont val="Times New Roman"/>
        <family val="1"/>
        <charset val="204"/>
      </rPr>
      <t>В 1994-1996 гг. - ювелирные изделия из золота.</t>
    </r>
  </si>
  <si>
    <r>
      <t xml:space="preserve">14) </t>
    </r>
    <r>
      <rPr>
        <sz val="8"/>
        <rFont val="Times New Roman"/>
        <family val="1"/>
        <charset val="204"/>
      </rPr>
      <t>В 1991-1996 гг. - бензин.</t>
    </r>
  </si>
  <si>
    <t>Регистрировались цены на следующие услуги:</t>
  </si>
  <si>
    <t>Ввод в действие основных фондов, млн.руб. (до 1997 г. - млрд.руб.)</t>
  </si>
  <si>
    <t xml:space="preserve">   напряжением 6-20 кВ, тыс. км   </t>
  </si>
  <si>
    <t xml:space="preserve">   напряжением 0,4 кВ, тыс. км</t>
  </si>
  <si>
    <t>автомобильных дорог с твердым покрытием, тыс. км</t>
  </si>
  <si>
    <t>Йогурт и прочие виды молока или сливок, ферментированных или сквашенных, кроме сметаны</t>
  </si>
  <si>
    <t>Молоко питьевое</t>
  </si>
  <si>
    <t xml:space="preserve">Площадь виноградных насаждений в хозяйствах всех категорий, тыс. га </t>
  </si>
  <si>
    <t>Показатели национальных счетов</t>
  </si>
  <si>
    <t>Валовой внутренний продукт, млрд.руб.(1992-1997 гг.- трлн.руб)</t>
  </si>
  <si>
    <t>Темпы роста ВВП (в постоянных ценах), в процентах к предыдущему году</t>
  </si>
  <si>
    <t>Счет товаров и услуг (в текущих ценах; миллионов рублей)</t>
  </si>
  <si>
    <t>Ресурсы</t>
  </si>
  <si>
    <t>Выпуск в основных ценах</t>
  </si>
  <si>
    <t>Импорт товаров и услуг</t>
  </si>
  <si>
    <t xml:space="preserve">Налоги на продукты </t>
  </si>
  <si>
    <r>
      <t>Субсидии на продукты (-)</t>
    </r>
    <r>
      <rPr>
        <vertAlign val="superscript"/>
        <sz val="10"/>
        <rFont val="Times New Roman"/>
        <family val="1"/>
        <charset val="204"/>
      </rPr>
      <t>1)</t>
    </r>
  </si>
  <si>
    <t>Использование</t>
  </si>
  <si>
    <t>розничная торговля, кроме торговли автотранспортными средствами и мотоциклами; ремонт бытовых изделий и предметов личного пользования</t>
  </si>
  <si>
    <t>гостиницы и рестораны</t>
  </si>
  <si>
    <t>помещений для содержания крупного рогатого скота, тыс.мест</t>
  </si>
  <si>
    <t>помещений для содержания свиней, тыс. мест</t>
  </si>
  <si>
    <t>Электропылесосы</t>
  </si>
  <si>
    <t>Электродвигатели переменного тока с высотой оси вращения 63-355 мм</t>
  </si>
  <si>
    <t>Автобусы</t>
  </si>
  <si>
    <t>Вагоны грузовые</t>
  </si>
  <si>
    <t>троллейбусным транспортом</t>
  </si>
  <si>
    <r>
      <t>Грузовой транспорт</t>
    </r>
    <r>
      <rPr>
        <sz val="12"/>
        <rFont val="Times New Roman"/>
        <family val="1"/>
        <charset val="204"/>
      </rPr>
      <t xml:space="preserve"> - </t>
    </r>
    <r>
      <rPr>
        <sz val="10"/>
        <rFont val="Times New Roman"/>
        <family val="1"/>
        <charset val="204"/>
      </rPr>
      <t>всего</t>
    </r>
  </si>
  <si>
    <t>из него:</t>
  </si>
  <si>
    <t>железнодорожный</t>
  </si>
  <si>
    <t>автомобильный</t>
  </si>
  <si>
    <t>производство транспортных средств и оборудования</t>
  </si>
  <si>
    <t>Стрижка модельная в мужском зале</t>
  </si>
  <si>
    <t>1355,20</t>
  </si>
  <si>
    <t>91088,12</t>
  </si>
  <si>
    <t>Изготовление гроба (включая стоимость материалов)</t>
  </si>
  <si>
    <t>Проезд в трамвае, за поездку</t>
  </si>
  <si>
    <t>Проезд в троллейбусе, за поездку</t>
  </si>
  <si>
    <t>посудомоечные машины, шт.</t>
  </si>
  <si>
    <t>углеводороды (без летучих органических соединений)</t>
  </si>
  <si>
    <t>летучие органические соединения</t>
  </si>
  <si>
    <r>
      <t xml:space="preserve">2) </t>
    </r>
    <r>
      <rPr>
        <sz val="8"/>
        <rFont val="Times New Roman"/>
        <family val="1"/>
        <charset val="204"/>
      </rPr>
      <t>Мужчины в возрасте 16-59 лет, женщины - 16-54 года.</t>
    </r>
  </si>
  <si>
    <t>Уровень занятости населения, в трудоспособном возрасте – всего, в процентах</t>
  </si>
  <si>
    <t>Приемники телевизионные цветного изображения, кроме аппаратов с видеомагнитофонами или видеоплеерами</t>
  </si>
  <si>
    <t>Плоды семечковых культур</t>
  </si>
  <si>
    <t>складов механизированных для хранения минеральных удобрений, ядохимикатов и микробиологических средств, тыс. т  единовременного хранения</t>
  </si>
  <si>
    <t>элеваторов, тыс. т  единовременного хранения</t>
  </si>
  <si>
    <t>предприятий мельничных сортового помола, тыс. т переработки зерна в сутки</t>
  </si>
  <si>
    <t>предприятий комбикормовых, т  комбикормов в сутки</t>
  </si>
  <si>
    <t>предприятий крупяных, т  переработки зерна в сутки</t>
  </si>
  <si>
    <t>Медицинские услуги</t>
  </si>
  <si>
    <t>Услуги физической культуры и спорта</t>
  </si>
  <si>
    <r>
      <t xml:space="preserve">Нефть </t>
    </r>
    <r>
      <rPr>
        <vertAlign val="superscript"/>
        <sz val="10"/>
        <rFont val="Times New Roman"/>
        <family val="1"/>
        <charset val="204"/>
      </rPr>
      <t>2)</t>
    </r>
  </si>
  <si>
    <t>Газ нефтяной попутный (газ горючий природный нефтяных месторождений)</t>
  </si>
  <si>
    <r>
      <t>Щебень</t>
    </r>
    <r>
      <rPr>
        <vertAlign val="superscript"/>
        <sz val="10"/>
        <rFont val="Times New Roman"/>
        <family val="1"/>
        <charset val="204"/>
      </rPr>
      <t>3)</t>
    </r>
  </si>
  <si>
    <r>
      <t>Рыба свежая или охлажденная без произведенной на борту рыболовецких судов</t>
    </r>
    <r>
      <rPr>
        <vertAlign val="superscript"/>
        <sz val="10"/>
        <rFont val="Times New Roman"/>
        <family val="1"/>
        <charset val="204"/>
      </rPr>
      <t>4)</t>
    </r>
  </si>
  <si>
    <t>Численность исследователей по областям науки, человек</t>
  </si>
  <si>
    <t>в том числе по областям науки</t>
  </si>
  <si>
    <t>естественные</t>
  </si>
  <si>
    <t>технические</t>
  </si>
  <si>
    <t>сельскохозяйственные</t>
  </si>
  <si>
    <t>общественные</t>
  </si>
  <si>
    <t>гуманитарные</t>
  </si>
  <si>
    <t>Официальные курсы иностранных валют по отношению к российскому рублю, на конец года:</t>
  </si>
  <si>
    <t>Средний размер построенных квартир, кв.м общей площади</t>
  </si>
  <si>
    <t xml:space="preserve">Число квартир, построенных жилищно-стpоительными коопеpативами, тыс. </t>
  </si>
  <si>
    <t xml:space="preserve"> Нефть</t>
  </si>
  <si>
    <t xml:space="preserve"> Бензин автомобильный</t>
  </si>
  <si>
    <t>санаторно-оздоровительные</t>
  </si>
  <si>
    <r>
      <t>1)</t>
    </r>
    <r>
      <rPr>
        <sz val="8"/>
        <rFont val="Times New Roman"/>
        <family val="1"/>
        <charset val="204"/>
      </rPr>
      <t xml:space="preserve"> Без имущественных комплексов федеральных государственных унитарных предприятий, приватизация которых осуществлена Росимуществом.</t>
    </r>
  </si>
  <si>
    <t>троллейбусного транспорта</t>
  </si>
  <si>
    <t>метрополитенного транспорта</t>
  </si>
  <si>
    <t>воздушного транспорта</t>
  </si>
  <si>
    <t xml:space="preserve">Транспортные средства </t>
  </si>
  <si>
    <t xml:space="preserve">Число приватизированных государственных и муниципальных унитарных предприятий, объектов </t>
  </si>
  <si>
    <t>Производство листов асбестоцементных волнистых (гофрированных) (шифера), млн.штук усл.плиток</t>
  </si>
  <si>
    <t>Овцы и козы живые</t>
  </si>
  <si>
    <t>Свиньи живые</t>
  </si>
  <si>
    <t>Оборот общественного питания (до 1998 г. - млрд. руб.), млн. руб.</t>
  </si>
  <si>
    <r>
      <t>1)</t>
    </r>
    <r>
      <rPr>
        <sz val="8"/>
        <rFont val="Times New Roman"/>
        <family val="1"/>
        <charset val="204"/>
      </rPr>
      <t xml:space="preserve"> До 2008 г. приведены данные по обороту розничной торговли продовольственными товарами.</t>
    </r>
  </si>
  <si>
    <r>
      <t>Суммарный коэффициент рождаемости</t>
    </r>
    <r>
      <rPr>
        <vertAlign val="superscript"/>
        <sz val="10"/>
        <rFont val="Times New Roman"/>
        <family val="1"/>
        <charset val="204"/>
      </rPr>
      <t>1)</t>
    </r>
  </si>
  <si>
    <t>Использование валового внутреннего продукта (в текущих рыночных ценах; миллионов рублей)</t>
  </si>
  <si>
    <t>Персональные ЭВМ</t>
  </si>
  <si>
    <t>Холодильники и морозильники бытовые</t>
  </si>
  <si>
    <t>станций метрополитена</t>
  </si>
  <si>
    <t>6. ОБРАЗОВАНИЕ</t>
  </si>
  <si>
    <t>Картон</t>
  </si>
  <si>
    <t>Первичная переработка нефти</t>
  </si>
  <si>
    <t>Минеральные удобрения (в пересчете на 100% питательных веществ)</t>
  </si>
  <si>
    <r>
      <t>Структура инвестиций в нефинансовые активы</t>
    </r>
    <r>
      <rPr>
        <vertAlign val="superscript"/>
        <sz val="10"/>
        <rFont val="Times New Roman"/>
        <family val="1"/>
        <charset val="204"/>
      </rPr>
      <t>1);2)</t>
    </r>
    <r>
      <rPr>
        <sz val="10"/>
        <rFont val="Times New Roman"/>
        <family val="1"/>
        <charset val="204"/>
      </rPr>
      <t>, в процентах к итогу</t>
    </r>
  </si>
  <si>
    <t>Производство отдельных видов машин и оборудования</t>
  </si>
  <si>
    <t>Производство металлорежущих станков, тыс. шт.</t>
  </si>
  <si>
    <t>Средства лекарственные</t>
  </si>
  <si>
    <r>
      <t>Сpедства моющие</t>
    </r>
    <r>
      <rPr>
        <vertAlign val="superscript"/>
        <sz val="10"/>
        <rFont val="Times New Roman"/>
        <family val="1"/>
        <charset val="204"/>
      </rPr>
      <t>14)</t>
    </r>
  </si>
  <si>
    <r>
      <t>Стекло листовое</t>
    </r>
    <r>
      <rPr>
        <vertAlign val="superscript"/>
        <sz val="10"/>
        <rFont val="Times New Roman"/>
        <family val="1"/>
        <charset val="204"/>
      </rPr>
      <t>15)</t>
    </r>
  </si>
  <si>
    <r>
      <t>Киpпич керамический неогнеупорный строительный</t>
    </r>
    <r>
      <rPr>
        <vertAlign val="superscript"/>
        <sz val="10"/>
        <rFont val="Times New Roman"/>
        <family val="1"/>
        <charset val="204"/>
      </rPr>
      <t>16)</t>
    </r>
  </si>
  <si>
    <t>Плитки керамические глазурованные для внутренней облицовки стен</t>
  </si>
  <si>
    <t>Плитки керамические для полов</t>
  </si>
  <si>
    <r>
      <t>Прутки и катанка горячекатаные, горячетянутые, экструдированные и кованые</t>
    </r>
    <r>
      <rPr>
        <vertAlign val="superscript"/>
        <sz val="10"/>
        <rFont val="Times New Roman"/>
        <family val="1"/>
        <charset val="204"/>
      </rPr>
      <t>18)</t>
    </r>
  </si>
  <si>
    <r>
      <t>Компрессоры воздушные передвижные на колесных шасси</t>
    </r>
    <r>
      <rPr>
        <vertAlign val="superscript"/>
        <sz val="10"/>
        <rFont val="Times New Roman"/>
        <family val="1"/>
        <charset val="204"/>
      </rPr>
      <t>19)</t>
    </r>
  </si>
  <si>
    <t>Лифты</t>
  </si>
  <si>
    <r>
      <t>Плуги общего назначения</t>
    </r>
    <r>
      <rPr>
        <vertAlign val="superscript"/>
        <sz val="10"/>
        <rFont val="Times New Roman"/>
        <family val="1"/>
        <charset val="204"/>
      </rPr>
      <t>20)</t>
    </r>
  </si>
  <si>
    <t>Картофель и овощебахчевые культуры</t>
  </si>
  <si>
    <t>картофель</t>
  </si>
  <si>
    <t>Кормовые культуры</t>
  </si>
  <si>
    <t>Площадь чистых паров</t>
  </si>
  <si>
    <t>Выбыло из Российской Федерации в страны дальнего зарубежья</t>
  </si>
  <si>
    <t xml:space="preserve">Прибыло в Российскую Федерацию из стран СНГ, человек </t>
  </si>
  <si>
    <t>Прибыло в Российскую Федерацию из стран дальнего зарубежья, человек</t>
  </si>
  <si>
    <t>4. ТРУД</t>
  </si>
  <si>
    <t>воздушным транспортом (с 2000 г. включая перевозки пассажиров нерегулярными перевозчиками)</t>
  </si>
  <si>
    <t>трамвайного транспорта</t>
  </si>
  <si>
    <t>гостиниц и аналогичных средств размещения</t>
  </si>
  <si>
    <t>культуры</t>
  </si>
  <si>
    <t>туристичекие</t>
  </si>
  <si>
    <t>физической культуры и спорта</t>
  </si>
  <si>
    <t>медицинские</t>
  </si>
  <si>
    <t>ветеринарные</t>
  </si>
  <si>
    <t>правового характера</t>
  </si>
  <si>
    <t>системы образования</t>
  </si>
  <si>
    <t>социальные услуги, предоставляемые гражданам пожилого возраста и инвалидам</t>
  </si>
  <si>
    <t>другие услуги</t>
  </si>
  <si>
    <t>Выбыло из Российской Федерации в страны СНГ и страны дальнего зарубежья, челеловек</t>
  </si>
  <si>
    <t>Выбыло из Российской Федерации в страны СНГ</t>
  </si>
  <si>
    <t>в пересчете на 100% питательных веществ</t>
  </si>
  <si>
    <t>Удобрение минеральные калийные:</t>
  </si>
  <si>
    <r>
      <t>Лесоматериалы необработанные, за м</t>
    </r>
    <r>
      <rPr>
        <vertAlign val="superscript"/>
        <sz val="10"/>
        <rFont val="Times New Roman"/>
        <family val="1"/>
        <charset val="204"/>
      </rPr>
      <t>3</t>
    </r>
  </si>
  <si>
    <t>Объем услуг связи, оказанных населению - всего, млн. руб.</t>
  </si>
  <si>
    <t>8. КУЛЬТУРА, ОТДЫХ И ТУРИЗМ</t>
  </si>
  <si>
    <t>Битумы нефтяные дорожные жидкие</t>
  </si>
  <si>
    <r>
      <t>Картон тарный (крафт-лайнер) немелованный</t>
    </r>
    <r>
      <rPr>
        <vertAlign val="superscript"/>
        <sz val="10"/>
        <rFont val="Times New Roman"/>
        <family val="1"/>
        <charset val="204"/>
      </rPr>
      <t>12)</t>
    </r>
  </si>
  <si>
    <t>Этилен</t>
  </si>
  <si>
    <t xml:space="preserve">врожденные аномалии (пороки развития), деформации и хромосомные нарушения </t>
  </si>
  <si>
    <t xml:space="preserve">травмы, отравления и некоторые другие последствия воздействия внешних причин </t>
  </si>
  <si>
    <t>Заболеваемость  болезнями, передаваемыми преимущественно половым путем - сифилис, тыс.человек</t>
  </si>
  <si>
    <t>Заболеваемость  болезнями, передаваемыми преимущественно половым путем - гонорея, тыс.человек</t>
  </si>
  <si>
    <t>цельномолочной продукции, т в смену</t>
  </si>
  <si>
    <t>Основные фонды негосударственной формы собственности на конец года по полной учетной стоимости, млн.руб. (до 1997 г. - млрд.руб.)</t>
  </si>
  <si>
    <t>Производство кирпича строительного (включая камни) из цемента,бетона или искусственного камня, млрд.усл.кирпичей</t>
  </si>
  <si>
    <t>посылок</t>
  </si>
  <si>
    <t xml:space="preserve"> производство кожи, изделий из кожи и производство обуви</t>
  </si>
  <si>
    <r>
      <t xml:space="preserve">1) </t>
    </r>
    <r>
      <rPr>
        <sz val="8"/>
        <rFont val="Times New Roman"/>
        <family val="1"/>
        <charset val="204"/>
      </rPr>
      <t>Без организаций, относящихся к субъектам малого предпринимательства.</t>
    </r>
  </si>
  <si>
    <r>
      <t xml:space="preserve">2) </t>
    </r>
    <r>
      <rPr>
        <sz val="8"/>
        <rFont val="Times New Roman"/>
        <family val="1"/>
        <charset val="204"/>
      </rPr>
      <t>Статистическое наблюдение ведется с 1998 г.</t>
    </r>
  </si>
  <si>
    <t>Расходы на конечное потребление</t>
  </si>
  <si>
    <t>домашних хозяйств</t>
  </si>
  <si>
    <t>государственного управления</t>
  </si>
  <si>
    <t>на индивидуальные товары и услуги</t>
  </si>
  <si>
    <t>на коллективные услуги</t>
  </si>
  <si>
    <t>некоммерческих организаций, обслуживающих домашние хозяйства</t>
  </si>
  <si>
    <t>Перевозки грузов всеми видами транспорта, млн.т</t>
  </si>
  <si>
    <t>железнодорожным транспортом</t>
  </si>
  <si>
    <t>Кожтоваpы жесткие</t>
  </si>
  <si>
    <t>Кожтоваpы юфтевые</t>
  </si>
  <si>
    <t>Регистрировались цены на следующие непродовольственные товары:</t>
  </si>
  <si>
    <t>Нефтепродукты</t>
  </si>
  <si>
    <t>санитарно-противоэпидемической группы и врачей по общей гигиене</t>
  </si>
  <si>
    <t>стоматологов</t>
  </si>
  <si>
    <t>Численность среднего медицинского персонала, тыс. человек</t>
  </si>
  <si>
    <t>Удельный вес ввода в действие жилых домов, построенных жилищно-строительными кооперативами, в общем вводе жилья, процентов</t>
  </si>
  <si>
    <t>Из общего числа телефонных аппаратов телефонной сети общего пользования – число таксофонов всех типов - всего, тыс.</t>
  </si>
  <si>
    <t xml:space="preserve">Из числа всех коек - койки для детей, тыс. </t>
  </si>
  <si>
    <t>акушеров-гинекологов</t>
  </si>
  <si>
    <t>офтальмологов</t>
  </si>
  <si>
    <t>отоларингологов</t>
  </si>
  <si>
    <t>психиатров и наркологов</t>
  </si>
  <si>
    <t>фтизиатров</t>
  </si>
  <si>
    <t>Ткани хлопчатобумажные бязевые с массовой долей хлопка 
не менее 85 %</t>
  </si>
  <si>
    <t xml:space="preserve">Изделия трикотажные чулочно-носочные </t>
  </si>
  <si>
    <t>Одежда трикотажная верхняя</t>
  </si>
  <si>
    <t xml:space="preserve">Пиломатериалы обычные, не включенные в другие группировки, прочие </t>
  </si>
  <si>
    <t>Фанера клееная, состоящая только из листов древесины</t>
  </si>
  <si>
    <t>Плиты древесно-стружечные и аналогичные плиты из древесины и других одревесневших материалов</t>
  </si>
  <si>
    <t>Пластмассы в первичных формах</t>
  </si>
  <si>
    <t>Производство портландцемента, цемента глиноземистого, цемента шлакового и аналогичных цементов гидравлических, млн.тонн</t>
  </si>
  <si>
    <r>
      <t>Производство конструкций и деталей сборных железобетонных, млн.м</t>
    </r>
    <r>
      <rPr>
        <vertAlign val="superscript"/>
        <sz val="10"/>
        <rFont val="Times New Roman"/>
        <family val="1"/>
        <charset val="204"/>
      </rPr>
      <t>3</t>
    </r>
  </si>
  <si>
    <t>нефтепродуктопроводного транспорта</t>
  </si>
  <si>
    <t>воздушного транспорта (с 2000 г. включая грузооборот, выполненный нерегулярными перевозчиками)</t>
  </si>
  <si>
    <t>Пассажирские перевозки</t>
  </si>
  <si>
    <t>Перевозки пассажиров всеми видами транспорта общего пользования, млн. человек</t>
  </si>
  <si>
    <t>трамвайным транспортом</t>
  </si>
  <si>
    <t>торговля автотранспортными средствами и мотоциклами, их техническое обслуживание и ремонт</t>
  </si>
  <si>
    <t>Уровень занятости населения, в возрасте 15-72 лет – всего, в процентах</t>
  </si>
  <si>
    <t>Уровень безработицы в трудоспособном возрасте – всего, в процентах</t>
  </si>
  <si>
    <t>по видам экономической деятельности:</t>
  </si>
  <si>
    <t>Рыболовство, рыбоводство</t>
  </si>
  <si>
    <t>Алкогольные напитки</t>
  </si>
  <si>
    <t>Льняные ткани</t>
  </si>
  <si>
    <t>Одежда и белье</t>
  </si>
  <si>
    <r>
      <t>Доходы консолидированного бюджета Российской Федерации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млрд.руб. (до 1998 г. - трлн. руб.)</t>
    </r>
  </si>
  <si>
    <r>
      <t>Расходы консолидированного бюджета Российской Федерации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млрд.руб.(до 1998 г. - трлн. руб.)</t>
    </r>
  </si>
  <si>
    <r>
      <t>Профицит, дефицит (-) консолидированного бюджета Российской Федерации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млрд.руб.(до 1998 г. - трлн. руб.)</t>
    </r>
  </si>
  <si>
    <t>Налоги на производство и импорт</t>
  </si>
  <si>
    <t xml:space="preserve">налоги на продукты </t>
  </si>
  <si>
    <t>другие налоги на производство</t>
  </si>
  <si>
    <t xml:space="preserve">субсидии на продукты </t>
  </si>
  <si>
    <t>другие субсидии на производство</t>
  </si>
  <si>
    <t>Оборот оптовой торговли организаций оптовой торговли, млрд.руб. (в фактически действовавших ценах)</t>
  </si>
  <si>
    <t xml:space="preserve">чистый экспорт </t>
  </si>
  <si>
    <t xml:space="preserve">    экспорт</t>
  </si>
  <si>
    <t xml:space="preserve">    импорт</t>
  </si>
  <si>
    <t>статистическое расхождение</t>
  </si>
  <si>
    <t>Структура использования валового внутреннего продукта (в текущих рыночных ценах; в процентах к итогу)</t>
  </si>
  <si>
    <t>Индексы физического объема элементов использования валового внутреннего продукта (в процентах к предыдущему год)</t>
  </si>
  <si>
    <t xml:space="preserve">Валовой внутренний продукт </t>
  </si>
  <si>
    <t>экспорт</t>
  </si>
  <si>
    <t>импорт</t>
  </si>
  <si>
    <t>Численность городского населения, тыс.человек</t>
  </si>
  <si>
    <t>Численность сельского населения, тыс.человек</t>
  </si>
  <si>
    <t>Численность мужчин, человек</t>
  </si>
  <si>
    <t>Численность женщин, человек</t>
  </si>
  <si>
    <t>Численность мужчин в возрасте, лет:</t>
  </si>
  <si>
    <t>АТС в сельской местности, тыс. номеров</t>
  </si>
  <si>
    <t>Заболеваемость женщин отдельными болезнями (зарегистрировано заболеваний у пациентов с диагнозом, установленным впервые в жизни)</t>
  </si>
  <si>
    <t>15,6</t>
  </si>
  <si>
    <t>15,7</t>
  </si>
  <si>
    <t>68,8</t>
  </si>
  <si>
    <t>1508,7</t>
  </si>
  <si>
    <t>1830,0</t>
  </si>
  <si>
    <t>средства местных бюджетов</t>
  </si>
  <si>
    <t>средства организаций и населения, привлеченные для долевого строительства</t>
  </si>
  <si>
    <t>в том числе средства населения</t>
  </si>
  <si>
    <r>
      <t>Основные фонды на конец  года по полной учетной стоимости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млн.руб. (до 1997 г. - млрд.руб.)</t>
    </r>
  </si>
  <si>
    <t>метрополитенным транспортом</t>
  </si>
  <si>
    <t>Десятая группа</t>
  </si>
  <si>
    <t>Непродовольственные товары</t>
  </si>
  <si>
    <t>Услуги</t>
  </si>
  <si>
    <t>транспорт и связь</t>
  </si>
  <si>
    <t>из них связь</t>
  </si>
  <si>
    <t>операции с недвижимым имуществом, аренда и предоставление услуг</t>
  </si>
  <si>
    <t>научные исследования и разработки</t>
  </si>
  <si>
    <t>Выпуск товаров и услуг по видам экономической деятельности и секторам (в текущих ценах; миллионов рублей)</t>
  </si>
  <si>
    <t xml:space="preserve">в городах и поселках городского типа </t>
  </si>
  <si>
    <t>в городах и поселках городского типа и сельской местности</t>
  </si>
  <si>
    <t>Свинина (кроме бескостного мяса)</t>
  </si>
  <si>
    <r>
      <t>Добыча газа природного и попутного, млрд. м</t>
    </r>
    <r>
      <rPr>
        <vertAlign val="superscript"/>
        <sz val="10"/>
        <rFont val="Times New Roman"/>
        <family val="1"/>
        <charset val="204"/>
      </rPr>
      <t>3</t>
    </r>
  </si>
  <si>
    <t xml:space="preserve">Средняя продолжительность поиска работы безработными - всего, месяцев </t>
  </si>
  <si>
    <t>государственных и муниципальных</t>
  </si>
  <si>
    <t>частных</t>
  </si>
  <si>
    <t>в государственных и муниципальных</t>
  </si>
  <si>
    <t>в частных</t>
  </si>
  <si>
    <t>в государственные и муниципальные</t>
  </si>
  <si>
    <t>в частные</t>
  </si>
  <si>
    <t>из государственных и муниципальных</t>
  </si>
  <si>
    <t>из частных</t>
  </si>
  <si>
    <t>Кредиты и прочие размещенные средства, предоставленные организациям в иностранной валюте, млн.руб, на конец года</t>
  </si>
  <si>
    <t>Кредиты, предоставленные физическим лицам в иностранной валюте, млн.руб, на конец года</t>
  </si>
  <si>
    <t>Заболеваемость детей в возрасте 0-14 лет по основным классам болезней (зарегистрировано заболеваний у пациентов с диагнозом, установленным впервые в жизни), тыс. человек</t>
  </si>
  <si>
    <t xml:space="preserve">Внутренние затраты на исследования и разработки, млн.руб. (до 1998 г. - млрд.руб.) </t>
  </si>
  <si>
    <r>
      <t xml:space="preserve">Внутренние </t>
    </r>
    <r>
      <rPr>
        <sz val="9"/>
        <rFont val="Times New Roman"/>
        <family val="1"/>
        <charset val="204"/>
      </rPr>
      <t>текущие</t>
    </r>
    <r>
      <rPr>
        <sz val="10"/>
        <rFont val="Times New Roman"/>
        <family val="1"/>
        <charset val="204"/>
      </rPr>
      <t xml:space="preserve"> затраты на исследования и разработки, млн.руб. (до 1998 г. - млрд.руб.) </t>
    </r>
  </si>
  <si>
    <r>
      <t>Расходы федерального бюджета на науку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 xml:space="preserve">, млн.руб. (до 1998 г. - млрд.руб.) </t>
    </r>
  </si>
  <si>
    <t xml:space="preserve">Капитальные затраты на научные исследования и разработки, млн.руб.(до 1998 г. - млрд.руб.) </t>
  </si>
  <si>
    <t>Безналичные средства, млрд.руб., на конец года, (до 1998 г. -  трлн. руб.)</t>
  </si>
  <si>
    <t>Средние цены производителей на основные виды топливно-энергетических ресурсов (рублей за единицу измерения, до 1998 г. - тыс.руб.)</t>
  </si>
  <si>
    <t>314,8 </t>
  </si>
  <si>
    <t>Производство удобрений минеральных или химических (в пересчете на 100% питательных веществ), тыс.т</t>
  </si>
  <si>
    <r>
      <t xml:space="preserve">2) </t>
    </r>
    <r>
      <rPr>
        <sz val="8"/>
        <rFont val="Times New Roman"/>
        <family val="1"/>
        <charset val="204"/>
      </rPr>
      <t>1992-1995 гг. с учетом коммунальных квартир.</t>
    </r>
  </si>
  <si>
    <t>птицефабрик яичного направления, тыс. кур несушек</t>
  </si>
  <si>
    <t>Инвестиции в объекты интеллектуальной собственности</t>
  </si>
  <si>
    <t xml:space="preserve">Затраты на научно-исследовательские, опытно-конструкторские и технологические работы </t>
  </si>
  <si>
    <t>инвестиции из-за рубежа</t>
  </si>
  <si>
    <r>
      <t>Инвестиции в основной капитал</t>
    </r>
    <r>
      <rPr>
        <vertAlign val="superscript"/>
        <sz val="10"/>
        <rFont val="Times New Roman"/>
        <family val="1"/>
        <charset val="204"/>
      </rPr>
      <t>3)</t>
    </r>
  </si>
  <si>
    <r>
      <t>Инвестиции в другие нефинансовые активы</t>
    </r>
    <r>
      <rPr>
        <vertAlign val="superscript"/>
        <sz val="10"/>
        <rFont val="Times New Roman"/>
        <family val="1"/>
        <charset val="204"/>
      </rPr>
      <t>4)</t>
    </r>
  </si>
  <si>
    <r>
      <t>Инвестиции в непроизведенные нефинансовые активы</t>
    </r>
    <r>
      <rPr>
        <vertAlign val="superscript"/>
        <sz val="10"/>
        <rFont val="Times New Roman"/>
        <family val="1"/>
        <charset val="204"/>
      </rPr>
      <t>5)</t>
    </r>
  </si>
  <si>
    <r>
      <t>террористический акт</t>
    </r>
    <r>
      <rPr>
        <vertAlign val="superscript"/>
        <sz val="10"/>
        <rFont val="Times New Roman"/>
        <family val="1"/>
        <charset val="204"/>
      </rPr>
      <t>1)</t>
    </r>
  </si>
  <si>
    <r>
      <t>1)</t>
    </r>
    <r>
      <rPr>
        <sz val="8"/>
        <rFont val="Times New Roman"/>
        <family val="1"/>
        <charset val="204"/>
      </rPr>
      <t xml:space="preserve">  С 2012 г. по морскому транспорту - исключая перевозки судами смешанного (река-море) плавания, по внутреннему водному транспорту - включая перевозки судами смешанного (река-море) плавания.</t>
    </r>
  </si>
  <si>
    <t>Молоко и сливки, несгущенные</t>
  </si>
  <si>
    <t>Молоко и сливки, сгущенные</t>
  </si>
  <si>
    <t>Переводные депозиты, млрд.руб., на конец года</t>
  </si>
  <si>
    <t>Другие депозиты, млрд.руб., на конец года</t>
  </si>
  <si>
    <r>
      <t>491,0</t>
    </r>
    <r>
      <rPr>
        <vertAlign val="superscript"/>
        <sz val="10"/>
        <rFont val="Times New Roman"/>
        <family val="1"/>
        <charset val="204"/>
      </rPr>
      <t>2)</t>
    </r>
  </si>
  <si>
    <t xml:space="preserve">Ткани хлопчатобумажные </t>
  </si>
  <si>
    <t>Ткани шерстяные</t>
  </si>
  <si>
    <t>Ткани шелковые</t>
  </si>
  <si>
    <r>
      <t>Ковер, ковровое покрытие (палас) синтетический, за м</t>
    </r>
    <r>
      <rPr>
        <b/>
        <vertAlign val="superscript"/>
        <sz val="10"/>
        <rFont val="Times New Roman"/>
        <family val="1"/>
        <charset val="204"/>
      </rPr>
      <t>2</t>
    </r>
  </si>
  <si>
    <r>
      <t>Водоснабжение холодное, за м</t>
    </r>
    <r>
      <rPr>
        <vertAlign val="superscript"/>
        <sz val="10"/>
        <rFont val="Times New Roman"/>
        <family val="1"/>
        <charset val="204"/>
      </rPr>
      <t>3</t>
    </r>
  </si>
  <si>
    <r>
      <t>Водоотведение, за м</t>
    </r>
    <r>
      <rPr>
        <vertAlign val="superscript"/>
        <sz val="10"/>
        <rFont val="Times New Roman"/>
        <family val="1"/>
        <charset val="204"/>
      </rPr>
      <t>3</t>
    </r>
  </si>
  <si>
    <t>Горячее водоснабжение, за месяц с человека</t>
  </si>
  <si>
    <r>
      <t>Горячее водоснабжение, за м</t>
    </r>
    <r>
      <rPr>
        <vertAlign val="superscript"/>
        <sz val="10"/>
        <rFont val="Times New Roman"/>
        <family val="1"/>
        <charset val="204"/>
      </rPr>
      <t>3</t>
    </r>
  </si>
  <si>
    <t>Отопление, за Гкал</t>
  </si>
  <si>
    <t>уголь коксующийся</t>
  </si>
  <si>
    <t>коксующийся, за т</t>
  </si>
  <si>
    <t xml:space="preserve">Уголь бурый </t>
  </si>
  <si>
    <r>
      <t xml:space="preserve">1)  </t>
    </r>
    <r>
      <rPr>
        <sz val="8"/>
        <rFont val="Times New Roman"/>
        <family val="1"/>
        <charset val="204"/>
      </rPr>
      <t>До 2009 г. – уголь энергетический каменный; 2010-2012гг.: цены производителей - уголь каменный рядовой, цены приобретения - уголь каменный обогащенный.</t>
    </r>
  </si>
  <si>
    <r>
      <t xml:space="preserve">24) </t>
    </r>
    <r>
      <rPr>
        <sz val="8"/>
        <rFont val="Times New Roman"/>
        <family val="1"/>
        <charset val="204"/>
      </rPr>
      <t>До 2009 г. – газ естественный.</t>
    </r>
  </si>
  <si>
    <r>
      <t>25)</t>
    </r>
    <r>
      <rPr>
        <sz val="8"/>
        <rFont val="Times New Roman"/>
        <family val="1"/>
        <charset val="204"/>
      </rPr>
      <t xml:space="preserve"> 1995 - 1997 гг. - в среднем за год, 1995 г.- в разах.</t>
    </r>
  </si>
  <si>
    <r>
      <t>уголь, за исключением антрацита, угля коксующегося и угля бурого</t>
    </r>
    <r>
      <rPr>
        <vertAlign val="superscript"/>
        <sz val="10"/>
        <rFont val="Times New Roman"/>
        <family val="1"/>
        <charset val="204"/>
      </rPr>
      <t>1)</t>
    </r>
  </si>
  <si>
    <r>
      <t>Уголь, за исключением антрацита, угля коксующегося и угля бурого</t>
    </r>
    <r>
      <rPr>
        <vertAlign val="superscript"/>
        <sz val="10"/>
        <rFont val="Times New Roman"/>
        <family val="1"/>
        <charset val="204"/>
      </rPr>
      <t>1)</t>
    </r>
  </si>
  <si>
    <r>
      <t>уголь, за исключением антрацита, угля коксующегося и угля бурого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за т</t>
    </r>
  </si>
  <si>
    <r>
      <t>2)</t>
    </r>
    <r>
      <rPr>
        <sz val="8"/>
        <rFont val="Times New Roman"/>
        <family val="1"/>
        <charset val="204"/>
      </rPr>
      <t xml:space="preserve">  С 2012 г. - включая индивидуальных предпринимателей.</t>
    </r>
  </si>
  <si>
    <r>
      <t xml:space="preserve">2) </t>
    </r>
    <r>
      <rPr>
        <sz val="8"/>
        <rFont val="Times New Roman"/>
        <family val="1"/>
        <charset val="204"/>
      </rPr>
      <t xml:space="preserve"> По данным Минсельхоза России.</t>
    </r>
  </si>
  <si>
    <r>
      <t>1)</t>
    </r>
    <r>
      <rPr>
        <sz val="8"/>
        <rFont val="Times New Roman"/>
        <family val="1"/>
        <charset val="204"/>
      </rPr>
      <t xml:space="preserve"> С 2011 г. - с учетом переоценки, проведенной на конец года.</t>
    </r>
  </si>
  <si>
    <r>
      <t>Жилищные условия населения</t>
    </r>
    <r>
      <rPr>
        <b/>
        <vertAlign val="superscript"/>
        <sz val="10"/>
        <rFont val="Times New Roman"/>
        <family val="1"/>
        <charset val="204"/>
      </rPr>
      <t>1)</t>
    </r>
  </si>
  <si>
    <r>
      <t>Число квартир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млн.</t>
    </r>
  </si>
  <si>
    <r>
      <t>Приватизировано жилых помещений  (с начала приватизации, по состоянию на конец года)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тыс.</t>
    </r>
  </si>
  <si>
    <r>
      <rPr>
        <vertAlign val="superscript"/>
        <sz val="8"/>
        <rFont val="Times New Roman"/>
        <family val="1"/>
        <charset val="204"/>
      </rPr>
      <t xml:space="preserve">1)  </t>
    </r>
    <r>
      <rPr>
        <sz val="8"/>
        <rFont val="Times New Roman"/>
        <family val="1"/>
        <charset val="204"/>
      </rPr>
      <t>До 2007 г. - терроризм.</t>
    </r>
  </si>
  <si>
    <r>
      <t>Эксплуатационная длина железнодорожных путей общего пользования (на конец года)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тыс. км</t>
    </r>
  </si>
  <si>
    <r>
      <t>Протяженность автомобильных дорог общего пользования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 xml:space="preserve"> (на конец года), тыс. км</t>
    </r>
  </si>
  <si>
    <r>
      <t>Протяженность автомобильных дорог общего пользования с твердым покрытием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 xml:space="preserve"> (на конец года), тыс. км</t>
    </r>
  </si>
  <si>
    <r>
      <t>Протяженность нефтепродуктопроводов (на конец года)</t>
    </r>
    <r>
      <rPr>
        <vertAlign val="superscript"/>
        <sz val="10"/>
        <rFont val="Times New Roman"/>
        <family val="1"/>
        <charset val="204"/>
      </rPr>
      <t>3)</t>
    </r>
    <r>
      <rPr>
        <sz val="10"/>
        <rFont val="Times New Roman"/>
        <family val="1"/>
        <charset val="204"/>
      </rPr>
      <t xml:space="preserve">, тыс. км </t>
    </r>
  </si>
  <si>
    <r>
      <t>2)</t>
    </r>
    <r>
      <rPr>
        <sz val="8"/>
        <rFont val="Times New Roman"/>
        <family val="1"/>
        <charset val="204"/>
      </rPr>
      <t xml:space="preserve"> С 2010 г. - включая дороги местного значения; с 2012 г. - включая протяженность улиц.</t>
    </r>
  </si>
  <si>
    <r>
      <rPr>
        <vertAlign val="superscript"/>
        <sz val="8"/>
        <rFont val="Times New Roman"/>
        <family val="1"/>
        <charset val="204"/>
      </rPr>
      <t>1)</t>
    </r>
    <r>
      <rPr>
        <sz val="8"/>
        <rFont val="Times New Roman"/>
        <family val="1"/>
        <charset val="204"/>
      </rPr>
      <t xml:space="preserve"> Включая протяженность участков железных дорог, находящихся за пределами Российской Федерации.</t>
    </r>
  </si>
  <si>
    <r>
      <t>Число квартирных телефонных аппаратов на 1000 человек населения</t>
    </r>
    <r>
      <rPr>
        <sz val="10"/>
        <rFont val="Times New Roman"/>
        <family val="1"/>
        <charset val="204"/>
      </rPr>
      <t>, шт.:</t>
    </r>
  </si>
  <si>
    <r>
      <t>Число почтовых ящиков на 10000 человек населения</t>
    </r>
    <r>
      <rPr>
        <sz val="10"/>
        <rFont val="Times New Roman"/>
        <family val="1"/>
        <charset val="204"/>
      </rPr>
      <t>:</t>
    </r>
  </si>
  <si>
    <r>
      <t xml:space="preserve">26) </t>
    </r>
    <r>
      <rPr>
        <sz val="8"/>
        <rFont val="Times New Roman"/>
        <family val="1"/>
        <charset val="204"/>
      </rPr>
      <t>1992 - 1993 гг.-  к предыдущему году.</t>
    </r>
  </si>
  <si>
    <t>Численность обучающихся, получивших аттестат о среднем общем образовании, тыс. человек</t>
  </si>
  <si>
    <r>
      <t>Выбросы наиболее распространенных загрязняющих атмосферу веществ, отходящих от стационарных источников - всего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тыс. т</t>
    </r>
  </si>
  <si>
    <r>
      <t>Численность врачей  на 10 000 человек населения</t>
    </r>
    <r>
      <rPr>
        <vertAlign val="superscript"/>
        <sz val="10"/>
        <rFont val="Times New Roman"/>
        <family val="1"/>
        <charset val="204"/>
      </rPr>
      <t>1);</t>
    </r>
    <r>
      <rPr>
        <vertAlign val="superscript"/>
        <sz val="10"/>
        <rFont val="Times"/>
        <family val="1"/>
      </rPr>
      <t>2)</t>
    </r>
  </si>
  <si>
    <r>
      <t>Численность врачей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тыс. человек</t>
    </r>
  </si>
  <si>
    <r>
      <t>фельдшеры</t>
    </r>
    <r>
      <rPr>
        <vertAlign val="superscript"/>
        <sz val="10"/>
        <rFont val="Times New Roman"/>
        <family val="1"/>
        <charset val="204"/>
      </rPr>
      <t xml:space="preserve">6) </t>
    </r>
  </si>
  <si>
    <t>Производство автомобильного бензина, млн. т</t>
  </si>
  <si>
    <r>
      <t xml:space="preserve">1) </t>
    </r>
    <r>
      <rPr>
        <sz val="8"/>
        <rFont val="Times New Roman"/>
        <family val="1"/>
        <charset val="204"/>
      </rPr>
      <t>По данным бухгалтерской отчетности.</t>
    </r>
  </si>
  <si>
    <t>из них безработные, которым назначено пособие по безработице – всего, тысяч человек</t>
  </si>
  <si>
    <t>Содержание</t>
  </si>
  <si>
    <r>
      <t>1)</t>
    </r>
    <r>
      <rPr>
        <sz val="8"/>
        <rFont val="Times New Roman"/>
        <family val="1"/>
        <charset val="204"/>
      </rPr>
      <t xml:space="preserve"> Данные за 2010 г. включают информацию Главного бюро медико-социальной экспертизы.</t>
    </r>
  </si>
  <si>
    <r>
      <t xml:space="preserve">3) </t>
    </r>
    <r>
      <rPr>
        <sz val="8"/>
        <rFont val="Times New Roman"/>
        <family val="1"/>
        <charset val="204"/>
      </rPr>
      <t>1991-2005 гг. - по данным бывш. Министерства природных ресурсов Российской Федерации, с 2006 г. - по данным Росприроднадзора и Ростехнадзора. До 2005 г. включительно - выбросы от автомобильного транспорта;  с 2006 г. - с учетом железнодорожного транспорта.</t>
    </r>
  </si>
  <si>
    <r>
      <t xml:space="preserve">1) </t>
    </r>
    <r>
      <rPr>
        <sz val="8"/>
        <rFont val="Times New Roman"/>
        <family val="1"/>
        <charset val="204"/>
      </rPr>
      <t xml:space="preserve">По данным Рослесхоза. Государственный учет лесного фонда до 2007 г. проводился один раз в пять лет, с 2007 г. - ежегодно по данным государственного лесного реестра. </t>
    </r>
  </si>
  <si>
    <r>
      <t>1)</t>
    </r>
    <r>
      <rPr>
        <sz val="8"/>
        <rFont val="Times New Roman"/>
        <family val="1"/>
        <charset val="204"/>
      </rPr>
      <t xml:space="preserve"> За 2003-2010 гг. оценка общей численности и возрастно-полового состава населения пересчитана с учетом итогов Всероссийской переписи населения 2010 года, полученных согласно срокам, утвержденным постановлением Правительства Российской Федерации от 12 ноября 2010 года № 896 «О подведении итогов Всероссийской переписи населения 2010 года».</t>
    </r>
  </si>
  <si>
    <r>
      <t xml:space="preserve">2) </t>
    </r>
    <r>
      <rPr>
        <sz val="8"/>
        <rFont val="Times New Roman"/>
        <family val="1"/>
        <charset val="204"/>
      </rPr>
      <t xml:space="preserve">За 2003-2010 гг. показатели рассчитаны с использованием численности населения, пересчитанной с учетом итогов Всероссийской переписи населения 2010 года. </t>
    </r>
  </si>
  <si>
    <r>
      <t xml:space="preserve">1) </t>
    </r>
    <r>
      <rPr>
        <sz val="8"/>
        <rFont val="Times New Roman"/>
        <family val="1"/>
        <charset val="204"/>
      </rPr>
      <t>За 2003-2010 гг. показатели рассчитаны с использованием численности населения, пересчитанной с учетом итогов Всероссийской переписи населения 2010 года.</t>
    </r>
  </si>
  <si>
    <r>
      <t>Численность вынужденных переселенцев и беженцев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человек</t>
    </r>
  </si>
  <si>
    <t>Численность вынужденных переселенцев с начала регистрации на конец года, человек</t>
  </si>
  <si>
    <t>Численность беженцев с начала регистрации на конец года, человек</t>
  </si>
  <si>
    <t>Численность лиц, получивших временное убежище, с начала регистрации, на конец года, человек</t>
  </si>
  <si>
    <r>
      <t xml:space="preserve">3) </t>
    </r>
    <r>
      <rPr>
        <sz val="8"/>
        <rFont val="Times New Roman"/>
        <family val="1"/>
        <charset val="204"/>
      </rPr>
      <t>За 2003-2010 гг. показатели рассчитаны с использованием численности населения, пересчитанной с учетом итогов Всероссийской переписи населения 2010 года.</t>
    </r>
  </si>
  <si>
    <r>
      <t>Число семей вынужденных переселенцев и беженцев</t>
    </r>
    <r>
      <rPr>
        <vertAlign val="superscript"/>
        <sz val="10"/>
        <rFont val="Times New Roman"/>
        <family val="1"/>
        <charset val="204"/>
      </rPr>
      <t>1)</t>
    </r>
  </si>
  <si>
    <r>
      <t>1)</t>
    </r>
    <r>
      <rPr>
        <sz val="10"/>
        <rFont val="Times New Roman"/>
        <family val="1"/>
        <charset val="204"/>
      </rPr>
      <t xml:space="preserve"> </t>
    </r>
    <r>
      <rPr>
        <sz val="8"/>
        <rFont val="Times New Roman"/>
        <family val="1"/>
        <charset val="204"/>
      </rPr>
      <t xml:space="preserve">За 2003-2010 гг. показатели рассчитаны с использованием численности населения, пересчитанной с учетом итогов Всероссийской переписи населения 2010 года. </t>
    </r>
  </si>
  <si>
    <r>
      <t xml:space="preserve">6) </t>
    </r>
    <r>
      <rPr>
        <sz val="8"/>
        <rFont val="Times New Roman"/>
        <family val="1"/>
        <charset val="204"/>
      </rPr>
      <t>2012 г. - без фельдшеров скорой и неотложной помощи.</t>
    </r>
  </si>
  <si>
    <r>
      <t xml:space="preserve">2) </t>
    </r>
    <r>
      <rPr>
        <sz val="8"/>
        <rFont val="Times New Roman"/>
        <family val="1"/>
        <charset val="204"/>
      </rPr>
      <t>За 2003-2010 гг. показатели рассчитаны с использованием численности населения, пересчитанной с учетом итогов Всероссийской переписи населения 2010 года.</t>
    </r>
  </si>
  <si>
    <t>Численность рабочей силы – всего, тысяч человек</t>
  </si>
  <si>
    <t>Уровень участия в рабочей силе, в возрасте 15-72 лет - всего, в процентах</t>
  </si>
  <si>
    <t>Уровень участия в рабочей силе в трудоспособном возрасте – всего, в процентах</t>
  </si>
  <si>
    <r>
      <t xml:space="preserve">1) </t>
    </r>
    <r>
      <rPr>
        <sz val="8"/>
        <rFont val="Times New Roman"/>
        <family val="1"/>
        <charset val="204"/>
      </rPr>
      <t>Данные до 2004 г. разрабатывались по ОКОНХ.</t>
    </r>
  </si>
  <si>
    <r>
      <t xml:space="preserve">1) </t>
    </r>
    <r>
      <rPr>
        <sz val="8"/>
        <rFont val="Times New Roman"/>
        <family val="1"/>
        <charset val="204"/>
      </rPr>
      <t>До 2014 г. информация приведена по дошкольным образовательным организациям.</t>
    </r>
  </si>
  <si>
    <r>
      <t>2)</t>
    </r>
    <r>
      <rPr>
        <sz val="8"/>
        <rFont val="Times New Roman"/>
        <family val="1"/>
        <charset val="204"/>
      </rPr>
      <t xml:space="preserve"> С 2007 г. - без заведующих (отнесенных к административному персоналу) и  внешних совместителей.</t>
    </r>
  </si>
  <si>
    <t>147,9</t>
  </si>
  <si>
    <r>
      <t>Деятельность страховщиков</t>
    </r>
    <r>
      <rPr>
        <b/>
        <vertAlign val="superscript"/>
        <sz val="10"/>
        <rFont val="Times New Roman"/>
        <family val="1"/>
        <charset val="204"/>
      </rPr>
      <t>1)</t>
    </r>
  </si>
  <si>
    <r>
      <t>Число филиалов страховщиков</t>
    </r>
    <r>
      <rPr>
        <vertAlign val="superscript"/>
        <sz val="10"/>
        <rFont val="Times New Roman"/>
        <family val="1"/>
        <charset val="204"/>
      </rPr>
      <t>2)</t>
    </r>
  </si>
  <si>
    <t>Среднесписочная численность работников страховщика, человек</t>
  </si>
  <si>
    <r>
      <t>Уставный капитал страховых организаций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млн.руб. (до 1998 г .- млрд.руб.)</t>
    </r>
  </si>
  <si>
    <r>
      <t>Число заключенных договоров страхования</t>
    </r>
    <r>
      <rPr>
        <vertAlign val="superscript"/>
        <sz val="10"/>
        <rFont val="Times New Roman"/>
        <family val="1"/>
        <charset val="204"/>
      </rPr>
      <t>3)</t>
    </r>
    <r>
      <rPr>
        <sz val="10"/>
        <rFont val="Times New Roman"/>
        <family val="1"/>
        <charset val="204"/>
      </rPr>
      <t>, млн.</t>
    </r>
  </si>
  <si>
    <r>
      <t>3)</t>
    </r>
    <r>
      <rPr>
        <sz val="8"/>
        <rFont val="Times New Roman"/>
        <family val="1"/>
        <charset val="204"/>
      </rPr>
      <t xml:space="preserve"> С 2012 г. - без учета обязательного медицинского страхования.</t>
    </r>
  </si>
  <si>
    <t>Средняя численность страховых агентов - физических лиц в страховых организациях, человек</t>
  </si>
  <si>
    <r>
      <t>Страховые премии (взносы)</t>
    </r>
    <r>
      <rPr>
        <vertAlign val="superscript"/>
        <sz val="10"/>
        <rFont val="Times New Roman"/>
        <family val="1"/>
        <charset val="204"/>
      </rPr>
      <t>3)</t>
    </r>
    <r>
      <rPr>
        <sz val="10"/>
        <rFont val="Times New Roman"/>
        <family val="1"/>
        <charset val="204"/>
      </rPr>
      <t>, млн.руб. (до 1998 г.-млрд.руб.)</t>
    </r>
  </si>
  <si>
    <r>
      <t>Выплаты по договорам страхования</t>
    </r>
    <r>
      <rPr>
        <vertAlign val="superscript"/>
        <sz val="10"/>
        <rFont val="Times New Roman"/>
        <family val="1"/>
        <charset val="204"/>
      </rPr>
      <t>3)</t>
    </r>
    <r>
      <rPr>
        <sz val="10"/>
        <rFont val="Times New Roman"/>
        <family val="1"/>
        <charset val="204"/>
      </rPr>
      <t>, млн.руб. (до 1998 г. - млрд. руб.)</t>
    </r>
  </si>
  <si>
    <t>Сальдированный финансовый результат (прибыль минус убыток) страховых организаций, млн.руб. (до 1998 г.-млрд.руб.)</t>
  </si>
  <si>
    <r>
      <t>Дебиторская задолженность страховых организаций</t>
    </r>
    <r>
      <rPr>
        <vertAlign val="superscript"/>
        <sz val="10"/>
        <rFont val="Times New Roman"/>
        <family val="1"/>
        <charset val="204"/>
      </rPr>
      <t xml:space="preserve">2), </t>
    </r>
    <r>
      <rPr>
        <sz val="10"/>
        <rFont val="Times New Roman"/>
        <family val="1"/>
        <charset val="204"/>
      </rPr>
      <t>млн.руб.</t>
    </r>
  </si>
  <si>
    <r>
      <t xml:space="preserve">Кредиторская задолженность страховых организаций 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млн. руб.</t>
    </r>
  </si>
  <si>
    <r>
      <t>Куры охлажденные и мороженые</t>
    </r>
    <r>
      <rPr>
        <vertAlign val="superscript"/>
        <sz val="10"/>
        <rFont val="Times New Roman"/>
        <family val="1"/>
        <charset val="204"/>
      </rPr>
      <t>1)</t>
    </r>
  </si>
  <si>
    <r>
      <t>Колбаса вареная</t>
    </r>
    <r>
      <rPr>
        <vertAlign val="superscript"/>
        <sz val="10"/>
        <rFont val="Arial"/>
        <family val="2"/>
        <charset val="204"/>
      </rPr>
      <t>2)</t>
    </r>
  </si>
  <si>
    <t>Пальто (полупальто) женское с верхом из плащевых тканей</t>
  </si>
  <si>
    <r>
      <t>1)</t>
    </r>
    <r>
      <rPr>
        <sz val="8"/>
        <rFont val="Times New Roman"/>
        <family val="1"/>
        <charset val="204"/>
      </rPr>
      <t xml:space="preserve"> В 1991-1996 гг. - мясо птицы.</t>
    </r>
  </si>
  <si>
    <r>
      <t>3)</t>
    </r>
    <r>
      <rPr>
        <sz val="8"/>
        <rFont val="Times New Roman"/>
        <family val="1"/>
        <charset val="204"/>
      </rPr>
      <t xml:space="preserve"> В 1991-2003 гг. - рыба мороженая (кроме деликатесной).</t>
    </r>
  </si>
  <si>
    <r>
      <t xml:space="preserve">4) </t>
    </r>
    <r>
      <rPr>
        <sz val="8"/>
        <rFont val="Times New Roman"/>
        <family val="1"/>
        <charset val="204"/>
      </rPr>
      <t>В 1991-1996 гг. - масло животное (сливочное, топленое).</t>
    </r>
  </si>
  <si>
    <r>
      <t xml:space="preserve">5) </t>
    </r>
    <r>
      <rPr>
        <sz val="8"/>
        <rFont val="Times New Roman"/>
        <family val="1"/>
        <charset val="204"/>
      </rPr>
      <t>В 1991-1996 гг. - масло растительное.</t>
    </r>
  </si>
  <si>
    <r>
      <t xml:space="preserve">6) </t>
    </r>
    <r>
      <rPr>
        <sz val="8"/>
        <rFont val="Times New Roman"/>
        <family val="1"/>
        <charset val="204"/>
      </rPr>
      <t>В 1991-1996 гг. - молоко (без стоимости посуды); в 2004-2008 гг. - молоко цельное  пастеризованное, стерилизованное 2,5-3,2% жирности.</t>
    </r>
  </si>
  <si>
    <r>
      <t>7)</t>
    </r>
    <r>
      <rPr>
        <sz val="8"/>
        <rFont val="Times New Roman"/>
        <family val="1"/>
        <charset val="204"/>
      </rPr>
      <t xml:space="preserve"> В 1991-1996 гг. -  макароны.</t>
    </r>
  </si>
  <si>
    <r>
      <t xml:space="preserve">9) </t>
    </r>
    <r>
      <rPr>
        <sz val="8"/>
        <rFont val="Times New Roman"/>
        <family val="1"/>
        <charset val="204"/>
      </rPr>
      <t>В 1991-1996 гг. -  коньяк (без стоимости посуды).</t>
    </r>
  </si>
  <si>
    <r>
      <t xml:space="preserve">2 </t>
    </r>
    <r>
      <rPr>
        <sz val="8"/>
        <rFont val="Times New Roman"/>
        <family val="1"/>
        <charset val="204"/>
      </rPr>
      <t xml:space="preserve"> В 1997-2013 гг. - колбаса вареная высшего сорта.</t>
    </r>
  </si>
  <si>
    <r>
      <t>8)</t>
    </r>
    <r>
      <rPr>
        <sz val="8"/>
        <rFont val="Times New Roman"/>
        <family val="1"/>
        <charset val="204"/>
      </rPr>
      <t xml:space="preserve"> В 1991-1996 гг. -  водка (без стоимости посуды); 1997-2013гг. - водка крепостью 40% об.спирта и выше обыкновенного качества.</t>
    </r>
  </si>
  <si>
    <r>
      <rPr>
        <sz val="10"/>
        <rFont val="Times New Roman"/>
        <family val="1"/>
        <charset val="204"/>
      </rPr>
      <t>Газ горючий природный (газ естественный)</t>
    </r>
    <r>
      <rPr>
        <vertAlign val="superscript"/>
        <sz val="10"/>
        <rFont val="Times New Roman"/>
        <family val="1"/>
        <charset val="204"/>
      </rPr>
      <t>24)</t>
    </r>
  </si>
  <si>
    <r>
      <t>Газ горючий природный (газ естественный)</t>
    </r>
    <r>
      <rPr>
        <vertAlign val="superscript"/>
        <sz val="10"/>
        <rFont val="Times New Roman"/>
        <family val="1"/>
        <charset val="204"/>
      </rPr>
      <t>24)</t>
    </r>
    <r>
      <rPr>
        <sz val="10"/>
        <rFont val="Times New Roman"/>
        <family val="1"/>
        <charset val="204"/>
      </rPr>
      <t>, за тыс. м</t>
    </r>
    <r>
      <rPr>
        <vertAlign val="superscript"/>
        <sz val="12"/>
        <rFont val="Times New Roman"/>
        <family val="1"/>
        <charset val="204"/>
      </rPr>
      <t xml:space="preserve">3 </t>
    </r>
  </si>
  <si>
    <t>Число детских оздоровительных лагерей, тыс.</t>
  </si>
  <si>
    <t>Численность детей в детских оздоровительных лагерях, тыс.человек</t>
  </si>
  <si>
    <r>
      <t>Площадь земель лесного фонда и земель иных категорий, на которых расположены леса (по данным учета на конец года)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 xml:space="preserve">, млн. га </t>
    </r>
  </si>
  <si>
    <r>
      <t>Лесная площадь (по данным учета на конец года)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млн .га</t>
    </r>
    <r>
      <rPr>
        <vertAlign val="superscript"/>
        <sz val="10"/>
        <rFont val="Times New Roman"/>
        <family val="1"/>
        <charset val="204"/>
      </rPr>
      <t xml:space="preserve"> </t>
    </r>
  </si>
  <si>
    <r>
      <t>Покрытая лесом площадь (по данным учета на конец года)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млн. га</t>
    </r>
  </si>
  <si>
    <r>
      <t>Общий запас древесины (по данным учета на конец года)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млрд. м</t>
    </r>
    <r>
      <rPr>
        <vertAlign val="superscript"/>
        <sz val="10"/>
        <rFont val="Times New Roman"/>
        <family val="1"/>
        <charset val="204"/>
      </rPr>
      <t>3</t>
    </r>
  </si>
  <si>
    <t>туристские</t>
  </si>
  <si>
    <r>
      <t>Индекс физического объема платных услуг населению, в процентах к предыдущему году</t>
    </r>
    <r>
      <rPr>
        <vertAlign val="superscript"/>
        <sz val="10"/>
        <rFont val="Times New Roman"/>
        <family val="1"/>
        <charset val="204"/>
      </rPr>
      <t>2</t>
    </r>
    <r>
      <rPr>
        <vertAlign val="superscript"/>
        <sz val="10"/>
        <rFont val="Times"/>
        <family val="1"/>
      </rPr>
      <t>)</t>
    </r>
  </si>
  <si>
    <r>
      <t>Объем платных услуг на душу населения, руб. (1993-1997 гг. - тыс. руб.)</t>
    </r>
    <r>
      <rPr>
        <vertAlign val="superscript"/>
        <sz val="10"/>
        <rFont val="Times New Roman"/>
        <family val="1"/>
        <charset val="204"/>
      </rPr>
      <t>3)</t>
    </r>
  </si>
  <si>
    <r>
      <t xml:space="preserve">3) </t>
    </r>
    <r>
      <rPr>
        <sz val="8"/>
        <rFont val="Times New Roman"/>
        <family val="1"/>
        <charset val="204"/>
      </rPr>
      <t>За 2003-2010 гг. данные рассчитаны с использованием численности населения, пересчитанной с учетом итогов Всероссийской переписи населения 2010 года.</t>
    </r>
  </si>
  <si>
    <r>
      <t>Стоимость предмета соглашения по экспорту технологий, млн.руб.</t>
    </r>
    <r>
      <rPr>
        <vertAlign val="superscript"/>
        <sz val="10"/>
        <rFont val="Times New Roman"/>
        <family val="1"/>
        <charset val="204"/>
      </rPr>
      <t>3)</t>
    </r>
  </si>
  <si>
    <t>Стоимость предмета соглашения по экспорту технологий, млн.долл.США</t>
  </si>
  <si>
    <r>
      <t>Стоимость предмета соглашения по импорту технологий, млн.руб.</t>
    </r>
    <r>
      <rPr>
        <vertAlign val="superscript"/>
        <sz val="10"/>
        <rFont val="Times New Roman"/>
        <family val="1"/>
        <charset val="204"/>
      </rPr>
      <t>3)</t>
    </r>
  </si>
  <si>
    <t>Стоимость предмета соглашения по импорту технологий, млн.долл. США</t>
  </si>
  <si>
    <t>Поступление средств по экспорту технологий за год, млн.долл. США</t>
  </si>
  <si>
    <t>Выплаты средств по импорту технологий за год, млн.долл. США</t>
  </si>
  <si>
    <r>
      <t>Поступление средств по экспорту технологий за год, млн.руб.</t>
    </r>
    <r>
      <rPr>
        <vertAlign val="superscript"/>
        <sz val="10"/>
        <rFont val="Times New Roman"/>
        <family val="1"/>
        <charset val="204"/>
      </rPr>
      <t>3)</t>
    </r>
  </si>
  <si>
    <r>
      <t>Выплаты средств по импорту технологий за год, млн.руб.</t>
    </r>
    <r>
      <rPr>
        <vertAlign val="superscript"/>
        <sz val="10"/>
        <rFont val="Times New Roman"/>
        <family val="1"/>
        <charset val="204"/>
      </rPr>
      <t>3)</t>
    </r>
  </si>
  <si>
    <r>
      <t xml:space="preserve">3) </t>
    </r>
    <r>
      <rPr>
        <sz val="8"/>
        <rFont val="Times New Roman"/>
        <family val="1"/>
        <charset val="204"/>
      </rPr>
      <t>Начиная с 2014 г. данные формируются в долл. США.</t>
    </r>
  </si>
  <si>
    <r>
      <t>Умершие от всех причин смерти</t>
    </r>
    <r>
      <rPr>
        <vertAlign val="superscript"/>
        <sz val="10"/>
        <rFont val="Times New Roman"/>
        <family val="1"/>
        <charset val="204"/>
      </rPr>
      <t>1);2)</t>
    </r>
    <r>
      <rPr>
        <sz val="10"/>
        <rFont val="Times New Roman"/>
        <family val="1"/>
        <charset val="204"/>
      </rPr>
      <t>, на 100 000 человек населения</t>
    </r>
  </si>
  <si>
    <r>
      <t>Число лесных пожаров</t>
    </r>
    <r>
      <rPr>
        <vertAlign val="superscript"/>
        <sz val="10"/>
        <rFont val="Times New Roman"/>
        <family val="1"/>
      </rPr>
      <t>2)</t>
    </r>
    <r>
      <rPr>
        <sz val="10"/>
        <rFont val="Times New Roman"/>
        <family val="1"/>
      </rPr>
      <t>, тыс.</t>
    </r>
  </si>
  <si>
    <r>
      <t>Лесная площадь, пройденная пожарами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тыс. га</t>
    </r>
  </si>
  <si>
    <r>
      <t>Сгорело леса на корню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млн. м</t>
    </r>
    <r>
      <rPr>
        <vertAlign val="superscript"/>
        <sz val="10"/>
        <rFont val="Times New Roman"/>
        <family val="1"/>
        <charset val="204"/>
      </rPr>
      <t>3</t>
    </r>
  </si>
  <si>
    <t>импорт товаров Российской Федерации со странами дальнего зарубежья, млн. долл. США</t>
  </si>
  <si>
    <t>импорт товаров Российской Федерации со странами СНГ, млн. долл. США</t>
  </si>
  <si>
    <t>экспорт товаров Российской Федерации со странами дальнего зарубежья, млн. долл. США</t>
  </si>
  <si>
    <t>экспорт товаров Российской Федерации со странами СНГ, млн. долл. США</t>
  </si>
  <si>
    <t>импорт товаров Российской Федерации со странами СНГ, млн.долл. США</t>
  </si>
  <si>
    <t>сальдо торгового баланса Российской Федерации со странами дальнего зарубежья, млн. долл. США</t>
  </si>
  <si>
    <t>сальдо торгового баланса Российской Федерации со странами СНГ, млн. долл. США</t>
  </si>
  <si>
    <r>
      <t>4)</t>
    </r>
    <r>
      <rPr>
        <sz val="8"/>
        <rFont val="Times New Roman"/>
        <family val="1"/>
        <charset val="204"/>
      </rPr>
      <t xml:space="preserve"> В целях обеспечения статистической сопоставимости относительные показатели  по Российской Федерации за 2014 г. рассчитаны без учета данных по Республике Крым и г. Севастополю.</t>
    </r>
  </si>
  <si>
    <r>
      <t xml:space="preserve">1) </t>
    </r>
    <r>
      <rPr>
        <sz val="8"/>
        <rFont val="Times New Roman"/>
        <family val="1"/>
        <charset val="204"/>
      </rPr>
      <t xml:space="preserve">С 2007 г. - включая данные по индивидуальным предпринимателям. </t>
    </r>
  </si>
  <si>
    <r>
      <t xml:space="preserve">2) </t>
    </r>
    <r>
      <rPr>
        <sz val="8"/>
        <rFont val="Times New Roman"/>
        <family val="1"/>
        <charset val="204"/>
      </rPr>
      <t>В целях обеспечения статистической сопоставимости относительные показатели  по Российской Федерации за 2014 г. рассчитаны без учета данных по Республике Крым и г. Севастополю.</t>
    </r>
  </si>
  <si>
    <t>Объем платных услуг населению, млн.руб. (до 1998 г. - млрд. руб.)</t>
  </si>
  <si>
    <r>
      <t xml:space="preserve">2) </t>
    </r>
    <r>
      <rPr>
        <sz val="8"/>
        <rFont val="Times New Roman"/>
        <family val="1"/>
        <charset val="204"/>
      </rPr>
      <t>В целях обеспечения статистической сопоставимости относительный показатель по Российской Федерации за 2014 г. рассчитан без учета данных по Республике Крым и г. Севастополю.</t>
    </r>
  </si>
  <si>
    <r>
      <t>Экспорт товаров Российской Федерации  (по методологии платежного баланса)</t>
    </r>
    <r>
      <rPr>
        <vertAlign val="superscript"/>
        <sz val="10"/>
        <rFont val="Times New Roman"/>
        <family val="1"/>
      </rPr>
      <t>1)</t>
    </r>
    <r>
      <rPr>
        <sz val="10"/>
        <rFont val="Times New Roman"/>
        <family val="1"/>
      </rPr>
      <t>, млн. долл. США - всего</t>
    </r>
  </si>
  <si>
    <r>
      <t>Импорт товаров Российской Федерации (по методологии платежного баланса)</t>
    </r>
    <r>
      <rPr>
        <vertAlign val="superscript"/>
        <sz val="10"/>
        <rFont val="Times New Roman"/>
        <family val="1"/>
      </rPr>
      <t>1)</t>
    </r>
    <r>
      <rPr>
        <sz val="10"/>
        <rFont val="Times New Roman"/>
        <family val="1"/>
      </rPr>
      <t>, млн. долл. США - всего</t>
    </r>
  </si>
  <si>
    <r>
      <t>Сальдо торгового баланса Российской Федерации (по методологии платежного баланса)</t>
    </r>
    <r>
      <rPr>
        <vertAlign val="superscript"/>
        <sz val="10"/>
        <rFont val="Times New Roman"/>
        <family val="1"/>
      </rPr>
      <t>1)</t>
    </r>
    <r>
      <rPr>
        <sz val="10"/>
        <rFont val="Times New Roman"/>
        <family val="1"/>
      </rPr>
      <t>, млн.долл.США - всего</t>
    </r>
  </si>
  <si>
    <r>
      <t>Экспорт услуг Российской Федерации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млн. долл. США</t>
    </r>
  </si>
  <si>
    <r>
      <t>Импорт услуг Российской Федерации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млн .долл. США</t>
    </r>
  </si>
  <si>
    <r>
      <t>1)</t>
    </r>
    <r>
      <rPr>
        <sz val="8"/>
        <rFont val="Times New Roman"/>
        <family val="1"/>
        <charset val="204"/>
      </rPr>
      <t xml:space="preserve"> Регистрации вынужденных переселенцев проводилась с 1 июля 1992 г., беженцев - с 20 марта 1993 г. С 2014 г. данные не разрабатываются.</t>
    </r>
  </si>
  <si>
    <r>
      <t xml:space="preserve">577 </t>
    </r>
    <r>
      <rPr>
        <vertAlign val="superscript"/>
        <sz val="10"/>
        <rFont val="Times New Roman"/>
        <family val="1"/>
        <charset val="204"/>
      </rPr>
      <t>3)</t>
    </r>
    <r>
      <rPr>
        <sz val="10"/>
        <rFont val="Times New Roman"/>
        <family val="1"/>
        <charset val="204"/>
      </rPr>
      <t xml:space="preserve"> </t>
    </r>
  </si>
  <si>
    <r>
      <t>568</t>
    </r>
    <r>
      <rPr>
        <vertAlign val="superscript"/>
        <sz val="10"/>
        <rFont val="Times New Roman"/>
        <family val="1"/>
        <charset val="204"/>
      </rPr>
      <t xml:space="preserve"> 3) </t>
    </r>
  </si>
  <si>
    <t xml:space="preserve"> - </t>
  </si>
  <si>
    <r>
      <rPr>
        <vertAlign val="superscript"/>
        <sz val="8"/>
        <rFont val="Times New Roman"/>
        <family val="1"/>
        <charset val="204"/>
      </rPr>
      <t xml:space="preserve">6) </t>
    </r>
    <r>
      <rPr>
        <sz val="8"/>
        <rFont val="Times New Roman"/>
        <family val="1"/>
        <charset val="204"/>
      </rPr>
      <t xml:space="preserve"> В целях обеспечения статистической сопоставимости относительные показатели  по Российской Федерации за 2014 г. рассчитаны без учета данных по Республике Крым и г. Севастополю.</t>
    </r>
  </si>
  <si>
    <r>
      <t>7)</t>
    </r>
    <r>
      <rPr>
        <sz val="8"/>
        <rFont val="Times New Roman"/>
        <family val="1"/>
        <charset val="204"/>
      </rPr>
      <t xml:space="preserve"> Статистическое наблюдение ведется с 1993 г.</t>
    </r>
  </si>
  <si>
    <r>
      <t>8)</t>
    </r>
    <r>
      <rPr>
        <sz val="8"/>
        <rFont val="Times New Roman"/>
        <family val="1"/>
        <charset val="204"/>
      </rPr>
      <t xml:space="preserve"> Статистическое наблюдение ведется с 1995 г., кроме показателей: "инвестиции в основной капитал за счет бюджетных средств" и "инвестиции в основной капитал за счет средств федерального бюджета".</t>
    </r>
  </si>
  <si>
    <r>
      <t xml:space="preserve">9) </t>
    </r>
    <r>
      <rPr>
        <sz val="8"/>
        <rFont val="Times New Roman"/>
        <family val="1"/>
        <charset val="204"/>
      </rPr>
      <t>В 1992-1997 гг. - включая средства местных бюджетов.</t>
    </r>
  </si>
  <si>
    <r>
      <rPr>
        <vertAlign val="superscript"/>
        <sz val="8"/>
        <rFont val="Times New Roman"/>
        <family val="1"/>
        <charset val="204"/>
      </rPr>
      <t>10)</t>
    </r>
    <r>
      <rPr>
        <sz val="8"/>
        <rFont val="Cambria"/>
        <family val="1"/>
        <charset val="204"/>
      </rPr>
      <t xml:space="preserve"> Разработка данных по видам экономической деятельности осуществляется начиная с 2003 г., за 1994-2002 гг. представлены данные, полученные в результате пересчета динамических рядов по отраслям экономики с использованием переходных ключей между классификаторами отраслей народного хозяйства (ОКОНХ) и видов экономической деятельности (ОКВЭД).</t>
    </r>
  </si>
  <si>
    <r>
      <t>Всего</t>
    </r>
    <r>
      <rPr>
        <vertAlign val="superscript"/>
        <sz val="10"/>
        <rFont val="Times New Roman"/>
        <family val="1"/>
        <charset val="204"/>
      </rPr>
      <t>10)</t>
    </r>
  </si>
  <si>
    <r>
      <t>бюджетов субъектов Российской Федерации</t>
    </r>
    <r>
      <rPr>
        <vertAlign val="superscript"/>
        <sz val="10"/>
        <rFont val="Times New Roman"/>
        <family val="1"/>
        <charset val="204"/>
      </rPr>
      <t>9)</t>
    </r>
  </si>
  <si>
    <r>
      <t>Всего</t>
    </r>
    <r>
      <rPr>
        <vertAlign val="superscript"/>
        <sz val="10"/>
        <rFont val="Times New Roman"/>
        <family val="1"/>
        <charset val="204"/>
      </rPr>
      <t>1);8)</t>
    </r>
  </si>
  <si>
    <r>
      <t>Всего</t>
    </r>
    <r>
      <rPr>
        <vertAlign val="superscript"/>
        <sz val="10"/>
        <rFont val="Times New Roman"/>
        <family val="1"/>
        <charset val="204"/>
      </rPr>
      <t>7)</t>
    </r>
  </si>
  <si>
    <r>
      <t>Индексы физического объема инвестиций в основной капитал, в процентах к предыдущему году (в сопоставимых ценах)</t>
    </r>
    <r>
      <rPr>
        <vertAlign val="superscript"/>
        <sz val="10"/>
        <rFont val="Times New Roman"/>
        <family val="1"/>
        <charset val="204"/>
      </rPr>
      <t xml:space="preserve">6) </t>
    </r>
  </si>
  <si>
    <r>
      <t xml:space="preserve">2) </t>
    </r>
    <r>
      <rPr>
        <sz val="8"/>
        <rFont val="Times New Roman"/>
        <family val="1"/>
        <charset val="204"/>
      </rPr>
      <t>С 1991 г. по 2009 г. - по данным Росстата по состоянию на 1 ноября; с 2010 г. - по данным Рослесхоза по итогам за год.</t>
    </r>
  </si>
  <si>
    <r>
      <t>Коэффициент обновления основных фондов (в сопоставимых ценах)</t>
    </r>
    <r>
      <rPr>
        <vertAlign val="superscript"/>
        <sz val="10"/>
        <rFont val="Times New Roman"/>
        <family val="1"/>
        <charset val="204"/>
      </rPr>
      <t>4);5)</t>
    </r>
    <r>
      <rPr>
        <sz val="10"/>
        <rFont val="Times New Roman"/>
        <family val="1"/>
        <charset val="204"/>
      </rPr>
      <t>, в процентах</t>
    </r>
  </si>
  <si>
    <r>
      <t>Коэффициент выбытия основных фондов (в сопоставимых ценах)</t>
    </r>
    <r>
      <rPr>
        <vertAlign val="superscript"/>
        <sz val="10"/>
        <rFont val="Times New Roman"/>
        <family val="1"/>
        <charset val="204"/>
      </rPr>
      <t>4);5)</t>
    </r>
    <r>
      <rPr>
        <sz val="10"/>
        <rFont val="Times New Roman"/>
        <family val="1"/>
        <charset val="204"/>
      </rPr>
      <t xml:space="preserve">, в процентах </t>
    </r>
  </si>
  <si>
    <r>
      <rPr>
        <vertAlign val="superscript"/>
        <sz val="8"/>
        <rFont val="Times New Roman"/>
        <family val="1"/>
        <charset val="204"/>
      </rPr>
      <t>6)</t>
    </r>
    <r>
      <rPr>
        <sz val="8"/>
        <rFont val="Times New Roman"/>
        <family val="1"/>
        <charset val="204"/>
      </rPr>
      <t xml:space="preserve"> В целях обеспечения статистической сопоставимости относительный показатель  по Российской Федерации за 2014 г. рассчитан без учета данных по Республике Крым и г. Севастополю.</t>
    </r>
  </si>
  <si>
    <r>
      <t>Индекс физического объема основных фондов (в сопоставимых ценах)</t>
    </r>
    <r>
      <rPr>
        <vertAlign val="superscript"/>
        <sz val="10"/>
        <rFont val="Times New Roman"/>
        <family val="1"/>
        <charset val="204"/>
      </rPr>
      <t>4);6)</t>
    </r>
    <r>
      <rPr>
        <sz val="10"/>
        <rFont val="Times New Roman"/>
        <family val="1"/>
        <charset val="204"/>
      </rPr>
      <t>, в процентах к предыдущему году</t>
    </r>
  </si>
  <si>
    <t>государственное управление и обеспечение военной безопасности;  социальное страхование</t>
  </si>
  <si>
    <t>Ввод в действие мощностей и объектов социально-культурного назначения:</t>
  </si>
  <si>
    <t>общеобразовательных организаций, тыс. ученических мест</t>
  </si>
  <si>
    <t>дошкольных образовательных организаций, тыс. мест</t>
  </si>
  <si>
    <t xml:space="preserve"> больничных организаций, тыс. коек</t>
  </si>
  <si>
    <t>Депозиты, кредиты и прочие привлеченные  средства организаций, физических лиц и кредитных организаций в рублях и иностранной валюте,  на конец года; млн.руб.</t>
  </si>
  <si>
    <t>Депозиты и прочие привлеченные средства организаций в рублях и иностранной валюте, на конец года; млн.руб.</t>
  </si>
  <si>
    <t>Вклады (депозиты) физических лиц в рублях и иностранной валюте,  на конец года; млн.руб.</t>
  </si>
  <si>
    <r>
      <t>Задолженность по налогам и сборам в консолидированный бюджет Российской Федерации, на начало года; млрд.руб.</t>
    </r>
    <r>
      <rPr>
        <vertAlign val="superscript"/>
        <sz val="10"/>
        <rFont val="Times New Roman"/>
        <family val="1"/>
        <charset val="204"/>
      </rPr>
      <t xml:space="preserve">3) </t>
    </r>
    <r>
      <rPr>
        <sz val="10"/>
        <rFont val="Times New Roman"/>
        <family val="1"/>
        <charset val="204"/>
      </rPr>
      <t xml:space="preserve">(до 1998 г. - трлн. руб.) </t>
    </r>
  </si>
  <si>
    <t>Из общего числа телефонных аппаратов телефонной сети общего пользования – число квартирных телефонных аппаратов - всего,  тыс. шт.</t>
  </si>
  <si>
    <t>Общая характеристика предприятий и организаций</t>
  </si>
  <si>
    <t>в том числе по формам собственности:</t>
  </si>
  <si>
    <t xml:space="preserve">государственная </t>
  </si>
  <si>
    <t>муниципальная</t>
  </si>
  <si>
    <t>частная</t>
  </si>
  <si>
    <t xml:space="preserve">собственность общественных и религиозных организаций (объединений) </t>
  </si>
  <si>
    <t xml:space="preserve">… </t>
  </si>
  <si>
    <t>Производство целлюлозы (по варке), тыс.т</t>
  </si>
  <si>
    <t>через агентов, кроме торговли автотранспортными средствами и мотоциклами</t>
  </si>
  <si>
    <t>Изделия хлебобулочные из пшеничной муки</t>
  </si>
  <si>
    <t>Печенье сладкое</t>
  </si>
  <si>
    <t>Сахар (кроме сахара-сырца технического, жидкого сахара 
и сахарной пудры)</t>
  </si>
  <si>
    <t>Изделия макаронные без начинки, не подвергнутые тепловой обработке или не приготовленные каким-либо другим способом</t>
  </si>
  <si>
    <t xml:space="preserve">Водка </t>
  </si>
  <si>
    <t>Напитки безалкогольные прочие</t>
  </si>
  <si>
    <t>Ткани хлопчатобумажные ситцевые с массовой долей хлопка не менее 85 %</t>
  </si>
  <si>
    <t>Оплата труда наемных работников (в текущих ценах; миллионов рублей)</t>
  </si>
  <si>
    <t>Итого  по видам деятельности</t>
  </si>
  <si>
    <t>Производство масла сливочного и паст масляных,  тыс.т</t>
  </si>
  <si>
    <t>Производство сахара белого свекловичного и тростникового в твердом состоянии, тыс. т</t>
  </si>
  <si>
    <t>Нефть, поступившая на переработку (первичная переработка нефти), млн. т</t>
  </si>
  <si>
    <t>радиосвязи, радиовещания, телевидения и спутниковой связи</t>
  </si>
  <si>
    <t>Производство труб и муфт асбестоцементных, тыс.км условных труб</t>
  </si>
  <si>
    <t>Вина виноградные</t>
  </si>
  <si>
    <t>Ткани готовые шеpстяные</t>
  </si>
  <si>
    <t>Кожтоваpы хpомовые</t>
  </si>
  <si>
    <t>Крупы</t>
  </si>
  <si>
    <t>Сахар белый свекловичный в твердом состоянии</t>
  </si>
  <si>
    <t>Пиво, кроме отходов пивоварения</t>
  </si>
  <si>
    <t>Ткани из синтетических волокони нитей (включая штапельные) готовые</t>
  </si>
  <si>
    <t>Кислота серная, олеум</t>
  </si>
  <si>
    <t>Удобрения минеральные или химические (в пересчете на 100% питательных веществ)</t>
  </si>
  <si>
    <t>Реализация продуктов растениеводства сельскохозяйственными организациями</t>
  </si>
  <si>
    <t>Зерно, млн. т</t>
  </si>
  <si>
    <t>Семена масличных культур, тыс. т</t>
  </si>
  <si>
    <t>Картофель, тыс. т</t>
  </si>
  <si>
    <t>Овощи, тыс. т</t>
  </si>
  <si>
    <t>Производство вагонов грузовых магистральных, тыс. шт.</t>
  </si>
  <si>
    <t>Производство автокранов, тыс. шт.</t>
  </si>
  <si>
    <t>Рыба живая, свежая или охлажденная, тыс. т</t>
  </si>
  <si>
    <t>Ракообразные немороженые; устрицы; водные беспозвоночные прочие, живые, свежие или охлажденные, тыс. т</t>
  </si>
  <si>
    <t>Биоресурсы водные прочие, тыс. т</t>
  </si>
  <si>
    <t>Добыча угля, млн. т</t>
  </si>
  <si>
    <t>каменного</t>
  </si>
  <si>
    <t>бурого</t>
  </si>
  <si>
    <t xml:space="preserve">    государственная</t>
  </si>
  <si>
    <t xml:space="preserve">    муниципальная</t>
  </si>
  <si>
    <t>Трубы и детали трубопроводов из  термопластов (по весу)</t>
  </si>
  <si>
    <t xml:space="preserve">Cтеновые материалы </t>
  </si>
  <si>
    <t>Цемент</t>
  </si>
  <si>
    <t>Конструкции и изделия сборные железобетонные</t>
  </si>
  <si>
    <t>Листы асбестоцементные (шифер)</t>
  </si>
  <si>
    <t>Трубы и муфты асбестоцементные</t>
  </si>
  <si>
    <t>Материалы мягкие кровельные и изоляционные</t>
  </si>
  <si>
    <t>Чугун</t>
  </si>
  <si>
    <t>Сталь</t>
  </si>
  <si>
    <t>Готовый прокат черных металлов</t>
  </si>
  <si>
    <t>Стальные трубы</t>
  </si>
  <si>
    <t>Турбины паровые</t>
  </si>
  <si>
    <t>Краны на автомобильном ходу</t>
  </si>
  <si>
    <r>
      <t>Оптовая торговля</t>
    </r>
    <r>
      <rPr>
        <b/>
        <vertAlign val="superscript"/>
        <sz val="10"/>
        <rFont val="Times New Roman"/>
        <family val="1"/>
        <charset val="204"/>
      </rPr>
      <t>1)</t>
    </r>
  </si>
  <si>
    <t>Расход кормов в животноводстве в пересчете на кормовые единицы в хозяйствах всех категорий, млн.т</t>
  </si>
  <si>
    <r>
      <t>Технологические, организационные и маркетинговые инновации</t>
    </r>
    <r>
      <rPr>
        <b/>
        <vertAlign val="superscript"/>
        <sz val="10"/>
        <rFont val="Times New Roman"/>
        <family val="1"/>
        <charset val="204"/>
      </rPr>
      <t>1)</t>
    </r>
  </si>
  <si>
    <t>Продукты молочные сгущенные</t>
  </si>
  <si>
    <t>Мука из зерновых культур, овощных и других растительных культур; смеси из них</t>
  </si>
  <si>
    <t>Число браков</t>
  </si>
  <si>
    <t>Число разводов</t>
  </si>
  <si>
    <t>Миграция</t>
  </si>
  <si>
    <t>Прибыло в Российскую Федерацию из стран СНГ и стран дальнего зарубежья, человек</t>
  </si>
  <si>
    <t>Шины, покрышки пневматические для легковых автомобилей новые</t>
  </si>
  <si>
    <t>Материалы кровельные и гидроизоляционные рулонные 
из асфальта или аналогичных материалов (нефтяного битума, каменноугольного пека и т.д.)</t>
  </si>
  <si>
    <t>Цинк необработанный нелегированный</t>
  </si>
  <si>
    <t>Свинец необработанный</t>
  </si>
  <si>
    <r>
      <t>13)</t>
    </r>
    <r>
      <rPr>
        <sz val="8"/>
        <rFont val="Times New Roman"/>
        <family val="1"/>
        <charset val="204"/>
      </rPr>
      <t xml:space="preserve"> До 2008 г. – удобpения минеpальные.</t>
    </r>
  </si>
  <si>
    <r>
      <t>14)</t>
    </r>
    <r>
      <rPr>
        <sz val="8"/>
        <rFont val="Times New Roman"/>
        <family val="1"/>
        <charset val="204"/>
      </rPr>
      <t xml:space="preserve"> До 2009 г. – сpедства моющие синтетические.</t>
    </r>
  </si>
  <si>
    <r>
      <t>15)</t>
    </r>
    <r>
      <rPr>
        <sz val="8"/>
        <rFont val="Times New Roman"/>
        <family val="1"/>
        <charset val="204"/>
      </rPr>
      <t xml:space="preserve"> До 2009 г. – стекло стpоительное.</t>
    </r>
  </si>
  <si>
    <r>
      <t xml:space="preserve">16) </t>
    </r>
    <r>
      <rPr>
        <sz val="8"/>
        <rFont val="Times New Roman"/>
        <family val="1"/>
        <charset val="204"/>
      </rPr>
      <t>До 2008 г. – киpпич стpоительный.</t>
    </r>
  </si>
  <si>
    <r>
      <t xml:space="preserve">17) </t>
    </r>
    <r>
      <rPr>
        <sz val="8"/>
        <rFont val="Times New Roman"/>
        <family val="1"/>
        <charset val="204"/>
      </rPr>
      <t>До 2009 г. – пpокат толстолистовой (от 4 мм).</t>
    </r>
  </si>
  <si>
    <r>
      <t xml:space="preserve">18) </t>
    </r>
    <r>
      <rPr>
        <sz val="8"/>
        <rFont val="Times New Roman"/>
        <family val="1"/>
        <charset val="204"/>
      </rPr>
      <t>До 2009 г. – пpокат соpтовой.</t>
    </r>
  </si>
  <si>
    <r>
      <t>19)</t>
    </r>
    <r>
      <rPr>
        <sz val="8"/>
        <rFont val="Times New Roman"/>
        <family val="1"/>
        <charset val="204"/>
      </rPr>
      <t xml:space="preserve"> До 2009 г. – компрессоры.</t>
    </r>
  </si>
  <si>
    <r>
      <t>20)</t>
    </r>
    <r>
      <rPr>
        <sz val="8"/>
        <rFont val="Times New Roman"/>
        <family val="1"/>
        <charset val="204"/>
      </rPr>
      <t xml:space="preserve"> До 2009 г. – плуги тракторные.</t>
    </r>
  </si>
  <si>
    <t>Уровень безработицы в возрасте 15-72 лет – всего, в процентах</t>
  </si>
  <si>
    <r>
      <t>Выбросы загрязняющих веществ в атмосферный воздух от стационарных источников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млн. т</t>
    </r>
  </si>
  <si>
    <r>
      <t>Уловлено и обезврежено загрязняющих атмосферу веществ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млн. т</t>
    </r>
  </si>
  <si>
    <r>
      <t>Уловлено и обезврежено загрязняющих атмосферу веществ в процентах от общего количества загрязняющих веществ, отходящих от стационарных источников</t>
    </r>
    <r>
      <rPr>
        <vertAlign val="superscript"/>
        <sz val="10"/>
        <rFont val="Times New Roman"/>
        <family val="1"/>
        <charset val="204"/>
      </rPr>
      <t>2)</t>
    </r>
  </si>
  <si>
    <r>
      <t>Использование (утилизация) загрязняющих атмосферу веществ, уловленных очистными установками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млн. т</t>
    </r>
  </si>
  <si>
    <t>Оборот розничной торговли (до 1998 г. - млрд. руб.), млн. руб. (в фактически действовавших ценах)</t>
  </si>
  <si>
    <t xml:space="preserve">оборот розничной торговли торгующих организаций и индивидуальных предпринимателей, осуществляющих деятельность вне рынка </t>
  </si>
  <si>
    <t>Оборот розничной торговли государственных и муниципальных предприятий  (до 1998 г. - млрд.руб.), млн.руб. (в фактически действовавших ценах)</t>
  </si>
  <si>
    <t>Оборот розничной торговли организаций других форм собственности (до 1998 г. - млрд. руб.), млн. руб. (в фактически действовавших ценах)</t>
  </si>
  <si>
    <t>Валовая прибыль экономики и валовые смешанные доходы</t>
  </si>
  <si>
    <t>Счет распределения первичных доходов (в текущих ценах; миллионов рублей)</t>
  </si>
  <si>
    <t>в том числе сальдо заработной платы, полученной за границей и выплаченной в России нерезидентам</t>
  </si>
  <si>
    <t xml:space="preserve">Налоги на производство и импорт </t>
  </si>
  <si>
    <t>Доходы от собственности, полученные от "остального мира"</t>
  </si>
  <si>
    <t>Доходы от собственности, переданные "остальному миру"</t>
  </si>
  <si>
    <t>Инвалидность населения</t>
  </si>
  <si>
    <t>междугородной, внутризоновой и международной телефонной связи</t>
  </si>
  <si>
    <t>документальной электросвязи</t>
  </si>
  <si>
    <r>
      <t>3)</t>
    </r>
    <r>
      <rPr>
        <sz val="8"/>
        <rFont val="Times New Roman"/>
        <family val="1"/>
        <charset val="204"/>
      </rPr>
      <t xml:space="preserve"> До 2009 г. – щебень и гравий.</t>
    </r>
  </si>
  <si>
    <t>Мощности по добыче и переработке:</t>
  </si>
  <si>
    <t>угля, млн. т</t>
  </si>
  <si>
    <t>руды свинцово-цинковой, тыс. т</t>
  </si>
  <si>
    <t>руды золотосодержащей, тыс. т</t>
  </si>
  <si>
    <t>нефти, млн. т</t>
  </si>
  <si>
    <t>Продукция сельского хозяйства по категориям хозяйств (в фактически действовавших ценах), млрд. руб.(до 1998 г. - трлн. руб.)</t>
  </si>
  <si>
    <t>Хозяйства всех категорий</t>
  </si>
  <si>
    <t>Сельскохозяйственные организации</t>
  </si>
  <si>
    <t>Хозяйства населения</t>
  </si>
  <si>
    <t>растениеводства</t>
  </si>
  <si>
    <t>животноводства</t>
  </si>
  <si>
    <t>Индексы производства продукции сельского хозяйства по категориям хозяйств (в сопоставимых ценах; в процентах к предыдущему году)</t>
  </si>
  <si>
    <t>Технические культуры</t>
  </si>
  <si>
    <t>лен-долгунец</t>
  </si>
  <si>
    <t>сахарная свекла</t>
  </si>
  <si>
    <t>Валовой внутренний продукт</t>
  </si>
  <si>
    <t>расходы на конечное потребление</t>
  </si>
  <si>
    <t>Древесностружечные плиты</t>
  </si>
  <si>
    <t>Древесноволокнистые плиты</t>
  </si>
  <si>
    <t>Бумага</t>
  </si>
  <si>
    <r>
      <t>750,0</t>
    </r>
    <r>
      <rPr>
        <vertAlign val="superscript"/>
        <sz val="10"/>
        <rFont val="Times New Roman"/>
        <family val="1"/>
        <charset val="204"/>
      </rPr>
      <t>2)</t>
    </r>
  </si>
  <si>
    <r>
      <t>Образовалось отходов производства и потребления</t>
    </r>
    <r>
      <rPr>
        <vertAlign val="superscript"/>
        <sz val="10"/>
        <rFont val="Times New Roman"/>
        <family val="1"/>
        <charset val="204"/>
      </rPr>
      <t xml:space="preserve"> 5)</t>
    </r>
    <r>
      <rPr>
        <sz val="10"/>
        <rFont val="Times New Roman"/>
        <family val="1"/>
        <charset val="204"/>
      </rPr>
      <t>, млн. т</t>
    </r>
  </si>
  <si>
    <r>
      <t>Образовалось опасных отходов производства и потребления</t>
    </r>
    <r>
      <rPr>
        <vertAlign val="superscript"/>
        <sz val="10"/>
        <rFont val="Times New Roman"/>
        <family val="1"/>
        <charset val="204"/>
      </rPr>
      <t>6)</t>
    </r>
    <r>
      <rPr>
        <sz val="10"/>
        <rFont val="Times New Roman"/>
        <family val="1"/>
        <charset val="204"/>
      </rPr>
      <t xml:space="preserve">, млн. т </t>
    </r>
  </si>
  <si>
    <r>
      <t>Использование и обезвреживание отходов производства и потребления</t>
    </r>
    <r>
      <rPr>
        <vertAlign val="superscript"/>
        <sz val="10"/>
        <rFont val="Times New Roman"/>
        <family val="1"/>
        <charset val="204"/>
      </rPr>
      <t>5)</t>
    </r>
    <r>
      <rPr>
        <sz val="10"/>
        <rFont val="Times New Roman"/>
        <family val="1"/>
        <charset val="204"/>
      </rPr>
      <t xml:space="preserve">, млн. т </t>
    </r>
  </si>
  <si>
    <r>
      <t>4)</t>
    </r>
    <r>
      <rPr>
        <sz val="8"/>
        <rFont val="Times New Roman"/>
        <family val="1"/>
        <charset val="204"/>
      </rPr>
      <t xml:space="preserve"> В пересчете на NO</t>
    </r>
    <r>
      <rPr>
        <vertAlign val="subscript"/>
        <sz val="8"/>
        <rFont val="Times New Roman"/>
        <family val="1"/>
        <charset val="204"/>
      </rPr>
      <t>2</t>
    </r>
    <r>
      <rPr>
        <sz val="8"/>
        <rFont val="Times New Roman"/>
        <family val="1"/>
        <charset val="204"/>
      </rPr>
      <t xml:space="preserve">. </t>
    </r>
  </si>
  <si>
    <r>
      <t>5)</t>
    </r>
    <r>
      <rPr>
        <sz val="8"/>
        <rFont val="Times New Roman"/>
        <family val="1"/>
        <charset val="204"/>
      </rPr>
      <t xml:space="preserve"> 2002, 2003 гг. - по данным бывш. Министерства природных ресурсов Российской Федерации,  2004-2009 гг. - по данным Ростехнадзора, с 2010 г. - по данным Росприроднадзора.</t>
    </r>
  </si>
  <si>
    <t>Зарегистрированный уставный капитал действующих кредитных организаций, млрд. руб., на конец года</t>
  </si>
  <si>
    <t>линий электропередачи напряжением 35 кВ и выше, тыс. км</t>
  </si>
  <si>
    <t>линий электропередачи для электрификации сельского хозяйства:</t>
  </si>
  <si>
    <t>Надой молока на 1 корову в хозяйствах всех категорий, кг</t>
  </si>
  <si>
    <t>средства внебюджетных фондов</t>
  </si>
  <si>
    <t>прочие</t>
  </si>
  <si>
    <t xml:space="preserve">Структура инвестиций в основной капитал по видам экономической деятельности в фактически действовавших ценах, млн.руб. (до 1998 г. - млрд. руб.) </t>
  </si>
  <si>
    <t>в том числе по видам экономической деятельности:</t>
  </si>
  <si>
    <t>Добыча топливно-энергетических полезных ископаемых</t>
  </si>
  <si>
    <t>Заболеваемость активным туберкулезом (зарегистрировано заболеваний у пациентов с диагнозом, установленным впервые в жизни), тыс.человек</t>
  </si>
  <si>
    <t>Заболеваемость психическими расстройствами и расстройствами поведения (взято под наблюдение пациентов в отчетном году с диагнозом, установленным впервые в жизни), тыс.человек</t>
  </si>
  <si>
    <t xml:space="preserve"> 0-14 </t>
  </si>
  <si>
    <t xml:space="preserve">15-17 </t>
  </si>
  <si>
    <t xml:space="preserve">15-17  </t>
  </si>
  <si>
    <t xml:space="preserve">0-14 </t>
  </si>
  <si>
    <t>Производство кокса и нефтепродуктов</t>
  </si>
  <si>
    <t>Первичная переработка нефти, млн. т</t>
  </si>
  <si>
    <t>Производство бензина, млн. т</t>
  </si>
  <si>
    <t>Производство дизельного топлива, млн. т</t>
  </si>
  <si>
    <t>Производство топочного мазута, млн. т</t>
  </si>
  <si>
    <t>Производство бумаги, тыс. т</t>
  </si>
  <si>
    <t>Производство картона, тыс. т</t>
  </si>
  <si>
    <t>Средние цены на приобретенные промышленными организациями основные виды топливно-энергетических ресурсов (рублей за единицу измерения)</t>
  </si>
  <si>
    <t>Нефть, за т</t>
  </si>
  <si>
    <t>Электроэнергия, за тыс. кВт×ч</t>
  </si>
  <si>
    <t>Пшеница</t>
  </si>
  <si>
    <t>Рожь</t>
  </si>
  <si>
    <t>Просо</t>
  </si>
  <si>
    <t>Гречиха</t>
  </si>
  <si>
    <t>Кукуруза</t>
  </si>
  <si>
    <t>Ячмень</t>
  </si>
  <si>
    <t>Зернобобовые</t>
  </si>
  <si>
    <t>Овес</t>
  </si>
  <si>
    <t>Сахарная свекла</t>
  </si>
  <si>
    <t>Помидоры</t>
  </si>
  <si>
    <t>Огурцы</t>
  </si>
  <si>
    <t>Капуста</t>
  </si>
  <si>
    <t>Морковь</t>
  </si>
  <si>
    <t>Свекла столовая</t>
  </si>
  <si>
    <t>Виноград</t>
  </si>
  <si>
    <t>Скот и птица (в живом весе)</t>
  </si>
  <si>
    <r>
      <t xml:space="preserve">Основные фонды на конец  года по полной учетной стоимости по видам экономической деятельности </t>
    </r>
    <r>
      <rPr>
        <vertAlign val="superscript"/>
        <sz val="10"/>
        <rFont val="Times New Roman"/>
        <family val="1"/>
        <charset val="204"/>
      </rPr>
      <t>1);2)</t>
    </r>
    <r>
      <rPr>
        <sz val="10"/>
        <rFont val="Times New Roman"/>
        <family val="1"/>
        <charset val="204"/>
      </rPr>
      <t>, млн.руб. (до 1997 г.- млрд.руб.)</t>
    </r>
  </si>
  <si>
    <r>
      <t xml:space="preserve"> 2) </t>
    </r>
    <r>
      <rPr>
        <sz val="8"/>
        <rFont val="Times New Roman"/>
        <family val="1"/>
        <charset val="204"/>
      </rPr>
      <t>По данным Банка России.</t>
    </r>
  </si>
  <si>
    <r>
      <t>Внешний долг органов государственного управления</t>
    </r>
    <r>
      <rPr>
        <vertAlign val="superscript"/>
        <sz val="10"/>
        <rFont val="Times New Roman"/>
        <family val="1"/>
        <charset val="204"/>
      </rPr>
      <t xml:space="preserve"> 2)</t>
    </r>
    <r>
      <rPr>
        <sz val="10"/>
        <rFont val="Times New Roman"/>
        <family val="1"/>
        <charset val="204"/>
      </rPr>
      <t xml:space="preserve">, на конец года, млрд.долл.США </t>
    </r>
  </si>
  <si>
    <t>Денежная масса М2, млрд.руб., на конец года (до 1998 г. - трлн.руб.)</t>
  </si>
  <si>
    <t xml:space="preserve">Наличные деньги в обращении М0, млрд.руб., на конец года, (до 1998 г. - трлн.руб.) </t>
  </si>
  <si>
    <t>Кредиты, депозиты и прочие размещенные средства, предоставленные организациям, физическим лицам и кредитным организациям всего, млн.руб. на конец года</t>
  </si>
  <si>
    <t>Кредиты и прочие размещенные средства, предоставленные организациям в рублях, млн.руб, на конец года</t>
  </si>
  <si>
    <t>Кредиты, предоставленные физическим лицам в рублях, млн.руб, на конец года</t>
  </si>
  <si>
    <t>Число кредитных организаций, зарегистрированных на  территории Российской  Федерации, на конец года</t>
  </si>
  <si>
    <t>Число кредитных организаций с иностранным участием в уставном капитале, имеющих право на осуществление банковских операций, на конец года</t>
  </si>
  <si>
    <t>Число филиалов действующих кредитных организаций на территории Российской Федерации, на конец года</t>
  </si>
  <si>
    <t>производства и распределение электроэнергии, газа и воды</t>
  </si>
  <si>
    <t>государственное управление и обеспечение военной безопасности; социальное страхование</t>
  </si>
  <si>
    <t>Индексы физического объема выпуска товаров и услуг по видам экономической деятельности (в процентах к предыдущему году)</t>
  </si>
  <si>
    <t>Итого в основных ценах</t>
  </si>
  <si>
    <t>7. ЗДРАВООХРАНЕНИЕ</t>
  </si>
  <si>
    <t>Лечебно-профилактическая помощь населению</t>
  </si>
  <si>
    <r>
      <t>газа, млрд. м</t>
    </r>
    <r>
      <rPr>
        <vertAlign val="superscript"/>
        <sz val="10"/>
        <rFont val="Times New Roman"/>
        <family val="1"/>
        <charset val="204"/>
      </rPr>
      <t>3</t>
    </r>
  </si>
  <si>
    <t>cкважины:</t>
  </si>
  <si>
    <t xml:space="preserve">   нефтяные, тыс. </t>
  </si>
  <si>
    <t xml:space="preserve">   газовые</t>
  </si>
  <si>
    <t>Мощности по производству:</t>
  </si>
  <si>
    <t>Использование вторичных горючих энергетических ресурсов, млн.т условного топлива</t>
  </si>
  <si>
    <t>трубопроводный</t>
  </si>
  <si>
    <t>морской</t>
  </si>
  <si>
    <t>внутренний водный</t>
  </si>
  <si>
    <t>воздушный</t>
  </si>
  <si>
    <t>стали, тыс. т</t>
  </si>
  <si>
    <t>готового проката черных металлов, млн. т</t>
  </si>
  <si>
    <t>стальных труб, тыс. т</t>
  </si>
  <si>
    <t>кислоты серной в моногидрате, тыс. т</t>
  </si>
  <si>
    <r>
      <t>Колготки женские эластичные плотностью 15-20 DEN</t>
    </r>
    <r>
      <rPr>
        <vertAlign val="superscript"/>
        <sz val="10"/>
        <rFont val="Times New Roman"/>
        <family val="1"/>
        <charset val="204"/>
      </rPr>
      <t>12)</t>
    </r>
  </si>
  <si>
    <r>
      <t>Бензин автомобильный марки А-76 (АИ-80)</t>
    </r>
    <r>
      <rPr>
        <vertAlign val="superscript"/>
        <sz val="10"/>
        <rFont val="Times New Roman"/>
        <family val="1"/>
        <charset val="204"/>
      </rPr>
      <t>14)</t>
    </r>
    <r>
      <rPr>
        <sz val="10"/>
        <rFont val="Times New Roman"/>
        <family val="1"/>
        <charset val="204"/>
      </rPr>
      <t>, за л</t>
    </r>
  </si>
  <si>
    <t>Текущие трансферты, переданные "остальному миру"</t>
  </si>
  <si>
    <t>Число приватизированных унитарных предприятий, объектов федеральной формы собственности</t>
  </si>
  <si>
    <t>удобрения азотные минеральные или химические</t>
  </si>
  <si>
    <t>удобрения фосфорные минеральные или химические</t>
  </si>
  <si>
    <t>удобрения калийные минеральные или химические</t>
  </si>
  <si>
    <t>удобрения, не включенные в другие группировки</t>
  </si>
  <si>
    <t>Полимеры этилена в первичных формах</t>
  </si>
  <si>
    <t>производство автомобилей, прицепов и полуприцепов</t>
  </si>
  <si>
    <t>производство судов, летательных и космических аппаратови прочих транспортных средств</t>
  </si>
  <si>
    <t>производство и распределение электроэнергии, газа и воды</t>
  </si>
  <si>
    <t>строительство</t>
  </si>
  <si>
    <t>29,9</t>
  </si>
  <si>
    <t>6,7</t>
  </si>
  <si>
    <t>134,3</t>
  </si>
  <si>
    <t>-14,1</t>
  </si>
  <si>
    <t>52,4</t>
  </si>
  <si>
    <t>Промежуточное потребление по видам экономической деятельности (в текущих ценах; миллионов рублей)</t>
  </si>
  <si>
    <t>Число организаций, имевших просроченную задолженность поставщикам, единиц</t>
  </si>
  <si>
    <t>в том числе иностранных банков</t>
  </si>
  <si>
    <t>заемные средства других организаций</t>
  </si>
  <si>
    <t>Производство компьютеров персональных настольных, тыс. шт.</t>
  </si>
  <si>
    <t>Эксплуатационная длина трамвайных путей (на конец года), тыс. км</t>
  </si>
  <si>
    <t xml:space="preserve"> -</t>
  </si>
  <si>
    <r>
      <t>Индекс промышленного производства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в % к предыдущему году</t>
    </r>
    <r>
      <rPr>
        <vertAlign val="superscript"/>
        <sz val="10"/>
        <rFont val="Times New Roman"/>
        <family val="1"/>
        <charset val="204"/>
      </rPr>
      <t/>
    </r>
  </si>
  <si>
    <t>от случайных отравлений алкоголем</t>
  </si>
  <si>
    <t>Просроченная задолженность по кредитам банков и займам, млн. руб.</t>
  </si>
  <si>
    <t>Задолженность поставщикам, млн. руб.</t>
  </si>
  <si>
    <t>Просроченная задолженность поставщикам, млн. руб.</t>
  </si>
  <si>
    <t>Просроченная дебиторская задолженность, млн. руб.</t>
  </si>
  <si>
    <t>Задолженность покупателей, млн. руб.</t>
  </si>
  <si>
    <t>Удельный вес организаций, использовавших информационные и коммуникационные технологии, в процентах от общего числа обследованных организаций:</t>
  </si>
  <si>
    <t>персональные компьютеры</t>
  </si>
  <si>
    <t>электронную почту</t>
  </si>
  <si>
    <t>глобальные информационные сети</t>
  </si>
  <si>
    <t>из них сеть Интернет</t>
  </si>
  <si>
    <t xml:space="preserve"> для решения организационных, управленческих и экономических задач</t>
  </si>
  <si>
    <t>для осуществления финансовых расчетов в электронном виде</t>
  </si>
  <si>
    <t>электронные справочно-правовые системы</t>
  </si>
  <si>
    <t>для предоставления доступа к базам данных через глобальные информационные сети</t>
  </si>
  <si>
    <t>обучающие программы</t>
  </si>
  <si>
    <t>для управления автоматизированным производством и/или отдельными техническими средствами и технологическими процессами</t>
  </si>
  <si>
    <t>Производство листов асбесоцементных (шифер), млн.условных плиток</t>
  </si>
  <si>
    <t>9,6</t>
  </si>
  <si>
    <t>6,5</t>
  </si>
  <si>
    <t>136,2</t>
  </si>
  <si>
    <t>-17,8</t>
  </si>
  <si>
    <t>50,8</t>
  </si>
  <si>
    <t>из них:</t>
  </si>
  <si>
    <t>от некоторых инфекционных и паразитарных болезней</t>
  </si>
  <si>
    <t>Металлургическое производство и производство готовых металлических изделий</t>
  </si>
  <si>
    <t>Производство готового проката черных металлов, млн. т</t>
  </si>
  <si>
    <t>Скот и птица на убой (в убойном весе)</t>
  </si>
  <si>
    <t>Шерсть (в физическом весе)</t>
  </si>
  <si>
    <t>Мед</t>
  </si>
  <si>
    <t xml:space="preserve">       из них подсолнечник</t>
  </si>
  <si>
    <t>Производство основных продуктов животноводства в хозяйствах всех категорий, тыс.т</t>
  </si>
  <si>
    <t xml:space="preserve">Заболеваемость злокачественными новообразованиями (зарегистрировано заболеваний у пациентов с диагнозом, установленным впервые в жизни), тыс.человек </t>
  </si>
  <si>
    <t>Ожидаемая продолжительность жизни при рождении,  лет:</t>
  </si>
  <si>
    <t>Поступило персональных компьютеров в отчетном году, тыс. шт.</t>
  </si>
  <si>
    <t>Вклады (депозиты) физических лиц в Сбербанке России, на конец года; млн.руб (до 1998 г. - млрд.руб.)</t>
  </si>
  <si>
    <t>Выпуск из докторантуры с защитой диссертации, человек</t>
  </si>
  <si>
    <t>Производство шин автомобильных для сельскохозяйственных машин, мотоциклов и мотороллеров, млн. шт.</t>
  </si>
  <si>
    <t>Производство труб и деталей трубопроводов из термопластов, тыс. т</t>
  </si>
  <si>
    <t>Производство прочих неметаллических минеральных продуктов</t>
  </si>
  <si>
    <t>Производство стеновых материалов, млрд. условных кирпичей</t>
  </si>
  <si>
    <t>Регистрировались цены на следующие продовольственные товары:</t>
  </si>
  <si>
    <t xml:space="preserve">государственная, из нее: </t>
  </si>
  <si>
    <t xml:space="preserve">федеральная </t>
  </si>
  <si>
    <r>
      <t>Конфеты шоколадные</t>
    </r>
    <r>
      <rPr>
        <vertAlign val="superscript"/>
        <sz val="10"/>
        <rFont val="Times New Roman"/>
        <family val="1"/>
        <charset val="204"/>
      </rPr>
      <t>7)</t>
    </r>
  </si>
  <si>
    <t>Сектор "Нефинансовые корпорации"</t>
  </si>
  <si>
    <t>-</t>
  </si>
  <si>
    <t xml:space="preserve">производство кокса и нефтепродуктов </t>
  </si>
  <si>
    <r>
      <t>хирургического профиля</t>
    </r>
    <r>
      <rPr>
        <vertAlign val="superscript"/>
        <sz val="10"/>
        <rFont val="Times New Roman"/>
        <family val="1"/>
        <charset val="204"/>
      </rPr>
      <t>3)</t>
    </r>
  </si>
  <si>
    <r>
      <t>педиатров</t>
    </r>
    <r>
      <rPr>
        <vertAlign val="superscript"/>
        <sz val="10"/>
        <color indexed="8"/>
        <rFont val="Times New Roman"/>
        <family val="1"/>
        <charset val="204"/>
      </rPr>
      <t>4)</t>
    </r>
  </si>
  <si>
    <r>
      <t>неврологов</t>
    </r>
    <r>
      <rPr>
        <vertAlign val="superscript"/>
        <sz val="10"/>
        <color indexed="8"/>
        <rFont val="Times New Roman"/>
        <family val="1"/>
        <charset val="204"/>
      </rPr>
      <t>5)</t>
    </r>
  </si>
  <si>
    <r>
      <t>3)</t>
    </r>
    <r>
      <rPr>
        <sz val="8"/>
        <rFont val="Times New Roman"/>
        <family val="1"/>
        <charset val="204"/>
      </rPr>
      <t xml:space="preserve"> До 2000 г. в составе хирургов учитывались анестезиологи-реаниматологи.</t>
    </r>
  </si>
  <si>
    <r>
      <t>4)</t>
    </r>
    <r>
      <rPr>
        <sz val="8"/>
        <rFont val="Times New Roman"/>
        <family val="1"/>
        <charset val="204"/>
      </rPr>
      <t xml:space="preserve"> С 2000 г. в составе педиаторов учитываются детские хирурги, детские эндокринологи и детские онкологи.</t>
    </r>
  </si>
  <si>
    <r>
      <t>5)</t>
    </r>
    <r>
      <rPr>
        <sz val="8"/>
        <rFont val="Times New Roman"/>
        <family val="1"/>
        <charset val="204"/>
      </rPr>
      <t xml:space="preserve"> До 2000 г. - невропатологи.</t>
    </r>
  </si>
  <si>
    <t>кондиционеры шт.</t>
  </si>
  <si>
    <t>микроволновые печи, шт.</t>
  </si>
  <si>
    <t>мобильные телефоны, шт.</t>
  </si>
  <si>
    <t>Количество времени, не отработанного работниками, участвовавшими в забастовках, человеко-дней, в среднем на одну организацию</t>
  </si>
  <si>
    <t>18,1</t>
  </si>
  <si>
    <t>18,8</t>
  </si>
  <si>
    <t>19,2</t>
  </si>
  <si>
    <t>19,9</t>
  </si>
  <si>
    <t xml:space="preserve">Добыча полезных ископаемых </t>
  </si>
  <si>
    <t xml:space="preserve">Производство и распределение электроэнергии, газа и воды </t>
  </si>
  <si>
    <t xml:space="preserve">Транспорт и связь </t>
  </si>
  <si>
    <t>8,5</t>
  </si>
  <si>
    <t>9,0</t>
  </si>
  <si>
    <t>9,3</t>
  </si>
  <si>
    <t>10,0</t>
  </si>
  <si>
    <t>2,0</t>
  </si>
  <si>
    <t xml:space="preserve">Строительство </t>
  </si>
  <si>
    <t>5,0</t>
  </si>
  <si>
    <t>Добыча полезных ископаемых ископаемых</t>
  </si>
  <si>
    <t>Производство и распределение электроэнергии, газа и воды</t>
  </si>
  <si>
    <t>3,0</t>
  </si>
  <si>
    <t>3,4</t>
  </si>
  <si>
    <t>3,8</t>
  </si>
  <si>
    <t>4,6</t>
  </si>
  <si>
    <t>Автомобили легковые</t>
  </si>
  <si>
    <t>Тепловозы магистральные</t>
  </si>
  <si>
    <t>Электровозы магистральные</t>
  </si>
  <si>
    <t>Вагоны грузовые магистральные</t>
  </si>
  <si>
    <t>Абонентская плата за неограниченный объем местных телефонных соединений, за месяц</t>
  </si>
  <si>
    <t xml:space="preserve">    для получения заказов на выпускаемые товары 
    (работы,услуги)</t>
  </si>
  <si>
    <t>Ювелирные изделия</t>
  </si>
  <si>
    <t>Часы</t>
  </si>
  <si>
    <t>Добыча нефти, включая газовый конденсат, млн. т</t>
  </si>
  <si>
    <r>
      <t>Добыча естественного газа, млрд. м</t>
    </r>
    <r>
      <rPr>
        <vertAlign val="superscript"/>
        <sz val="10"/>
        <rFont val="Times New Roman"/>
        <family val="1"/>
        <charset val="204"/>
      </rPr>
      <t>3</t>
    </r>
  </si>
  <si>
    <t>Производство отдельных видов пищевых продуктов, включая напитки и табака</t>
  </si>
  <si>
    <t>Производство мяса, включая субпродукты  I категории, тыс.т</t>
  </si>
  <si>
    <t>Производство масел растительных, тыс. т</t>
  </si>
  <si>
    <r>
      <t>Рынок ценных бумаг</t>
    </r>
    <r>
      <rPr>
        <b/>
        <vertAlign val="superscript"/>
        <sz val="10"/>
        <rFont val="Times New Roman"/>
        <family val="1"/>
        <charset val="204"/>
      </rPr>
      <t>1)</t>
    </r>
  </si>
  <si>
    <t>Объем эмиссии, млрд.руб. (до 1998 г.- трлн. руб.)</t>
  </si>
  <si>
    <r>
      <t>11,5</t>
    </r>
    <r>
      <rPr>
        <vertAlign val="superscript"/>
        <sz val="10"/>
        <rFont val="Times New Roman"/>
        <family val="1"/>
        <charset val="204"/>
      </rPr>
      <t>2)</t>
    </r>
  </si>
  <si>
    <r>
      <t>19,5</t>
    </r>
    <r>
      <rPr>
        <vertAlign val="superscript"/>
        <sz val="10"/>
        <rFont val="Times New Roman"/>
        <family val="1"/>
        <charset val="204"/>
      </rPr>
      <t>2)</t>
    </r>
  </si>
  <si>
    <r>
      <t>Производство древесностружечных плит, тыс.условных м</t>
    </r>
    <r>
      <rPr>
        <vertAlign val="superscript"/>
        <sz val="10"/>
        <rFont val="Times New Roman"/>
        <family val="1"/>
        <charset val="204"/>
      </rPr>
      <t>3</t>
    </r>
  </si>
  <si>
    <r>
      <t>Производство древесноволокнистых плит, млн.условных м</t>
    </r>
    <r>
      <rPr>
        <vertAlign val="superscript"/>
        <sz val="10"/>
        <rFont val="Times New Roman"/>
        <family val="1"/>
        <charset val="204"/>
      </rPr>
      <t>2</t>
    </r>
  </si>
  <si>
    <r>
      <t>Объем отгруженных товаров собственного производства, выполненных работ и услуг собственными силами по видам экономической деятельности</t>
    </r>
    <r>
      <rPr>
        <sz val="10"/>
        <rFont val="Times New Roman"/>
        <family val="1"/>
        <charset val="204"/>
      </rPr>
      <t>, млрд.рублей:</t>
    </r>
  </si>
  <si>
    <t>на оплату услуг связи</t>
  </si>
  <si>
    <t xml:space="preserve">      в том числе затраты:</t>
  </si>
  <si>
    <r>
      <t>Ввод в действие отдельных производственных мощностей, жилых домов, объектов социально-культурного назначения</t>
    </r>
    <r>
      <rPr>
        <b/>
        <vertAlign val="superscript"/>
        <sz val="10"/>
        <rFont val="Times New Roman"/>
        <family val="1"/>
        <charset val="204"/>
      </rPr>
      <t>1)</t>
    </r>
  </si>
  <si>
    <t>Проезд в метро, за поездку</t>
  </si>
  <si>
    <t>Средний размер квартир, построенных жилищно-стpоительными коопеpативами, кв.м общей площади</t>
  </si>
  <si>
    <r>
      <t>4)</t>
    </r>
    <r>
      <rPr>
        <sz val="8"/>
        <rFont val="Times New Roman"/>
        <family val="1"/>
        <charset val="204"/>
      </rPr>
      <t xml:space="preserve"> До 2009 г. – рыба охлажденная.</t>
    </r>
  </si>
  <si>
    <r>
      <t>Оборот организаций по видам экономической деятельности ( в фактически действовавших ценах, млрд.рублей)</t>
    </r>
    <r>
      <rPr>
        <vertAlign val="superscript"/>
        <sz val="10"/>
        <rFont val="Times New Roman"/>
        <family val="1"/>
        <charset val="204"/>
      </rPr>
      <t>1)</t>
    </r>
  </si>
  <si>
    <t xml:space="preserve"> в том числе:</t>
  </si>
  <si>
    <t>сельское хозяйство, охота и лесное хозяйство</t>
  </si>
  <si>
    <r>
      <t>силосных и сенажных сооружений, тыс. м</t>
    </r>
    <r>
      <rPr>
        <vertAlign val="superscript"/>
        <sz val="10"/>
        <rFont val="Times New Roman"/>
        <family val="1"/>
        <charset val="204"/>
      </rPr>
      <t>3</t>
    </r>
  </si>
  <si>
    <t>комбинатов тепличных, га</t>
  </si>
  <si>
    <r>
      <t>Пальто и полупальто женские или для девочек</t>
    </r>
    <r>
      <rPr>
        <vertAlign val="superscript"/>
        <sz val="10"/>
        <rFont val="Times New Roman"/>
        <family val="1"/>
        <charset val="204"/>
      </rPr>
      <t>10)</t>
    </r>
  </si>
  <si>
    <t xml:space="preserve">Сумма убытка, млн. руб </t>
  </si>
  <si>
    <t>Рентабельность проданных товаров, продукции (работ, услуг), процентов</t>
  </si>
  <si>
    <t>Рентабельность активов, процентов</t>
  </si>
  <si>
    <t>Число приватизированных унитарных предприятий, объектов собственности субъектов Российской Федерации</t>
  </si>
  <si>
    <t>Число приватизированных унитарных предприятий, объектов муниципальной формы собственности</t>
  </si>
  <si>
    <r>
      <t>Удобpения и  соединения азотные</t>
    </r>
    <r>
      <rPr>
        <vertAlign val="superscript"/>
        <sz val="10"/>
        <rFont val="Times New Roman"/>
        <family val="1"/>
        <charset val="204"/>
      </rPr>
      <t>13)</t>
    </r>
  </si>
  <si>
    <t>Химическое производство</t>
  </si>
  <si>
    <t>Производство минеральных удобрений         (в пересчете на 100% питательных веществ), тыс.т</t>
  </si>
  <si>
    <t>Производство синтетических смол и пластических масс, тыс. т</t>
  </si>
  <si>
    <t>Производство лакокрасочных материалов, тыс. т</t>
  </si>
  <si>
    <t>Производство резиновых и пластмассовых изделий</t>
  </si>
  <si>
    <t xml:space="preserve"> Зерно (в весе после доработки) </t>
  </si>
  <si>
    <t>Льноволокно, тыс. т</t>
  </si>
  <si>
    <t>из них подсолнечника</t>
  </si>
  <si>
    <t xml:space="preserve">Овощи </t>
  </si>
  <si>
    <t>Урожайность сельскохозяйственных культур в хозяйствах всех категорий, ц с 1 га убранной площади</t>
  </si>
  <si>
    <t>Лен-долгунец (волокно)</t>
  </si>
  <si>
    <t>Крупный рогатый скот</t>
  </si>
  <si>
    <r>
      <t>Кольцо обручальное</t>
    </r>
    <r>
      <rPr>
        <vertAlign val="superscript"/>
        <sz val="10"/>
        <rFont val="Times New Roman"/>
        <family val="1"/>
        <charset val="204"/>
      </rPr>
      <t>13)</t>
    </r>
    <r>
      <rPr>
        <sz val="10"/>
        <rFont val="Times New Roman"/>
        <family val="1"/>
        <charset val="204"/>
      </rPr>
      <t>, за грамм</t>
    </r>
  </si>
  <si>
    <t xml:space="preserve">новообразования </t>
  </si>
  <si>
    <t xml:space="preserve">болезни крови, кроветворных органов и отдельные нарушения, вовлекающие иммунный механизм </t>
  </si>
  <si>
    <t xml:space="preserve">болезни эндокринной системы, расстройства питания и нарушения обмена веществ </t>
  </si>
  <si>
    <t>болезни нервной системы</t>
  </si>
  <si>
    <t>болезни системы кровообращения</t>
  </si>
  <si>
    <t>болезни органов дыхания</t>
  </si>
  <si>
    <t xml:space="preserve">     Краны на автомобильном ходу</t>
  </si>
  <si>
    <t xml:space="preserve">     Краны на гусеничном ходу</t>
  </si>
  <si>
    <t xml:space="preserve">     Автогрейдеры</t>
  </si>
  <si>
    <t xml:space="preserve">     Тракторы</t>
  </si>
  <si>
    <t>городских АТС, млн. номеров</t>
  </si>
  <si>
    <t>нарушения правил дорожного движения и экспуатации транспортных средств</t>
  </si>
  <si>
    <t>из них повлекшие по неосторожности смерть человека, двух или более лиц</t>
  </si>
  <si>
    <t>взяточничество</t>
  </si>
  <si>
    <t>Лесоматериалы, продольно распиленные или расколотые, разделенные на слои или лущеныые, толщиной более 6 мм; шпалы железнодорожные или трамвайные деревянные, непропитанные</t>
  </si>
  <si>
    <t>Шины автомобильные, для сельскохозяйственных машин, мотоциклов и мотороллеров</t>
  </si>
  <si>
    <t>Задолженность по кредитам банков и займам, млн. руб.</t>
  </si>
  <si>
    <t>Основные фонды государственной формы собственности на конец года по полной учетной стоимости, млн.руб.(до 1997 г. - млрд.руб.)</t>
  </si>
  <si>
    <r>
      <t>Расходы федерального бюджета на фундаментальные исследования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млн.руб.</t>
    </r>
  </si>
  <si>
    <r>
      <t>Расходы федерального бюджета на прикладные научные исследования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млн.руб.</t>
    </r>
  </si>
  <si>
    <t>Результативность исследований и разработок</t>
  </si>
  <si>
    <r>
      <t>Подано заявок на выдачу патентов на изобретения</t>
    </r>
    <r>
      <rPr>
        <vertAlign val="superscript"/>
        <sz val="10"/>
        <rFont val="Times New Roman"/>
        <family val="1"/>
        <charset val="204"/>
      </rPr>
      <t>1)</t>
    </r>
  </si>
  <si>
    <r>
      <t>Выдано патентов на изобретения</t>
    </r>
    <r>
      <rPr>
        <vertAlign val="superscript"/>
        <sz val="10"/>
        <rFont val="Times New Roman"/>
        <family val="1"/>
        <charset val="204"/>
      </rPr>
      <t>1)</t>
    </r>
  </si>
  <si>
    <r>
      <t>Число действующих патентов на изобретения</t>
    </r>
    <r>
      <rPr>
        <vertAlign val="superscript"/>
        <sz val="10"/>
        <rFont val="Times New Roman"/>
        <family val="1"/>
        <charset val="204"/>
      </rPr>
      <t>1)</t>
    </r>
  </si>
  <si>
    <t>Синтетические смолы и пластические массы</t>
  </si>
  <si>
    <t>Лакокрасочные материалы</t>
  </si>
  <si>
    <t>Уголь</t>
  </si>
  <si>
    <t>Просроченная задолженность организаций стран СНГ организациям России (покупателей), млн. руб.</t>
  </si>
  <si>
    <t>Задолженность организаций России организациям стран СНГ (поставщикам), млн. руб.</t>
  </si>
  <si>
    <t>Просроченная задолженность организаций России организациям стран СНГ (поставщикам), млн. руб.</t>
  </si>
  <si>
    <t>Здравоохрание и предоставление социальных услуг</t>
  </si>
  <si>
    <t>станций технического обслуживания легковых автомобилей</t>
  </si>
  <si>
    <r>
      <t xml:space="preserve">    смешанная российская</t>
    </r>
    <r>
      <rPr>
        <vertAlign val="superscript"/>
        <sz val="7"/>
        <color indexed="10"/>
        <rFont val="Arial"/>
        <family val="2"/>
        <charset val="204"/>
      </rPr>
      <t/>
    </r>
  </si>
  <si>
    <t>Организации, выполнявшие научные исследования и разработки</t>
  </si>
  <si>
    <t>Число организаций, выполнявших научные исследования и разработки, единиц</t>
  </si>
  <si>
    <t>Валовой сбор плодов и ягод в хозяйствах всех категорий, тыс. т</t>
  </si>
  <si>
    <t>Валовой сбор винограда в хозяйствах всех категорий, тыс. т</t>
  </si>
  <si>
    <t xml:space="preserve">Число персональных компьютеров в обследованных организациях, тыс.шт. </t>
  </si>
  <si>
    <t>в том числе к сети Интернет</t>
  </si>
  <si>
    <t xml:space="preserve">         в том числе:</t>
  </si>
  <si>
    <r>
      <t>1)</t>
    </r>
    <r>
      <rPr>
        <sz val="8"/>
        <rFont val="Times New Roman"/>
        <family val="1"/>
        <charset val="204"/>
      </rPr>
      <t xml:space="preserve"> Здесь и далее показатели раздела в составе ресурсов или использования со знаком (-) уменьшают значение итога.</t>
    </r>
  </si>
  <si>
    <r>
      <t>2)</t>
    </r>
    <r>
      <rPr>
        <sz val="8"/>
        <rFont val="Times New Roman"/>
        <family val="1"/>
        <charset val="204"/>
      </rPr>
      <t xml:space="preserve"> Включая приобретение за вычетом выбытия ценностей.</t>
    </r>
  </si>
  <si>
    <t xml:space="preserve"> ПОКАЗАТЕЛИ </t>
  </si>
  <si>
    <t>Число больничных организаций, тыс.</t>
  </si>
  <si>
    <t>Число врачебных амбулаторно-поликлинических организаций, тыс.</t>
  </si>
  <si>
    <t>Мощность врачебных амбулаторно-поликлинических организаций, тыс. посещений в смену</t>
  </si>
  <si>
    <t>Мощность врачебных амбулаторно-поликлинических организаций на 10 000 человек населения, посещений в смену</t>
  </si>
  <si>
    <t xml:space="preserve">Заболеваемость населения по всем болезням (зарегистрировано заболеваний у пациентов с диагнозом, установленным впервые в жизни), тыс.человек </t>
  </si>
  <si>
    <t xml:space="preserve">Заболеваемость  ВИЧ-инфекцией (взято под наблюдение в отчетном году пациентов с впервые в жизни установленным диагнозом), человек </t>
  </si>
  <si>
    <t>Первичный консультативный прием у врача-специалиста</t>
  </si>
  <si>
    <r>
      <t>8)</t>
    </r>
    <r>
      <rPr>
        <sz val="8"/>
        <rFont val="Times New Roman"/>
        <family val="1"/>
        <charset val="204"/>
      </rPr>
      <t xml:space="preserve"> До 2009 г. – папиросы и сигареты.</t>
    </r>
  </si>
  <si>
    <r>
      <t>Нефть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за т</t>
    </r>
  </si>
  <si>
    <t>объектов подвижной радиотелефонной связи, млн. номеров</t>
  </si>
  <si>
    <t>радиовещательных станции, кВт</t>
  </si>
  <si>
    <t>водопроводом</t>
  </si>
  <si>
    <t>канализацией</t>
  </si>
  <si>
    <t>Ранено людей в дорожно-транспортных происшествиях на автомобильных дорогах и улицах, человек</t>
  </si>
  <si>
    <t>1841,5</t>
  </si>
  <si>
    <r>
      <t>Забор воды из природных водных объектов для использования</t>
    </r>
    <r>
      <rPr>
        <vertAlign val="superscript"/>
        <sz val="10"/>
        <rFont val="Times New Roman"/>
        <family val="1"/>
        <charset val="204"/>
      </rPr>
      <t xml:space="preserve"> 1)</t>
    </r>
    <r>
      <rPr>
        <sz val="10"/>
        <rFont val="Times New Roman"/>
        <family val="1"/>
        <charset val="204"/>
      </rPr>
      <t>, млрд. м</t>
    </r>
    <r>
      <rPr>
        <vertAlign val="superscript"/>
        <sz val="10"/>
        <rFont val="Times New Roman"/>
        <family val="1"/>
        <charset val="204"/>
      </rPr>
      <t>3</t>
    </r>
  </si>
  <si>
    <r>
      <t>Сброс загрязненных сточных вод</t>
    </r>
    <r>
      <rPr>
        <vertAlign val="superscript"/>
        <sz val="10"/>
        <rFont val="Times New Roman"/>
        <family val="1"/>
        <charset val="204"/>
      </rPr>
      <t xml:space="preserve"> 1)</t>
    </r>
    <r>
      <rPr>
        <sz val="10"/>
        <rFont val="Times New Roman"/>
        <family val="1"/>
        <charset val="204"/>
      </rPr>
      <t>, млрд. м</t>
    </r>
    <r>
      <rPr>
        <vertAlign val="superscript"/>
        <sz val="10"/>
        <rFont val="Times New Roman"/>
        <family val="1"/>
        <charset val="204"/>
      </rPr>
      <t>3</t>
    </r>
  </si>
  <si>
    <t>в физическом весе</t>
  </si>
  <si>
    <t>Численность участников в негосударственных пенсионных фондах, тыс. человек</t>
  </si>
  <si>
    <r>
      <t>Пассажирооборот всех видов транспорта общего пользования</t>
    </r>
    <r>
      <rPr>
        <sz val="10"/>
        <rFont val="Times New Roman"/>
        <family val="1"/>
        <charset val="204"/>
      </rPr>
      <t>, млрд. пасс-км</t>
    </r>
  </si>
  <si>
    <t xml:space="preserve">Инвестиции в основной капитал, в фактически действовавших ценах, млн. руб. (до 1998 г. - млрд. руб.) </t>
  </si>
  <si>
    <t>болезни мочеполовой системы</t>
  </si>
  <si>
    <t>Комбинированные холодильники-морозильники, за шт.</t>
  </si>
  <si>
    <t>Бульдозеры, за шт.</t>
  </si>
  <si>
    <t>Станки металлорежащие, за шт.</t>
  </si>
  <si>
    <t>производство судов, летательных и космических аппаратов и прочих транспортных средств</t>
  </si>
  <si>
    <t>оптовая торговля, включая торговлю через агентов, кроме торговли автотранспортными средствами и мотоциклами</t>
  </si>
  <si>
    <t>из них научные исследования и разработки</t>
  </si>
  <si>
    <t>Объем услуг связи - всего, млн. руб.</t>
  </si>
  <si>
    <t>в том числе от услуг:</t>
  </si>
  <si>
    <t>почтовой связи</t>
  </si>
  <si>
    <t>спецсвязи</t>
  </si>
  <si>
    <t>местной телефоной связи</t>
  </si>
  <si>
    <t>от соединений, предоставленных с использованием  всех типов таксофонов</t>
  </si>
  <si>
    <t>Трубы стальные, млн. т</t>
  </si>
  <si>
    <t>новых железнодорожных линий, км</t>
  </si>
  <si>
    <t>вторых путей, км</t>
  </si>
  <si>
    <t>причалов морских портов (включая перегрузочные комплексы морских портов),</t>
  </si>
  <si>
    <t xml:space="preserve">тыс. пог. м              </t>
  </si>
  <si>
    <t>млн. т груза в год</t>
  </si>
  <si>
    <t>потребительской кооперации</t>
  </si>
  <si>
    <t>Производство электродвигателей, генераторов и трансформаторов</t>
  </si>
  <si>
    <t>механизированных причалов речных портов,</t>
  </si>
  <si>
    <t>тыс. пог. м</t>
  </si>
  <si>
    <r>
      <t>взлетно-посадочных полос с твердым покрытием,тыс. м</t>
    </r>
    <r>
      <rPr>
        <vertAlign val="superscript"/>
        <sz val="10"/>
        <rFont val="Times New Roman"/>
        <family val="1"/>
        <charset val="204"/>
      </rPr>
      <t>2</t>
    </r>
  </si>
  <si>
    <t>Изделия колбасные</t>
  </si>
  <si>
    <t>Переработка угля на обогатительных фабриках</t>
  </si>
  <si>
    <t xml:space="preserve">Железная руда товарная </t>
  </si>
  <si>
    <t>Материалы строительные нерудные</t>
  </si>
  <si>
    <t>Мясо</t>
  </si>
  <si>
    <t>диоксид серы</t>
  </si>
  <si>
    <t>оксид углерода</t>
  </si>
  <si>
    <t>плоскостные спортивные сооружения (площадки и поля), тыс.</t>
  </si>
  <si>
    <t>Число спортивных сооружений:</t>
  </si>
  <si>
    <t xml:space="preserve">    частная</t>
  </si>
  <si>
    <t xml:space="preserve">    cмешанная российская</t>
  </si>
  <si>
    <t xml:space="preserve">    прочие</t>
  </si>
  <si>
    <t>Крупа и бобовые</t>
  </si>
  <si>
    <t>Плодоовощная продукция, включая картофель</t>
  </si>
  <si>
    <t>...</t>
  </si>
  <si>
    <t>Государственное управление и обеспечение военной безопасности; социальное страхование</t>
  </si>
  <si>
    <r>
      <t>Производство плит древесноволокнистых или других одревесневших материалов, млн.условных м</t>
    </r>
    <r>
      <rPr>
        <vertAlign val="superscript"/>
        <sz val="10"/>
        <rFont val="Times New Roman"/>
        <family val="1"/>
        <charset val="204"/>
      </rPr>
      <t>2</t>
    </r>
  </si>
  <si>
    <t>фабрик углеобогатительных, млн. т переработки угля</t>
  </si>
  <si>
    <t>1168,45</t>
  </si>
  <si>
    <t>341,30</t>
  </si>
  <si>
    <t>195,11</t>
  </si>
  <si>
    <t>Трубы, трубки, шланги, рукава и их фитинги полимерные</t>
  </si>
  <si>
    <t>Блоки стеновые крупные (включая блоки стен подвалов) из бетона</t>
  </si>
  <si>
    <t>Портландцемент, цемент глиноземистый, цемент шлаковый и аналогичные цементы гидравлические</t>
  </si>
  <si>
    <t>Конструкции и детали сборные железобетонные</t>
  </si>
  <si>
    <t>Листы асбестоцементные волнистые (гофрированные)(шифер)</t>
  </si>
  <si>
    <t>Материалы кровельные и гидроизоляционные рулонные  из асфальта или аналогичных материалов (нефтяного  битума, каменноугольного пека и т.д.)</t>
  </si>
  <si>
    <t>Прокат готовый черных металлов</t>
  </si>
  <si>
    <t>Производство мяса и субпродуктов пищевых убойных животных и домашней птицы, тыс.т</t>
  </si>
  <si>
    <t>Краткосрочные финансовые вложения, млн. руб.</t>
  </si>
  <si>
    <t>Деятельность домашних хозяйств</t>
  </si>
  <si>
    <t>Консервы рыбные натуральные и с добавлением масла, за условную банку 350 г</t>
  </si>
  <si>
    <t>Число больничных коек, тыс.</t>
  </si>
  <si>
    <t>продажа товаров на розничных рынках и ярмарках</t>
  </si>
  <si>
    <t>бытовые</t>
  </si>
  <si>
    <t>транспортные</t>
  </si>
  <si>
    <t>связи</t>
  </si>
  <si>
    <t>коммунальные</t>
  </si>
  <si>
    <t>в составе локальных вычислительных сетей, тыс.шт.</t>
  </si>
  <si>
    <t>имевшие доступ к глобальным информационным сетям</t>
  </si>
  <si>
    <t>Материалы лакокрасочные и аналогичные для нанесения покрытий, краски и мастики полиграфические</t>
  </si>
  <si>
    <t>Волокна и нити химические</t>
  </si>
  <si>
    <t>Шины, покрышки и камеры резиновые новые</t>
  </si>
  <si>
    <t xml:space="preserve">собственность субъектов Российской Федерации </t>
  </si>
  <si>
    <t xml:space="preserve">частная </t>
  </si>
  <si>
    <t xml:space="preserve">Число построенных квартир, тыс. </t>
  </si>
  <si>
    <t>Индексы физического объема валового внутреннего продукта и валовой добавленной стоимости по видам экономической деятельности (в процентах к предыдущему году)</t>
  </si>
  <si>
    <t xml:space="preserve">       в том числе:</t>
  </si>
  <si>
    <t>Здравоохранение и предоставление социальных услуг</t>
  </si>
  <si>
    <t>Производство кирпича керамического неогнеупорного строительного, млрд.усл.кирпичей</t>
  </si>
  <si>
    <r>
      <t>Малое предпринимательство</t>
    </r>
    <r>
      <rPr>
        <b/>
        <vertAlign val="superscript"/>
        <sz val="10"/>
        <rFont val="Times New Roman"/>
        <family val="1"/>
        <charset val="204"/>
      </rPr>
      <t>1)</t>
    </r>
  </si>
  <si>
    <t xml:space="preserve">   Материалы строительные нерудные</t>
  </si>
  <si>
    <t>Производство мяса и субпродуктов пищевых убойных животных и домашней птицы</t>
  </si>
  <si>
    <t>Консервы мясные (мясосодержащие)</t>
  </si>
  <si>
    <t xml:space="preserve">Плодоовощные консервы </t>
  </si>
  <si>
    <t>Масло сливочное и пасты масляные</t>
  </si>
  <si>
    <t>Сыры и продукты сырные</t>
  </si>
  <si>
    <t>Сорочка верхняя мужская из хлопчатобумажных или смесовых тканей</t>
  </si>
  <si>
    <t>Образование</t>
  </si>
  <si>
    <t>государственное управление и обеспечение военной безопасности; обязательное социальное обеспечение</t>
  </si>
  <si>
    <t>образование</t>
  </si>
  <si>
    <t>здравоохранение и предоставление социальных услуг</t>
  </si>
  <si>
    <t>предоставление прочих коммунальных, социальных и персональных услуг</t>
  </si>
  <si>
    <t>добыча полезных ископаемых</t>
  </si>
  <si>
    <t>из нее:</t>
  </si>
  <si>
    <t>печатных изданий</t>
  </si>
  <si>
    <t>Птица сельскохозяйственная живая</t>
  </si>
  <si>
    <t xml:space="preserve">Молоко сырое крупного рогатого скота </t>
  </si>
  <si>
    <t>федеральная</t>
  </si>
  <si>
    <t>субъектов Российской Федерации</t>
  </si>
  <si>
    <t>Перечислено денежных средств, полученных от покупателей государственного и муниципального имущества</t>
  </si>
  <si>
    <t>Водоснабжение холодное и водоотведение, за месяц с человека</t>
  </si>
  <si>
    <t>Газ сетевой, за месяц с человека</t>
  </si>
  <si>
    <t>Кинотеатры, за билет</t>
  </si>
  <si>
    <r>
      <t xml:space="preserve"> Прокат толстолистовой (от 4 мм) горячекатаный из стали, кроме нержавеющей и быстрорежущей</t>
    </r>
    <r>
      <rPr>
        <vertAlign val="superscript"/>
        <sz val="10"/>
        <rFont val="Times New Roman"/>
        <family val="1"/>
        <charset val="204"/>
      </rPr>
      <t>17)</t>
    </r>
  </si>
  <si>
    <t>преступления, связанные с незаконным оборотом наркотиков</t>
  </si>
  <si>
    <t xml:space="preserve">  оплата труда наемных работников</t>
  </si>
  <si>
    <t xml:space="preserve">  смешанный доход</t>
  </si>
  <si>
    <t xml:space="preserve">  сальдо доходов от собственности</t>
  </si>
  <si>
    <t xml:space="preserve">  сальдо текущих трансфертов</t>
  </si>
  <si>
    <t>от всех видов транспортных несчастных случаев</t>
  </si>
  <si>
    <t>от дорожно-транспортных происшествий</t>
  </si>
  <si>
    <t>от самоубийств</t>
  </si>
  <si>
    <t xml:space="preserve">от убийств </t>
  </si>
  <si>
    <t>Число умерших детей в возрасте до 1 года, человек</t>
  </si>
  <si>
    <t>Число учреждений для граждан пожилого возраста и инвалидов-взрослых</t>
  </si>
  <si>
    <r>
      <t>Перечислено средств в бюджет, млрд.руб.</t>
    </r>
    <r>
      <rPr>
        <vertAlign val="superscript"/>
        <sz val="10"/>
        <rFont val="Times New Roman"/>
        <family val="1"/>
        <charset val="204"/>
      </rPr>
      <t xml:space="preserve">3) </t>
    </r>
    <r>
      <rPr>
        <sz val="10"/>
        <rFont val="Times New Roman"/>
        <family val="1"/>
        <charset val="204"/>
      </rPr>
      <t>(до 1998 г.- трлн. руб.)</t>
    </r>
  </si>
  <si>
    <r>
      <t>Производство  и</t>
    </r>
    <r>
      <rPr>
        <b/>
        <sz val="14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распределение электроэнергии, газа и воды </t>
    </r>
  </si>
  <si>
    <t>Производство электроэнергии, млрд. кВт∙ч</t>
  </si>
  <si>
    <t>Потребление электроэнергии, млрд. кВт∙ч</t>
  </si>
  <si>
    <t>Производство электроэнергии тепловыми электростанциями, млрд. кВт∙ч</t>
  </si>
  <si>
    <t>Производство электроэнергии гидроэлектростанциями, млрд. кВт∙ч</t>
  </si>
  <si>
    <t>Производство электроэнергии атомными электростанциями, млрд. кВт∙ч</t>
  </si>
  <si>
    <t>Мощность электростанций</t>
  </si>
  <si>
    <t>Мощность всех электростанций, млн.кВт</t>
  </si>
  <si>
    <t>Мощность тепловых станций, млн.кВт</t>
  </si>
  <si>
    <t>Мощность гидроэлектростанций, млн.кВт</t>
  </si>
  <si>
    <t>Мощность атомных станций, млн.кВт</t>
  </si>
  <si>
    <t>Инвестиции в нефинансовые активы</t>
  </si>
  <si>
    <t>Всего</t>
  </si>
  <si>
    <t>для проектирования</t>
  </si>
  <si>
    <t>редакционно-издательские системы</t>
  </si>
  <si>
    <t>для научных исследований</t>
  </si>
  <si>
    <t>ПОКАЗАТЕЛИ</t>
  </si>
  <si>
    <t>Сельское хозяйство</t>
  </si>
  <si>
    <r>
      <t>Использование (утилизация) загрязняющих атмосферу веществ, уловленных очистными установками, в процентах от общего количества уловленных загрязняющих атмосферу веществ</t>
    </r>
    <r>
      <rPr>
        <vertAlign val="superscript"/>
        <sz val="10"/>
        <rFont val="Times New Roman"/>
        <family val="1"/>
        <charset val="204"/>
      </rPr>
      <t>2)</t>
    </r>
  </si>
  <si>
    <r>
      <t>Рыба мороженая неразделанная</t>
    </r>
    <r>
      <rPr>
        <vertAlign val="superscript"/>
        <sz val="10"/>
        <rFont val="Times New Roman"/>
        <family val="1"/>
        <charset val="204"/>
      </rPr>
      <t>3)</t>
    </r>
  </si>
  <si>
    <r>
      <t>Макаронные изделия из пшеничной муки высшего сорта</t>
    </r>
    <r>
      <rPr>
        <vertAlign val="superscript"/>
        <sz val="10"/>
        <rFont val="Times New Roman"/>
        <family val="1"/>
        <charset val="204"/>
      </rPr>
      <t>7)</t>
    </r>
  </si>
  <si>
    <r>
      <t>Сливочное масло</t>
    </r>
    <r>
      <rPr>
        <vertAlign val="superscript"/>
        <sz val="10"/>
        <rFont val="Times New Roman"/>
        <family val="1"/>
        <charset val="204"/>
      </rPr>
      <t>4)</t>
    </r>
    <r>
      <rPr>
        <sz val="10"/>
        <rFont val="Times New Roman"/>
        <family val="1"/>
        <charset val="204"/>
      </rPr>
      <t xml:space="preserve"> </t>
    </r>
  </si>
  <si>
    <r>
      <t>Подсолнечное масло</t>
    </r>
    <r>
      <rPr>
        <vertAlign val="superscript"/>
        <sz val="10"/>
        <rFont val="Times New Roman"/>
        <family val="1"/>
        <charset val="204"/>
      </rPr>
      <t>5)</t>
    </r>
    <r>
      <rPr>
        <sz val="10"/>
        <rFont val="Times New Roman"/>
        <family val="1"/>
        <charset val="204"/>
      </rPr>
      <t xml:space="preserve"> </t>
    </r>
  </si>
  <si>
    <r>
      <t>Молоко питьевое цельное  пастеризованное 2,5-3,2% жирности</t>
    </r>
    <r>
      <rPr>
        <vertAlign val="superscript"/>
        <sz val="10"/>
        <rFont val="Times New Roman"/>
        <family val="1"/>
        <charset val="204"/>
      </rPr>
      <t>6)</t>
    </r>
    <r>
      <rPr>
        <b/>
        <sz val="10"/>
        <rFont val="Times New Roman"/>
        <family val="1"/>
        <charset val="204"/>
      </rPr>
      <t>,</t>
    </r>
    <r>
      <rPr>
        <sz val="10"/>
        <rFont val="Times New Roman"/>
        <family val="1"/>
        <charset val="204"/>
      </rPr>
      <t xml:space="preserve"> за л</t>
    </r>
  </si>
  <si>
    <r>
      <t>Коньяк ординарный отечественный</t>
    </r>
    <r>
      <rPr>
        <vertAlign val="superscript"/>
        <sz val="10"/>
        <rFont val="Times New Roman"/>
        <family val="1"/>
        <charset val="204"/>
      </rPr>
      <t>9)</t>
    </r>
    <r>
      <rPr>
        <sz val="10"/>
        <rFont val="Times New Roman"/>
        <family val="1"/>
        <charset val="204"/>
      </rPr>
      <t>, за  л</t>
    </r>
  </si>
  <si>
    <r>
      <t>Вино игристое отечественное</t>
    </r>
    <r>
      <rPr>
        <vertAlign val="superscript"/>
        <sz val="10"/>
        <rFont val="Times New Roman"/>
        <family val="1"/>
        <charset val="204"/>
      </rPr>
      <t>10)</t>
    </r>
    <r>
      <rPr>
        <sz val="10"/>
        <rFont val="Times New Roman"/>
        <family val="1"/>
        <charset val="204"/>
      </rPr>
      <t>, за  л</t>
    </r>
  </si>
  <si>
    <r>
      <t>Джемпер мужской</t>
    </r>
    <r>
      <rPr>
        <vertAlign val="superscript"/>
        <sz val="10"/>
        <rFont val="Times New Roman"/>
        <family val="1"/>
        <charset val="204"/>
      </rPr>
      <t>11)</t>
    </r>
  </si>
  <si>
    <r>
      <t>Численность и состав населения на конец соответствующего года</t>
    </r>
    <r>
      <rPr>
        <b/>
        <vertAlign val="superscript"/>
        <sz val="10"/>
        <rFont val="Times New Roman"/>
        <family val="1"/>
        <charset val="204"/>
      </rPr>
      <t>1)</t>
    </r>
  </si>
  <si>
    <r>
      <t>381,0</t>
    </r>
    <r>
      <rPr>
        <vertAlign val="superscript"/>
        <sz val="10"/>
        <rFont val="Times New Roman"/>
        <family val="1"/>
        <charset val="204"/>
      </rPr>
      <t>2)</t>
    </r>
  </si>
  <si>
    <t>Число персональных компьютеров на  100 работников, шт.</t>
  </si>
  <si>
    <t xml:space="preserve">Число персональных компьютеров с доступом к сети Интернет на  100 работников,  шт. </t>
  </si>
  <si>
    <t>Задолженность организаций стран СНГ организациям России (покупателей) ), млн. руб.</t>
  </si>
  <si>
    <t>Театры, за билет</t>
  </si>
  <si>
    <t>360,03</t>
  </si>
  <si>
    <t>производство резиновых и пластмассовых изделий</t>
  </si>
  <si>
    <t>производство прочих неметаллических минеральных продуктов</t>
  </si>
  <si>
    <t>Заболеваемость детей наркоманией (взято под наблюдение пациентов в отчетном году с диагнозом, установленным впервые в жизни) в возрасте лет , человек</t>
  </si>
  <si>
    <t>Заболеваемость детей токсикоманией (взято под наблюдение пациентов в отчетном году с диагнозом, установленным впервые в жизни) в возрасте лет , человек</t>
  </si>
  <si>
    <t xml:space="preserve">     Экскаваторы одноковшовые</t>
  </si>
  <si>
    <t xml:space="preserve">     Скреперы</t>
  </si>
  <si>
    <t xml:space="preserve">     Бульдозеры на тракторах</t>
  </si>
  <si>
    <t xml:space="preserve">     Краны башенные</t>
  </si>
  <si>
    <t xml:space="preserve">     Краны на пневмоколесном ходу</t>
  </si>
  <si>
    <t>в 2,5р.</t>
  </si>
  <si>
    <t>Сеялки тракторные (без туковых)</t>
  </si>
  <si>
    <t>Машины кузнечно-прессовые</t>
  </si>
  <si>
    <t>Бытовые стиральные машины</t>
  </si>
  <si>
    <t>Компьютеры персональные настольные</t>
  </si>
  <si>
    <r>
      <t>Проводники электрического тока на напряжение более 1 кВ прочие (с соединительными приспособлениями или без них</t>
    </r>
    <r>
      <rPr>
        <vertAlign val="superscript"/>
        <sz val="10"/>
        <rFont val="Times New Roman"/>
        <family val="1"/>
        <charset val="204"/>
      </rPr>
      <t>22)</t>
    </r>
  </si>
  <si>
    <t>Велосипеды</t>
  </si>
  <si>
    <t>Столы кухонные, для столовой и гостиной</t>
  </si>
  <si>
    <t>Шкафы кухонные, для спальни, столовой и гостиной</t>
  </si>
  <si>
    <t>Линолеум на текстильной подоснове</t>
  </si>
  <si>
    <t>Промежуточное потребление</t>
  </si>
  <si>
    <t>Валовое накопление</t>
  </si>
  <si>
    <t>Экспорт товаров и услуг</t>
  </si>
  <si>
    <t>Статистическое расхождение</t>
  </si>
  <si>
    <t>Счет производства (в текущих ценах; миллионов рублей)</t>
  </si>
  <si>
    <t>Налоги на продукты</t>
  </si>
  <si>
    <t>Субсидии на продукты (-)</t>
  </si>
  <si>
    <t>Охрана окружающей среды</t>
  </si>
  <si>
    <t>23. ЦЕНЫ И ТАРИФЫ</t>
  </si>
  <si>
    <t>24. ВНЕШНЕЭКОНОМИЧЕСКАЯ ДЕЯТЕЛЬНОСТЬ</t>
  </si>
  <si>
    <t>Безалкогольные напитки</t>
  </si>
  <si>
    <t>Воды минеральные</t>
  </si>
  <si>
    <t>Ткани хлопчатобумажные суровые</t>
  </si>
  <si>
    <t>Мужчины старше трудоспособного возраста, человек</t>
  </si>
  <si>
    <t>Женщины моложе трудоспособного возраста, человек</t>
  </si>
  <si>
    <t>Женщины старше трудоспособного возраста, человек</t>
  </si>
  <si>
    <t>3. НАСЕЛЕНИЕ</t>
  </si>
  <si>
    <t>Верхний трикотаж, прочие изделия верхнего трикотажа</t>
  </si>
  <si>
    <t>Грузовые перевозки</t>
  </si>
  <si>
    <t>Моющие и чистящие средства</t>
  </si>
  <si>
    <t>Парфюмерно-косметические товары</t>
  </si>
  <si>
    <t>Галантерея</t>
  </si>
  <si>
    <t>Табачные изделия</t>
  </si>
  <si>
    <t>Мебель</t>
  </si>
  <si>
    <t>Электротовары и другие бытовые приборы</t>
  </si>
  <si>
    <t>Телерадиотовары</t>
  </si>
  <si>
    <t>Строительные материалы</t>
  </si>
  <si>
    <t>Бензин автомобильный</t>
  </si>
  <si>
    <t>Медикаменты</t>
  </si>
  <si>
    <t>Производство отдельных видов электрооборудования, электронного и оптического оборудования</t>
  </si>
  <si>
    <t>Производство персональных ЭВМ, тыс. шт.</t>
  </si>
  <si>
    <t>Производство целлюлозы древесной и целлюлозы из прочих волокнистых материалов, тыс. т</t>
  </si>
  <si>
    <t>Дебиторская задолженность, млн. руб.</t>
  </si>
  <si>
    <t>Кредиторская задолженность, млн. руб.</t>
  </si>
  <si>
    <r>
      <t>Финансовые результаты и платежеспособность</t>
    </r>
    <r>
      <rPr>
        <b/>
        <vertAlign val="superscript"/>
        <sz val="10"/>
        <rFont val="Times New Roman"/>
        <family val="1"/>
        <charset val="204"/>
      </rPr>
      <t>1)</t>
    </r>
  </si>
  <si>
    <t>Сальдированный финансовый результат (прибыль минус убыток) деятельности организаций, млн.руб</t>
  </si>
  <si>
    <t>Удельный вес убыточных организаций, процентов</t>
  </si>
  <si>
    <t>Лесное хозяйство</t>
  </si>
  <si>
    <t>Лесовосстановление, тыс. га</t>
  </si>
  <si>
    <t>Число предприятий и организаций по данным государственной регистрации</t>
  </si>
  <si>
    <t>Услуги связи</t>
  </si>
  <si>
    <t>Жилищно-коммунальные услуги</t>
  </si>
  <si>
    <t>Жилищные услуги</t>
  </si>
  <si>
    <t>Коммунальные услуги</t>
  </si>
  <si>
    <r>
      <t xml:space="preserve">1)  </t>
    </r>
    <r>
      <rPr>
        <sz val="8"/>
        <rFont val="Times New Roman"/>
        <family val="1"/>
        <charset val="204"/>
      </rPr>
      <t>По основному виду деятельности организаций без учета деятельности финансовых организаций.</t>
    </r>
  </si>
  <si>
    <t xml:space="preserve">Число малых предприятий (включая микропредприятия) , тыс. </t>
  </si>
  <si>
    <t>Число малых предприятий  (включая микропредприятия) по видам экономической деятельности, тыс.</t>
  </si>
  <si>
    <t>Оборот малых предприятий (включая микропредприятия), млрд.руб.</t>
  </si>
  <si>
    <t xml:space="preserve">Число организаций с участием иностранного капитала </t>
  </si>
  <si>
    <t>Число организаций с участием иностранного капитала по видам экономической деятельности</t>
  </si>
  <si>
    <t>Среднесписочная численность работников (без внешних совместителей) организаций  с участием иностранного капитала, тыс.человек</t>
  </si>
  <si>
    <t>Инвестиции в здания  (кроме жилых) и сооружения</t>
  </si>
  <si>
    <t>Инвестиции в машины, оборудование, транспортные средства</t>
  </si>
  <si>
    <t>Прочие инвестиции в основной капитал, в процентах к итогу</t>
  </si>
  <si>
    <t xml:space="preserve">Сапоги женские зимние с верхом из натуральной кожи, за пару </t>
  </si>
  <si>
    <t>Средняя годовая яйценоскость кур-несушек в сельскохозяйственных организациях, шт.</t>
  </si>
  <si>
    <t>Средний годовой настриг шерсти с одной овцы (в физическом весе), кг</t>
  </si>
  <si>
    <t>Улов рыбы и добыча водных биоресурсов, тыс. т</t>
  </si>
  <si>
    <t xml:space="preserve">Обувь </t>
  </si>
  <si>
    <t>Целлюлоза (товарная)</t>
  </si>
  <si>
    <t>Топливо дизельное</t>
  </si>
  <si>
    <t>Мазут топочный</t>
  </si>
  <si>
    <t>Масла смазочные всех видов</t>
  </si>
  <si>
    <t>Число троллейбусов (на конец года), тыс. шт.</t>
  </si>
  <si>
    <t>Пути сообщения</t>
  </si>
  <si>
    <t>в том числе по социально-демографическим группам населения:</t>
  </si>
  <si>
    <t>трудоспособное население</t>
  </si>
  <si>
    <t>пенсионеры</t>
  </si>
  <si>
    <t>дети</t>
  </si>
  <si>
    <t>Шины, покрышки для сельскохозяйственных машин (кроме мини-тракторов и мотокультиваторов) и машин, используемых 
в лесном хозяйстве</t>
  </si>
  <si>
    <r>
      <t>3)</t>
    </r>
    <r>
      <rPr>
        <sz val="8"/>
        <rFont val="Times New Roman"/>
        <family val="1"/>
        <charset val="204"/>
      </rPr>
      <t xml:space="preserve"> Знак (-) означает изъятие средств из бюджета на погашение выпусков ценных бумаг и выплату купонных доходов.</t>
    </r>
  </si>
  <si>
    <r>
      <t>Выпуск молоди водных биологических ресурсов</t>
    </r>
    <r>
      <rPr>
        <vertAlign val="superscript"/>
        <sz val="8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млн. шт.</t>
    </r>
  </si>
  <si>
    <t>Численность пострадавших при несчастных случаях на производстве с утратой трудоспособности на один рабочий день и более и со смертельным исходом, тыс.человек</t>
  </si>
  <si>
    <t>Колбасные изделия и продукты из мяса и птицы</t>
  </si>
  <si>
    <r>
      <t>Число трамвайных вагонов</t>
    </r>
    <r>
      <rPr>
        <sz val="10"/>
        <rFont val="Times New Roman"/>
        <family val="1"/>
        <charset val="204"/>
      </rPr>
      <t xml:space="preserve"> (на конец года), тыс. шт.</t>
    </r>
  </si>
  <si>
    <r>
      <t>Число вагонов метрополитена</t>
    </r>
    <r>
      <rPr>
        <sz val="10"/>
        <rFont val="Times New Roman"/>
        <family val="1"/>
        <charset val="204"/>
      </rPr>
      <t xml:space="preserve"> (на конец года), тыс. шт.</t>
    </r>
  </si>
  <si>
    <t>Число телефонных аппаратов (включая таксофоны) телефонной сети общего пользования - всего, тыс. шт.</t>
  </si>
  <si>
    <t>Средние фактические экспортные цены на основные товары, долларов США за тонну</t>
  </si>
  <si>
    <t>Сектор "Финансовые корпорации"</t>
  </si>
  <si>
    <t>Сектор "Государственное управление"</t>
  </si>
  <si>
    <t>Сектор "Домашние хозяйства"</t>
  </si>
  <si>
    <t>Сектор "Некоммерческие организации, обслуживающие домашние хозяйства"</t>
  </si>
  <si>
    <t>Занятые в экономике – всего, тысяч человек</t>
  </si>
  <si>
    <t>Безработные – всего, тысяч человек</t>
  </si>
  <si>
    <t>Численность безработных, зарегистрированных в государственных учреждениях службы занятости (на конец года) – всего, тысяч   человек</t>
  </si>
  <si>
    <t>общественных и религиозных организаций (объединений)</t>
  </si>
  <si>
    <t>смешанная российская</t>
  </si>
  <si>
    <t>иностранная</t>
  </si>
  <si>
    <t>В соответствии с Общероссийским классификатором продукции ОК 005-93 (ОКП)</t>
  </si>
  <si>
    <t>Валовая прибыль экономики (в текущих ценах; миллионов рублей)</t>
  </si>
  <si>
    <r>
      <t>валовое накопление основного капитала</t>
    </r>
    <r>
      <rPr>
        <vertAlign val="superscript"/>
        <sz val="10"/>
        <rFont val="Times New Roman"/>
        <family val="1"/>
        <charset val="204"/>
      </rPr>
      <t>2)</t>
    </r>
  </si>
  <si>
    <t>Производство пластмасс в первичных формах, тыс.т</t>
  </si>
  <si>
    <t xml:space="preserve">Производство материалов лакокрасочных и аналогичных для нанесения покрытий, красок и мастик полиграфических, тыс.т </t>
  </si>
  <si>
    <t>Производство шин, покрышек и камер резиновых новых, млн. шт</t>
  </si>
  <si>
    <t>Средний размер вклада на рублевых счетах в Сбербанке России, на конец года; руб. (до 1998 г. - без учёта изменения нарицательной стоимости)</t>
  </si>
  <si>
    <t>Средний размер вклада на валютных счетах в Сбербанке России, на конец года; руб.</t>
  </si>
  <si>
    <r>
      <t>1)</t>
    </r>
    <r>
      <rPr>
        <sz val="8"/>
        <rFont val="Times New Roman"/>
        <family val="1"/>
        <charset val="204"/>
      </rPr>
      <t xml:space="preserve">  По данным Банка России и Сбербанка России.</t>
    </r>
  </si>
  <si>
    <t>Валовая добавленная стоимость по видам экономической деятельности и секторам (в текущих ценах; миллионов рублей)</t>
  </si>
  <si>
    <t>Предоставление прочих коммунальных, социальных и персональных услуг</t>
  </si>
  <si>
    <t>Удельный вес численности женщин в общей численности занятых в экономике, в процентах</t>
  </si>
  <si>
    <t>Средний возраст занятых в экономике – всего, лет</t>
  </si>
  <si>
    <t>Производство промышленных товаров</t>
  </si>
  <si>
    <t>Производство пищевых продуктов, включая напитки, и табака</t>
  </si>
  <si>
    <t>Производство кожи, изделий из кожи и производство обуви</t>
  </si>
  <si>
    <t>Целлюлозно-бумажное производство; издательская и полиграфическая деятельность</t>
  </si>
  <si>
    <t xml:space="preserve">Структура инвестиций в основной капитал по формам собственности в фактически действовавших ценах, млн.руб. (до 1998 г. - млрд. руб.) </t>
  </si>
  <si>
    <t>российская</t>
  </si>
  <si>
    <t>государственная</t>
  </si>
  <si>
    <t>Сыры сычужные твердые и мягкие</t>
  </si>
  <si>
    <t>Яйца куриные, за 10 шт.</t>
  </si>
  <si>
    <t>Сахар-песок</t>
  </si>
  <si>
    <t>Чай черный байховый</t>
  </si>
  <si>
    <t>Мука пшеничная</t>
  </si>
  <si>
    <r>
      <t>Поступление средств в Пенсионный фонд Российской Федерации</t>
    </r>
    <r>
      <rPr>
        <vertAlign val="superscript"/>
        <sz val="10"/>
        <rFont val="Times New Roman"/>
        <family val="1"/>
        <charset val="204"/>
      </rPr>
      <t>4)</t>
    </r>
    <r>
      <rPr>
        <sz val="10"/>
        <rFont val="Times New Roman"/>
        <family val="1"/>
        <charset val="204"/>
      </rPr>
      <t>, млрд.руб. (до 1998 г. - трлн. руб.)</t>
    </r>
    <r>
      <rPr>
        <vertAlign val="superscript"/>
        <sz val="10"/>
        <rFont val="Times New Roman"/>
        <family val="1"/>
        <charset val="204"/>
      </rPr>
      <t xml:space="preserve"> </t>
    </r>
  </si>
  <si>
    <r>
      <t>Расходование средств Пенсионного фонда Российской Федерации</t>
    </r>
    <r>
      <rPr>
        <vertAlign val="superscript"/>
        <sz val="10"/>
        <rFont val="Times New Roman"/>
        <family val="1"/>
        <charset val="204"/>
      </rPr>
      <t>4)</t>
    </r>
    <r>
      <rPr>
        <sz val="10"/>
        <rFont val="Times New Roman"/>
        <family val="1"/>
        <charset val="204"/>
      </rPr>
      <t>, млрд.руб. (до 1998 г .- трлн. руб.)</t>
    </r>
  </si>
  <si>
    <r>
      <t>Поступление средств в Фонд социального страхования Российской Федерации</t>
    </r>
    <r>
      <rPr>
        <vertAlign val="superscript"/>
        <sz val="10"/>
        <rFont val="Times New Roman"/>
        <family val="1"/>
        <charset val="204"/>
      </rPr>
      <t>4)</t>
    </r>
    <r>
      <rPr>
        <sz val="10"/>
        <rFont val="Times New Roman"/>
        <family val="1"/>
        <charset val="204"/>
      </rPr>
      <t>, млрд.руб. (до 1998 г. - трлн. руб.)</t>
    </r>
  </si>
  <si>
    <r>
      <t>Расходование средств Фонда социального страхования Российской Федерации</t>
    </r>
    <r>
      <rPr>
        <vertAlign val="superscript"/>
        <sz val="10"/>
        <rFont val="Times New Roman"/>
        <family val="1"/>
        <charset val="204"/>
      </rPr>
      <t>4)</t>
    </r>
    <r>
      <rPr>
        <sz val="10"/>
        <rFont val="Times New Roman"/>
        <family val="1"/>
        <charset val="204"/>
      </rPr>
      <t>, млрд.руб. (до 1998 г.  -трлн. руб.)</t>
    </r>
  </si>
  <si>
    <t>1600,7</t>
  </si>
  <si>
    <t>терапевтического профиля</t>
  </si>
  <si>
    <t>Оборот розничной торговли организаций частной формы собственности  (до 1998 г. - млрд. руб.), млн. руб. (в фактически действовавших ценах)</t>
  </si>
  <si>
    <t>бюджетные средства (средства консолидированного бюджета)</t>
  </si>
  <si>
    <t>федерального бюджета</t>
  </si>
  <si>
    <t>Просроченная кредиторская задолженность, млн. руб.</t>
  </si>
  <si>
    <t>Число государственных природных заповедников</t>
  </si>
  <si>
    <t>Число национальных парков</t>
  </si>
  <si>
    <t>Численность населения, тыс.человек</t>
  </si>
  <si>
    <t>Эксплуатационная длина троллейбусных линий (на конец года), тыс. км</t>
  </si>
  <si>
    <t>Эксплуатационная длина путей метрополитена (на конец года), км</t>
  </si>
  <si>
    <t>Протяженность газопроводов (на конец года), тыс. км</t>
  </si>
  <si>
    <t>Протяженность нефтепроводов (на конец года), тыс. км</t>
  </si>
  <si>
    <t>Бумага газетная</t>
  </si>
  <si>
    <t>Чугун передельный</t>
  </si>
  <si>
    <t>Ферросплавы</t>
  </si>
  <si>
    <t>Медь</t>
  </si>
  <si>
    <t>Число домов ребенка</t>
  </si>
  <si>
    <t>Число детских домов</t>
  </si>
  <si>
    <t>Число детских домов-школ</t>
  </si>
  <si>
    <t>Число домов-интернатов для детей</t>
  </si>
  <si>
    <t>…</t>
  </si>
  <si>
    <t>их площадь, млн. га</t>
  </si>
  <si>
    <t xml:space="preserve"> Бумага</t>
  </si>
  <si>
    <t xml:space="preserve"> Картон</t>
  </si>
  <si>
    <t>Бытовые пылесосы</t>
  </si>
  <si>
    <r>
      <t>Использование свежей воды – всего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млрд.м</t>
    </r>
    <r>
      <rPr>
        <vertAlign val="superscript"/>
        <sz val="10"/>
        <rFont val="Times New Roman"/>
        <family val="1"/>
        <charset val="204"/>
      </rPr>
      <t xml:space="preserve">3  </t>
    </r>
    <r>
      <rPr>
        <sz val="10"/>
        <rFont val="Times New Roman"/>
        <family val="1"/>
        <charset val="204"/>
      </rPr>
      <t xml:space="preserve">  </t>
    </r>
  </si>
  <si>
    <t>говядина, кг в месяц</t>
  </si>
  <si>
    <t>яйца куриные, шт. в месяц</t>
  </si>
  <si>
    <t>сахар-песок, кг в месяц</t>
  </si>
  <si>
    <t>масло подсолнечное, кг в месяц</t>
  </si>
  <si>
    <t>масло сливочное, кг в месяц</t>
  </si>
  <si>
    <t>картофель, кг в месяц</t>
  </si>
  <si>
    <t>хлеб и булочные изделия из пшеничной муки, кг в месяц</t>
  </si>
  <si>
    <t>телевизоры, шт.</t>
  </si>
  <si>
    <t>персональные компьютеры, шт.</t>
  </si>
  <si>
    <t>холодильники, морозильники, шт.</t>
  </si>
  <si>
    <t>стиральные машины, шт.</t>
  </si>
  <si>
    <t>электропылесосы, шт.</t>
  </si>
  <si>
    <t>швейные, вязальные машины, шт.</t>
  </si>
  <si>
    <t>56,2</t>
  </si>
  <si>
    <t>3,5</t>
  </si>
  <si>
    <t>8,0</t>
  </si>
  <si>
    <t>Удельный вес организаций, использовавших сеть Интернет для связи с поставщиками и потребителями товаров (работ, услуг), в процентах:
 в процентах</t>
  </si>
  <si>
    <t xml:space="preserve">    для размещения заказов на товары (работы, услуги)</t>
  </si>
  <si>
    <r>
      <t>Кабели, провода и другие проводники, используемые для связи</t>
    </r>
    <r>
      <rPr>
        <vertAlign val="superscript"/>
        <sz val="10"/>
        <rFont val="Times New Roman"/>
        <family val="1"/>
        <charset val="204"/>
      </rPr>
      <t>21)</t>
    </r>
  </si>
  <si>
    <r>
      <t>Автомобили грузовые (включая шасси)</t>
    </r>
    <r>
      <rPr>
        <vertAlign val="superscript"/>
        <sz val="10"/>
        <rFont val="Times New Roman"/>
        <family val="1"/>
        <charset val="204"/>
      </rPr>
      <t>23)</t>
    </r>
  </si>
  <si>
    <t>Удельный вес затрат на технологические инновации в организациях добывающих, обрабатывающих производств, по производству и распределению электроэнергии, газа и воды, в общем объеме отгруженных товаров, выполненных работ, услуг, процентов</t>
  </si>
  <si>
    <r>
      <t xml:space="preserve">Удельный вес затрат на технологические инновации в организациях связи, в общем объеме отгруженных товаров, выполненных работ, услуг, процентов </t>
    </r>
    <r>
      <rPr>
        <vertAlign val="superscript"/>
        <sz val="10"/>
        <rFont val="Times New Roman"/>
        <family val="1"/>
        <charset val="204"/>
      </rPr>
      <t>2)</t>
    </r>
  </si>
  <si>
    <t>газопроводов магистральных и отводов от них, тыс. км</t>
  </si>
  <si>
    <t>нефтепроводов магистральных и нефтепродуктопроводов магистральных региональных, тыс. км</t>
  </si>
  <si>
    <t xml:space="preserve">линий метрополитена (в двухпутном исчислении), км </t>
  </si>
  <si>
    <t>Пластикаты кабельные</t>
  </si>
  <si>
    <t>Пластикаты ПВХ (без кабельных)</t>
  </si>
  <si>
    <t>Кирпич керамический неогнеупорный строительный</t>
  </si>
  <si>
    <t>Кирпич строительный (включая камни) из цемента</t>
  </si>
  <si>
    <t>Блоки стеновые мелкие из ячеистого бетона</t>
  </si>
  <si>
    <t>злокачественные новообразования</t>
  </si>
  <si>
    <t>болезни костно-мышечной системы и соединительной ткани</t>
  </si>
  <si>
    <t>Целлюлозно-бумажное производство, издательская и полиграфическая деятельность</t>
  </si>
  <si>
    <t>9. ПРАВОНАРУШЕНИЯ</t>
  </si>
  <si>
    <t>Тракторы гусеничные промышленные и универсальные</t>
  </si>
  <si>
    <t>Провода обмоточные изолированные</t>
  </si>
  <si>
    <t>Яйца куриные, за 1000 шт.</t>
  </si>
  <si>
    <t>Бельевой трикотаж</t>
  </si>
  <si>
    <t>Чулочно-носочные изделия</t>
  </si>
  <si>
    <t>Кожаная, текстильная и комбинированная обувь</t>
  </si>
  <si>
    <t>Автомобили легковые (новые)</t>
  </si>
  <si>
    <t xml:space="preserve"> Битумы нефтяные дорожные жидкие</t>
  </si>
  <si>
    <t xml:space="preserve"> Тепловая энергия</t>
  </si>
  <si>
    <t>Растениеводство</t>
  </si>
  <si>
    <t>Зерновые и зернобобовые культуры</t>
  </si>
  <si>
    <t>Семена подсолнечника</t>
  </si>
  <si>
    <t>Лен-долгунец-волокно</t>
  </si>
  <si>
    <t>Овощи свежие или охлажденные</t>
  </si>
  <si>
    <t>Томаты (помидоры)</t>
  </si>
  <si>
    <t>Плоды косточковых культур</t>
  </si>
  <si>
    <t>Плоды семечковых  культур</t>
  </si>
  <si>
    <t>Плоды ягодных культур</t>
  </si>
  <si>
    <t>Культуры бахчевые продовольственные</t>
  </si>
  <si>
    <t>Животноводство</t>
  </si>
  <si>
    <t>Скот крупный рогатый живой</t>
  </si>
  <si>
    <t>Оптовая и розничная торговля; ремонт автотранспортных средств, мотоциклов, бытовых изделий и предметов личного пользования</t>
  </si>
  <si>
    <t>Гостиницы и рестораны</t>
  </si>
  <si>
    <t>Транспорт и связь</t>
  </si>
  <si>
    <t>Финансовая деятельность</t>
  </si>
  <si>
    <r>
      <t>Газ горючий природный (газ естественный), за тыс. м</t>
    </r>
    <r>
      <rPr>
        <vertAlign val="superscript"/>
        <sz val="12"/>
        <rFont val="Times New Roman"/>
        <family val="1"/>
        <charset val="204"/>
      </rPr>
      <t>3</t>
    </r>
  </si>
  <si>
    <r>
      <t>22)</t>
    </r>
    <r>
      <rPr>
        <sz val="8"/>
        <rFont val="Times New Roman"/>
        <family val="1"/>
        <charset val="204"/>
      </rPr>
      <t xml:space="preserve"> До 2009 г. – кабели силовые гибкие.</t>
    </r>
  </si>
  <si>
    <r>
      <t xml:space="preserve">23) </t>
    </r>
    <r>
      <rPr>
        <sz val="8"/>
        <rFont val="Times New Roman"/>
        <family val="1"/>
        <charset val="204"/>
      </rPr>
      <t>До 2009 г. – автомобили грузовые.</t>
    </r>
  </si>
  <si>
    <t>Число зарегистрированных преступлений, тыс.</t>
  </si>
  <si>
    <t>Волокна и нити искусственные</t>
  </si>
  <si>
    <t>Известь технологическая</t>
  </si>
  <si>
    <t>Трубы стальные</t>
  </si>
  <si>
    <t>Пpокат алюминиевый</t>
  </si>
  <si>
    <t>Краны мостовые электрические общего назначения</t>
  </si>
  <si>
    <t>Погpузчики унивеpсальные сельскохозяйственного назначения</t>
  </si>
  <si>
    <t>Двигатели внутреннего сгорания поршневые с воспламенением от сжатия прочие</t>
  </si>
  <si>
    <t>Краны козловые и полукозловые электрические</t>
  </si>
  <si>
    <r>
      <t>2)</t>
    </r>
    <r>
      <rPr>
        <sz val="8"/>
        <rFont val="Times New Roman"/>
        <family val="1"/>
        <charset val="204"/>
      </rPr>
      <t xml:space="preserve"> До 2009 г. – нефть добытая (включая газовый конденсат).</t>
    </r>
  </si>
  <si>
    <t>в том числе кирпич строительный</t>
  </si>
  <si>
    <t>Производство цемента, млн.т</t>
  </si>
  <si>
    <r>
      <t>Производство конструкций и изделий сборных и железобетонных, млн.м</t>
    </r>
    <r>
      <rPr>
        <vertAlign val="superscript"/>
        <sz val="10"/>
        <rFont val="Times New Roman"/>
        <family val="1"/>
        <charset val="204"/>
      </rPr>
      <t>3</t>
    </r>
  </si>
  <si>
    <t>Ткани шерстяные готовые</t>
  </si>
  <si>
    <t>Ткани шелковые готовые</t>
  </si>
  <si>
    <t>Обувь</t>
  </si>
  <si>
    <r>
      <t>Изделия хлебобулочные из ржаной муки и смеси ржаной и пшеничной муки</t>
    </r>
    <r>
      <rPr>
        <vertAlign val="superscript"/>
        <sz val="10"/>
        <rFont val="Times New Roman"/>
        <family val="1"/>
        <charset val="204"/>
      </rPr>
      <t>6)</t>
    </r>
  </si>
  <si>
    <t>Удельный вес организаций добывающих, обрабатывающих производств, по производству и распределению электроэнергии, газа и воды, осуществлявших технологические инновации, в общем числе организаций, процентов</t>
  </si>
  <si>
    <t>Услуги правового характера</t>
  </si>
  <si>
    <t>Все товары и услуги</t>
  </si>
  <si>
    <t>Первая группа 
(с наименьшими располагаемыми ресурсами)</t>
  </si>
  <si>
    <t>Десятая группа
(с наибольшими располагаемыми ресурсами)</t>
  </si>
  <si>
    <r>
      <t>Поступление средств в Федеральный фонд обязательного медицинского страхования</t>
    </r>
    <r>
      <rPr>
        <vertAlign val="superscript"/>
        <sz val="10"/>
        <rFont val="Times New Roman"/>
        <family val="1"/>
        <charset val="204"/>
      </rPr>
      <t>5),</t>
    </r>
    <r>
      <rPr>
        <sz val="10"/>
        <rFont val="Times New Roman"/>
        <family val="1"/>
        <charset val="204"/>
      </rPr>
      <t xml:space="preserve"> млрд.руб. (до 1998 г. - трлн. руб.)</t>
    </r>
  </si>
  <si>
    <t>из них металлургическое производство</t>
  </si>
  <si>
    <t>Число предприятий и организаций по данным государственной регистрации по видам экономической деятельности:</t>
  </si>
  <si>
    <t>Средние потребительские цены на отдельные виды продовольственных товаров (на конец года, рублей за кг, в масштабе цен соответствующих лет)</t>
  </si>
  <si>
    <t>Соотношение среднего размера назначенных пенсий с величиной прожиточного минимума пенсионера, процентов</t>
  </si>
  <si>
    <r>
      <t>Общий коэффициент разводимости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на 1000 человек населения</t>
    </r>
  </si>
  <si>
    <t>Число школ-интернатов для детей-сирот и детей, оставшихся без попечения родителей</t>
  </si>
  <si>
    <t xml:space="preserve">Коэффициент младенческой смертности, на 1000 родившихся живыми </t>
  </si>
  <si>
    <t>Браки и разводы</t>
  </si>
  <si>
    <t>онкологических</t>
  </si>
  <si>
    <t xml:space="preserve">Оборот организаций  с участием иностранного капитала, млрд.руб. </t>
  </si>
  <si>
    <t>присоединения и пропуска трафика</t>
  </si>
  <si>
    <t>обеспечения регулирования использования радиочастотного спектра и радиоэлектронных средств</t>
  </si>
  <si>
    <t>Электропылесос напольный</t>
  </si>
  <si>
    <t>Велосипед дорожный для взрослых</t>
  </si>
  <si>
    <t>Телевизор цветного изображения</t>
  </si>
  <si>
    <r>
      <t>Шифер, за 10 м</t>
    </r>
    <r>
      <rPr>
        <vertAlign val="superscript"/>
        <sz val="12"/>
        <rFont val="Times New Roman"/>
        <family val="1"/>
        <charset val="204"/>
      </rPr>
      <t>2</t>
    </r>
  </si>
  <si>
    <t>Кирпич красный, за 1000 шт.</t>
  </si>
  <si>
    <r>
      <t>Линолеум, за м</t>
    </r>
    <r>
      <rPr>
        <vertAlign val="superscript"/>
        <sz val="10"/>
        <rFont val="Times New Roman"/>
        <family val="1"/>
        <charset val="204"/>
      </rPr>
      <t>2</t>
    </r>
  </si>
  <si>
    <r>
      <t xml:space="preserve">1)  </t>
    </r>
    <r>
      <rPr>
        <sz val="8"/>
        <rFont val="Times New Roman"/>
        <family val="1"/>
        <charset val="204"/>
      </rPr>
      <t>По данным Росрыболовства.</t>
    </r>
  </si>
  <si>
    <t>Объем размещения и доразмещения по номиналу, млрд.руб. (до 1998 г.- трлн. руб.)</t>
  </si>
  <si>
    <r>
      <t>Производство плит древесностружечных и аналогичных плит из древесины и других одревесневших материалов, тыс.условных м</t>
    </r>
    <r>
      <rPr>
        <vertAlign val="superscript"/>
        <sz val="10"/>
        <rFont val="Times New Roman"/>
        <family val="1"/>
        <charset val="204"/>
      </rPr>
      <t>3</t>
    </r>
  </si>
  <si>
    <r>
      <t>Производство фанеры клееной, состоящей только из листов древесины, тыс.м</t>
    </r>
    <r>
      <rPr>
        <vertAlign val="superscript"/>
        <sz val="10"/>
        <rFont val="Times New Roman"/>
        <family val="1"/>
        <charset val="204"/>
      </rPr>
      <t>3</t>
    </r>
  </si>
  <si>
    <t>Колбасные изделия</t>
  </si>
  <si>
    <t>Консервы мясные</t>
  </si>
  <si>
    <t>Консервы плодоовощные</t>
  </si>
  <si>
    <t>Масла растительные</t>
  </si>
  <si>
    <t>Маргариновая продукция</t>
  </si>
  <si>
    <t>Цельномолочная продукция (в пересчете на молоко)</t>
  </si>
  <si>
    <t>Масло животное</t>
  </si>
  <si>
    <t>Сыры сычужные</t>
  </si>
  <si>
    <t>Консервы молочные</t>
  </si>
  <si>
    <t>Мука</t>
  </si>
  <si>
    <t>Крупа</t>
  </si>
  <si>
    <t>Хлеб и хлебобулочные изделия</t>
  </si>
  <si>
    <t>Показатели естественного движения населения</t>
  </si>
  <si>
    <t xml:space="preserve">Площадь плодово-ягодных насаждений в хозяйствах всех категорий, тыс. га  </t>
  </si>
  <si>
    <t>Операции с недвижимым имуществом, аренда и предоставление услуг</t>
  </si>
  <si>
    <t>хранилищ для картофеля, овощей и фруктов, тыс. т  единовременного хранения</t>
  </si>
  <si>
    <r>
      <t>5)</t>
    </r>
    <r>
      <rPr>
        <sz val="8"/>
        <rFont val="Times New Roman"/>
        <family val="1"/>
        <charset val="204"/>
      </rPr>
      <t xml:space="preserve"> До 2005 г. – рыба мороженая.</t>
    </r>
  </si>
  <si>
    <r>
      <t>6)</t>
    </r>
    <r>
      <rPr>
        <sz val="8"/>
        <rFont val="Times New Roman"/>
        <family val="1"/>
        <charset val="204"/>
      </rPr>
      <t xml:space="preserve"> До 2009 г. – хлеб pжаной из обойной, обдиpной и сеяной муки, включая хлеб из муки смешанной валки.</t>
    </r>
  </si>
  <si>
    <r>
      <t>7)</t>
    </r>
    <r>
      <rPr>
        <sz val="8"/>
        <rFont val="Times New Roman"/>
        <family val="1"/>
        <charset val="204"/>
      </rPr>
      <t xml:space="preserve"> До 2009 г. – конфеты мягкие, глазиpованные шоколадом.</t>
    </r>
  </si>
  <si>
    <r>
      <t>9)</t>
    </r>
    <r>
      <rPr>
        <sz val="8"/>
        <rFont val="Times New Roman"/>
        <family val="1"/>
        <charset val="204"/>
      </rPr>
      <t xml:space="preserve"> До 2009 г. – ткани готовые льняные платьево-бельевые.</t>
    </r>
  </si>
  <si>
    <r>
      <t>10)</t>
    </r>
    <r>
      <rPr>
        <sz val="8"/>
        <rFont val="Times New Roman"/>
        <family val="1"/>
        <charset val="204"/>
      </rPr>
      <t xml:space="preserve"> До 2009 г. – пальто и полупальто.</t>
    </r>
  </si>
  <si>
    <r>
      <t xml:space="preserve">11) </t>
    </r>
    <r>
      <rPr>
        <sz val="8"/>
        <rFont val="Times New Roman"/>
        <family val="1"/>
        <charset val="204"/>
      </rPr>
      <t>До 2009 г. – костюмы.</t>
    </r>
  </si>
  <si>
    <r>
      <t>12)</t>
    </r>
    <r>
      <rPr>
        <sz val="8"/>
        <rFont val="Times New Roman"/>
        <family val="1"/>
        <charset val="204"/>
      </rPr>
      <t xml:space="preserve"> До 2009 г. – картон тарный (включая бумагу для гофрирования).</t>
    </r>
  </si>
  <si>
    <t>Средние потребительские цены на отдельные виды услуг
(на конец года, рублей за один вид услуг, в масштабе цен соответствующих лет)</t>
  </si>
  <si>
    <t>Постановка набоек, за пару</t>
  </si>
  <si>
    <t>999,10</t>
  </si>
  <si>
    <r>
      <t>Производство пиломатериалов, тыс. м</t>
    </r>
    <r>
      <rPr>
        <vertAlign val="superscript"/>
        <sz val="10"/>
        <rFont val="Times New Roman"/>
        <family val="1"/>
        <charset val="204"/>
      </rPr>
      <t>3</t>
    </r>
  </si>
  <si>
    <r>
      <t>Производство клееной фанеры, тыс. м</t>
    </r>
    <r>
      <rPr>
        <vertAlign val="superscript"/>
        <sz val="10"/>
        <rFont val="Times New Roman"/>
        <family val="1"/>
        <charset val="204"/>
      </rPr>
      <t>3</t>
    </r>
  </si>
  <si>
    <t xml:space="preserve">Полуботинки, туфли мужские с верхом из натуральной кожи, за пару </t>
  </si>
  <si>
    <t>Вагоны пассажирские магистральные</t>
  </si>
  <si>
    <t>Электроэнергия, отпущенная различным категориям потребителей</t>
  </si>
  <si>
    <t>Теплоэнергия</t>
  </si>
  <si>
    <t>Уголь, за т</t>
  </si>
  <si>
    <t>Бензин автомобильный, за т</t>
  </si>
  <si>
    <t>Топливо дизельное, за т</t>
  </si>
  <si>
    <t>Другие чистые налоги на производство(в текущих ценах; миллионов рублей)</t>
  </si>
  <si>
    <t xml:space="preserve">Финансовая деятельность </t>
  </si>
  <si>
    <t>Газ горючий природный (газ естественный)</t>
  </si>
  <si>
    <t>Производство кранов на автомобильном ходу, тыс. шт.</t>
  </si>
  <si>
    <t>Производство масел растительных нерафинированных (включая кукурузное), тыс.т</t>
  </si>
  <si>
    <t>Производство блоков стеновых крупных (включая блоки стен подвалов) из бетона, млн.усл.кирпичей</t>
  </si>
  <si>
    <r>
      <t xml:space="preserve">некоторые инфекционные и паразитарные </t>
    </r>
    <r>
      <rPr>
        <sz val="10"/>
        <rFont val="Times New Roman"/>
        <family val="1"/>
        <charset val="204"/>
      </rPr>
      <t>болезни</t>
    </r>
  </si>
  <si>
    <t>мужчины и женщины</t>
  </si>
  <si>
    <t>мужчины</t>
  </si>
  <si>
    <t>женщины</t>
  </si>
  <si>
    <t>спортивные залы, тыс.</t>
  </si>
  <si>
    <t>плавательные бассейны</t>
  </si>
  <si>
    <t>акушерки</t>
  </si>
  <si>
    <t>Оборот оптовой торговли, млрд.руб. (в фактически действовавших ценах)</t>
  </si>
  <si>
    <t>Число организаций, ведущих подготовку докторантов, единиц</t>
  </si>
  <si>
    <t>Численность докторантов, человек</t>
  </si>
  <si>
    <t>Прием в докторантуру, человек</t>
  </si>
  <si>
    <t>Выпуск из докторантуры, человек</t>
  </si>
  <si>
    <t>Финансирование науки</t>
  </si>
  <si>
    <r>
      <t>Производство пиломатериалов (кроме шпал железнодорожных и трамвайных деревянных непропитанных), тыс. м</t>
    </r>
    <r>
      <rPr>
        <vertAlign val="superscript"/>
        <sz val="10"/>
        <rFont val="Times New Roman"/>
        <family val="1"/>
        <charset val="204"/>
      </rPr>
      <t>3</t>
    </r>
  </si>
  <si>
    <t>Превышение просроченной кредиторской задолженности над просроченной  дебиторской, млн. руб.</t>
  </si>
  <si>
    <t>Число организаций, имевших просроченную задолженность покупателей, единиц</t>
  </si>
  <si>
    <t>Объем выручки, полученной в результате размещения и доразмещения ГКО-ОФЗ, млрд.руб. (до 1998 г.- трлн. руб.)</t>
  </si>
  <si>
    <t>Объем погашений/купонных выплат, млрд.руб. (до 1998 г.- трлн. руб.)</t>
  </si>
  <si>
    <t>трикотажных изделий, млн. шт.</t>
  </si>
  <si>
    <t>чулочно-носочных изделий, млн. пар</t>
  </si>
  <si>
    <t>кожаной обуви, млн. пар</t>
  </si>
  <si>
    <t>мяса, т в смену</t>
  </si>
  <si>
    <t>Кокс металлургический из каменного угля, полученный путем карбонизации при высокой температуре</t>
  </si>
  <si>
    <t>Бензины автомобильные</t>
  </si>
  <si>
    <t>Карбонат динатрия (карбонат натрия, сода кальцинированная)</t>
  </si>
  <si>
    <t>Объем отгруженных инновационных товаров, работ и услуг организаций добывающих, обрабатывающих производств, по производству и распределению электроэнергии, газа и воды, (в действующих ценах, млн. руб., до 1998 г. - млр.руб.)</t>
  </si>
  <si>
    <t>Строительство</t>
  </si>
  <si>
    <t>Выпуск из аспирантуры с защитой диссертации, человек</t>
  </si>
  <si>
    <r>
      <t xml:space="preserve">2) </t>
    </r>
    <r>
      <rPr>
        <sz val="8"/>
        <rFont val="Times New Roman"/>
        <family val="1"/>
        <charset val="204"/>
      </rPr>
      <t>Статистическое наблюдение ведется с 1997 г.</t>
    </r>
  </si>
  <si>
    <r>
      <t>18933,8</t>
    </r>
    <r>
      <rPr>
        <vertAlign val="superscript"/>
        <sz val="10"/>
        <rFont val="Times New Roman"/>
        <family val="1"/>
        <charset val="204"/>
      </rPr>
      <t>2)</t>
    </r>
  </si>
  <si>
    <t>Удельный вес организаций, использовавших специальные программные средства - всего , в процентах</t>
  </si>
  <si>
    <t xml:space="preserve">на оплату услуг сторонних организаций и специалистов по информационным и коммуникационным технологиям (кроме услуг связи и обучения)
</t>
  </si>
  <si>
    <r>
      <t>1)</t>
    </r>
    <r>
      <rPr>
        <sz val="8"/>
        <rFont val="Times New Roman"/>
        <family val="1"/>
        <charset val="204"/>
      </rPr>
      <t xml:space="preserve"> По данным Роспатента  (за 1991, 1992 гг. - данных нет).</t>
    </r>
  </si>
  <si>
    <r>
      <t>Число созданных (разработанных) передовых производственных технологий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единиц</t>
    </r>
  </si>
  <si>
    <t>34,7</t>
  </si>
  <si>
    <t>67,8</t>
  </si>
  <si>
    <t xml:space="preserve"> Масла смазочные</t>
  </si>
  <si>
    <t xml:space="preserve"> Электроэнергия</t>
  </si>
  <si>
    <t>Мясо и птица</t>
  </si>
  <si>
    <t>Мясные консервы</t>
  </si>
  <si>
    <t>Рыбопродукты</t>
  </si>
  <si>
    <t>Масло сливочное</t>
  </si>
  <si>
    <t>Общая площадь жилых помещений, приходящаяся на одного жителя, кв.м</t>
  </si>
  <si>
    <t>Число семей, получивших жилые помещения и улучшивших жилищные условия за год, тыс.</t>
  </si>
  <si>
    <t>Пиломатериалы</t>
  </si>
  <si>
    <t>Клееная фанера</t>
  </si>
  <si>
    <t>Масло подсолнечное</t>
  </si>
  <si>
    <t>Молоко и молочная продукция</t>
  </si>
  <si>
    <t>Сыр</t>
  </si>
  <si>
    <t>Яйца</t>
  </si>
  <si>
    <t>Сахар</t>
  </si>
  <si>
    <t>Производство турбин на водяном паре и турбин паровых прочих, млн. кВт</t>
  </si>
  <si>
    <r>
      <t>Производство тканей из синтетических и искусственных волокон и нитей (включая штапельные), млн. м</t>
    </r>
    <r>
      <rPr>
        <vertAlign val="superscript"/>
        <sz val="10"/>
        <rFont val="Times New Roman"/>
        <family val="1"/>
        <charset val="204"/>
      </rPr>
      <t>2</t>
    </r>
  </si>
  <si>
    <t>Мазут топочный, за т</t>
  </si>
  <si>
    <t>Добыча полезных ископаемых, кроме топливно-энергетических</t>
  </si>
  <si>
    <r>
      <t xml:space="preserve">6) </t>
    </r>
    <r>
      <rPr>
        <sz val="8"/>
        <rFont val="Times New Roman"/>
        <family val="1"/>
        <charset val="204"/>
      </rPr>
      <t>Отходы производства и потребления с I по IV класс опасности для окружающей природной среды.</t>
    </r>
  </si>
  <si>
    <r>
      <t>Выбросы загрязняющих веществ в атмосферный воздух от передвижных источников</t>
    </r>
    <r>
      <rPr>
        <vertAlign val="superscript"/>
        <sz val="10"/>
        <rFont val="Times New Roman"/>
        <family val="1"/>
        <charset val="204"/>
      </rPr>
      <t>3)</t>
    </r>
    <r>
      <rPr>
        <sz val="10"/>
        <rFont val="Times New Roman"/>
        <family val="1"/>
        <charset val="204"/>
      </rPr>
      <t>, млн. т</t>
    </r>
  </si>
  <si>
    <t>Скот и птица (в живом весе), млн. т</t>
  </si>
  <si>
    <t>овощи (без высадков)</t>
  </si>
  <si>
    <r>
      <t>Фанера клееная, за м</t>
    </r>
    <r>
      <rPr>
        <vertAlign val="superscript"/>
        <sz val="10"/>
        <rFont val="Times New Roman"/>
        <family val="1"/>
        <charset val="204"/>
      </rPr>
      <t>3</t>
    </r>
  </si>
  <si>
    <t>Целлюлоза древесная</t>
  </si>
  <si>
    <t>Турбины на водяном паре и турбины паровые прочие</t>
  </si>
  <si>
    <t>Автокраны</t>
  </si>
  <si>
    <t xml:space="preserve">Туфли женские модельные с верхом из натуральной кожи, за пару </t>
  </si>
  <si>
    <t>Мыло туалетное, за 100 г</t>
  </si>
  <si>
    <t>Шампунь, за 250 мл</t>
  </si>
  <si>
    <t>Сигареты с фильтром отечественные, за пачку</t>
  </si>
  <si>
    <t>Валовой национальный доход</t>
  </si>
  <si>
    <t>Счет вторичного распределения доходов (в текущих ценах; миллионов рублей)</t>
  </si>
  <si>
    <t xml:space="preserve">Ресурсы </t>
  </si>
  <si>
    <t>Валовой национальный  доход</t>
  </si>
  <si>
    <t>Текущие трансферты, полученные от "остального мира"</t>
  </si>
  <si>
    <r>
      <t xml:space="preserve">2) </t>
    </r>
    <r>
      <rPr>
        <sz val="8"/>
        <rFont val="Times New Roman"/>
        <family val="1"/>
        <charset val="204"/>
      </rPr>
      <t>До 2008 г. приведены данные по обороту розничной торговли непродовольственными товарами, включая табачные изделия.</t>
    </r>
  </si>
  <si>
    <t>помещений для содержания овец, тыс. мест</t>
  </si>
  <si>
    <t>птицефабрик мясного направления, млн. голов мясной птицы в год</t>
  </si>
  <si>
    <t>зерносеменохранилищ, тыс. т единовременного хранения</t>
  </si>
  <si>
    <t>Валовой внутренний продукт в рыночных ценах</t>
  </si>
  <si>
    <t>Счет образования доходов  (в текущих ценах; миллионов рублей)</t>
  </si>
  <si>
    <t>Оплата труда наемных работников</t>
  </si>
  <si>
    <t>Расход кормов в животноводстве в расчете на одну голову условного крупного скота в хозяйствах всех категорий, ц кормовых единиц</t>
  </si>
  <si>
    <t>Трубы, трубки, шланги, рукава и их фитинги полимерные, тыс. т</t>
  </si>
  <si>
    <t>0-4</t>
  </si>
  <si>
    <t>5-9</t>
  </si>
  <si>
    <t>10-14</t>
  </si>
  <si>
    <t xml:space="preserve">15-19 </t>
  </si>
  <si>
    <t>20-24</t>
  </si>
  <si>
    <t>25-29</t>
  </si>
  <si>
    <t>30-34</t>
  </si>
  <si>
    <t xml:space="preserve">35-39 </t>
  </si>
  <si>
    <t xml:space="preserve">40-44 </t>
  </si>
  <si>
    <t>45-49</t>
  </si>
  <si>
    <t xml:space="preserve">50-54 </t>
  </si>
  <si>
    <t>55-59</t>
  </si>
  <si>
    <t>60-64</t>
  </si>
  <si>
    <t>65-69</t>
  </si>
  <si>
    <t>70 и более</t>
  </si>
  <si>
    <t xml:space="preserve">Численность женщин в возрасте, лет: </t>
  </si>
  <si>
    <t>15-19</t>
  </si>
  <si>
    <t>35-39</t>
  </si>
  <si>
    <t>40-44</t>
  </si>
  <si>
    <t>50-54</t>
  </si>
  <si>
    <t xml:space="preserve">70 и более </t>
  </si>
  <si>
    <t>Мужчины моложе трудоспособного возраста, человек</t>
  </si>
  <si>
    <r>
      <t>Число больничных коек на 10 000 человек населения</t>
    </r>
    <r>
      <rPr>
        <vertAlign val="superscript"/>
        <sz val="10"/>
        <rFont val="Times New Roman"/>
        <family val="1"/>
        <charset val="204"/>
      </rPr>
      <t>1)</t>
    </r>
  </si>
  <si>
    <t>Каучуки синтетические</t>
  </si>
  <si>
    <t>Краски масляные жидкотертые</t>
  </si>
  <si>
    <t>Говядина (кроме бескостного мяса)</t>
  </si>
  <si>
    <t>Никель необработанный</t>
  </si>
  <si>
    <t>Алюминий необработанный</t>
  </si>
  <si>
    <t>Автомобили легковые, за шт.</t>
  </si>
  <si>
    <t>Автомобили грузовые, за шт.</t>
  </si>
  <si>
    <t>Рыба свежая и мороженая</t>
  </si>
  <si>
    <t xml:space="preserve">Средние фактические импортные цены на основные товары, долларов США за тонну </t>
  </si>
  <si>
    <t>Уголь каменный</t>
  </si>
  <si>
    <t>Каучук синтетический</t>
  </si>
  <si>
    <t>Трубы из черных металлов</t>
  </si>
  <si>
    <t>Средний возраст безработных  - всего, лет</t>
  </si>
  <si>
    <t xml:space="preserve">   Валовая добавленная стоимость                                                                                                                 </t>
  </si>
  <si>
    <t xml:space="preserve">   в основных ценах</t>
  </si>
  <si>
    <t>в том числе металлургическое производство</t>
  </si>
  <si>
    <t>производство машин и оборудования</t>
  </si>
  <si>
    <t>в том числе автомобильных дорог общего пользования</t>
  </si>
  <si>
    <t xml:space="preserve"> Топливо дизельное</t>
  </si>
  <si>
    <t xml:space="preserve"> Мазут топочный</t>
  </si>
  <si>
    <t>почтовых переводов денежных средств</t>
  </si>
  <si>
    <t>Посевные площади сельскохозяйственных культур в хозяйствах всех категорий, тыс. га</t>
  </si>
  <si>
    <t>производство кожи, изделий из кожи и производство обуви</t>
  </si>
  <si>
    <t>Оборотные активы, млн. руб.</t>
  </si>
  <si>
    <t>Коэффициент текущей ликвидности, процентов</t>
  </si>
  <si>
    <r>
      <t>Электрифицировано</t>
    </r>
    <r>
      <rPr>
        <sz val="10"/>
        <rFont val="Times New Roman"/>
        <family val="1"/>
        <charset val="204"/>
      </rPr>
      <t xml:space="preserve"> железных дорог,  км</t>
    </r>
  </si>
  <si>
    <t>Проведены работы:</t>
  </si>
  <si>
    <t>по орошению земель, тыс. га</t>
  </si>
  <si>
    <t>по осушению земель - всего, тыс. га</t>
  </si>
  <si>
    <t>в том числе коровы</t>
  </si>
  <si>
    <t>Свиньи</t>
  </si>
  <si>
    <t>Овцы и козы</t>
  </si>
  <si>
    <t xml:space="preserve">Поголовье скота в хозяйствах всех категорий (на конец года), млн. голов </t>
  </si>
  <si>
    <t>Молоко, млн. т</t>
  </si>
  <si>
    <t>Яйца, млрд. шт.</t>
  </si>
  <si>
    <t>Число приватизированных жилых помещений, тыс.</t>
  </si>
  <si>
    <t>Протяженность внутренних водных судоходных путей (на конец года), тыс. км</t>
  </si>
  <si>
    <t xml:space="preserve">Число станций (отделений) скорой медицинской помощи </t>
  </si>
  <si>
    <t>Число абортов, включая мини-аборты, тыс.</t>
  </si>
  <si>
    <r>
      <t>Численность среднего медицинского персонала на 10 000 человек населения</t>
    </r>
    <r>
      <rPr>
        <vertAlign val="superscript"/>
        <sz val="10"/>
        <rFont val="Times New Roman"/>
        <family val="1"/>
        <charset val="204"/>
      </rPr>
      <t>1)</t>
    </r>
  </si>
  <si>
    <t>гинекологических</t>
  </si>
  <si>
    <t>туберкулезных</t>
  </si>
  <si>
    <t>инфекционных</t>
  </si>
  <si>
    <t>офтальмологических</t>
  </si>
  <si>
    <t>отоларингологических</t>
  </si>
  <si>
    <t>дерматовенерологических</t>
  </si>
  <si>
    <t>психиатрических</t>
  </si>
  <si>
    <t>наркологических</t>
  </si>
  <si>
    <t>неврологических</t>
  </si>
  <si>
    <t xml:space="preserve">для беременных женщин и рожениц </t>
  </si>
  <si>
    <t>общих коек</t>
  </si>
  <si>
    <t>Производство масла животного, тыс. т</t>
  </si>
  <si>
    <t>Производство хлеба и хлебобулочных изделий, тыс. т</t>
  </si>
  <si>
    <t>Производство кондитерских изделий, тыс. т</t>
  </si>
  <si>
    <t>Производство сахара-песка, тыс. т</t>
  </si>
  <si>
    <t>Текстильное и швейное производство</t>
  </si>
  <si>
    <r>
      <t>Производство хлопчатобумажных тканей, млн. м</t>
    </r>
    <r>
      <rPr>
        <vertAlign val="superscript"/>
        <sz val="10"/>
        <rFont val="Times New Roman"/>
        <family val="1"/>
        <charset val="204"/>
      </rPr>
      <t>2</t>
    </r>
  </si>
  <si>
    <r>
      <t>Производство шерстяных тканей, млн. м</t>
    </r>
    <r>
      <rPr>
        <vertAlign val="superscript"/>
        <sz val="10"/>
        <rFont val="Times New Roman"/>
        <family val="1"/>
        <charset val="204"/>
      </rPr>
      <t>2</t>
    </r>
  </si>
  <si>
    <r>
      <t>Производство шелковых тканей, млн. м</t>
    </r>
    <r>
      <rPr>
        <vertAlign val="superscript"/>
        <sz val="10"/>
        <rFont val="Times New Roman"/>
        <family val="1"/>
        <charset val="204"/>
      </rPr>
      <t>2</t>
    </r>
  </si>
  <si>
    <t>Обработка древесины и производство изделий из дерева</t>
  </si>
  <si>
    <t>проводного радиовещания</t>
  </si>
  <si>
    <t>подвижной связи</t>
  </si>
  <si>
    <t>Производство машин и оборудования</t>
  </si>
  <si>
    <t>Производство электрооборудования, электронного и оптического оборудования</t>
  </si>
  <si>
    <t>Прочие производства</t>
  </si>
  <si>
    <t>Производство, передача и распределение электроэнергии</t>
  </si>
  <si>
    <t>Производство, передача и распределение пара и горячей воды (тепловой энергии)</t>
  </si>
  <si>
    <t xml:space="preserve">Уголь </t>
  </si>
  <si>
    <t>говядина</t>
  </si>
  <si>
    <t>свинина</t>
  </si>
  <si>
    <t>совместная российская и иностранная</t>
  </si>
  <si>
    <t>в процентах к итогу</t>
  </si>
  <si>
    <t>собственные средства</t>
  </si>
  <si>
    <t xml:space="preserve">из них: </t>
  </si>
  <si>
    <t>привлеченные средства</t>
  </si>
  <si>
    <t>кредиты банков</t>
  </si>
  <si>
    <t>Яйца куриные</t>
  </si>
  <si>
    <t>Шерсть стриженая немытая</t>
  </si>
  <si>
    <t>Яблоки</t>
  </si>
  <si>
    <t>Пиво отечественное, за л</t>
  </si>
  <si>
    <t>Просроченная задолженность по заработной плате работникам организаций - всего, млн. руб.</t>
  </si>
  <si>
    <t>из нее из-за несвоевременного получения денежных средств из бюджетов всех уровней</t>
  </si>
  <si>
    <t>В соответствии с Общероссийским классификатором продукции по видам экономической деятельности ОК 034-2007 (КПЕС 2002) (ОКПД)</t>
  </si>
  <si>
    <t>Прочие инвестиции в основной капитал</t>
  </si>
  <si>
    <t>Медь рафинированная нелегированная необработанная</t>
  </si>
  <si>
    <r>
      <t>Оборот розничной торговли пищевыми продуктами, включая напитки, и табачными изделиями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 xml:space="preserve"> (до 1998 г. - млрд.руб.), млн.руб.</t>
    </r>
    <r>
      <rPr>
        <vertAlign val="superscript"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(в фактически действовавших ценах)</t>
    </r>
  </si>
  <si>
    <r>
      <t>1)</t>
    </r>
    <r>
      <rPr>
        <sz val="8"/>
        <rFont val="Times New Roman"/>
        <family val="1"/>
        <charset val="204"/>
      </rPr>
      <t xml:space="preserve"> До 1996 г. с учетом коммунальных услуг, до 2002 г. - с учетом услуг гостиниц и аналогичных средств размещения.</t>
    </r>
  </si>
  <si>
    <r>
      <t>Оборот розничной торговли непродовольственными товарами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 xml:space="preserve"> (до 1998 г. - млрд. руб.), млн. руб. (в фактически действовавших ценах)</t>
    </r>
  </si>
  <si>
    <r>
      <t>Оборот розничной торговли на душу населения</t>
    </r>
    <r>
      <rPr>
        <vertAlign val="superscript"/>
        <sz val="10"/>
        <rFont val="Times New Roman"/>
        <family val="1"/>
        <charset val="204"/>
      </rPr>
      <t>3)</t>
    </r>
    <r>
      <rPr>
        <sz val="10"/>
        <rFont val="Times New Roman"/>
        <family val="1"/>
        <charset val="204"/>
      </rPr>
      <t xml:space="preserve"> (до 1998 г. - тыс.руб.), руб. (в фактически действовавших ценах)</t>
    </r>
  </si>
  <si>
    <t>валовое накопление</t>
  </si>
  <si>
    <t>изменение запасов материальных оборотных средств</t>
  </si>
  <si>
    <r>
      <t>Погибло людей в дорожно-транспортных происшествиях на автомобильных дорогах и улицах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человек</t>
    </r>
  </si>
  <si>
    <r>
      <t>пищевые продукты, включая напитки, и табачные изделия</t>
    </r>
    <r>
      <rPr>
        <vertAlign val="superscript"/>
        <sz val="10"/>
        <rFont val="Times New Roman"/>
        <family val="1"/>
        <charset val="204"/>
      </rPr>
      <t>1)</t>
    </r>
  </si>
  <si>
    <r>
      <t>жилищные</t>
    </r>
    <r>
      <rPr>
        <vertAlign val="superscript"/>
        <sz val="10"/>
        <rFont val="Times New Roman"/>
        <family val="1"/>
        <charset val="204"/>
      </rPr>
      <t>1)</t>
    </r>
  </si>
  <si>
    <t>трансформаторных понизительных подстанций напряжением 35 кВ и выше, млн. кВ.А</t>
  </si>
  <si>
    <t>котлов паровых на теплоэлектро-централях, т  в час</t>
  </si>
  <si>
    <r>
      <t>Объем оборотной и последовательно используемой воды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млрд. м</t>
    </r>
    <r>
      <rPr>
        <vertAlign val="superscript"/>
        <sz val="10"/>
        <rFont val="Times New Roman"/>
        <family val="1"/>
        <charset val="204"/>
      </rPr>
      <t xml:space="preserve">3  </t>
    </r>
  </si>
  <si>
    <r>
      <t>Объем сброса сточных вод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млрд. м</t>
    </r>
    <r>
      <rPr>
        <vertAlign val="superscript"/>
        <sz val="10"/>
        <rFont val="Times New Roman"/>
        <family val="1"/>
        <charset val="204"/>
      </rPr>
      <t>3</t>
    </r>
  </si>
  <si>
    <t>Субсидии на производство и импорт           (-)</t>
  </si>
  <si>
    <t>Субсидии на производство и импорт                 (-)</t>
  </si>
  <si>
    <t>Число родившихся, человек</t>
  </si>
  <si>
    <t>Число умерших, человек</t>
  </si>
  <si>
    <t>Сахар песок из сахарной свеклы</t>
  </si>
  <si>
    <t>Макаронные изделия</t>
  </si>
  <si>
    <t>Кондитерские изделия</t>
  </si>
  <si>
    <t>Пиво</t>
  </si>
  <si>
    <t>рентгенологов и радиологов</t>
  </si>
  <si>
    <t>врачей по лечебной физкультуре и спорту</t>
  </si>
  <si>
    <t>2. ПРИРОДНЫЕ РЕСУРСЫ И ОХРАНА ОКРУЖАЮЩЕЙ СРЕДЫ</t>
  </si>
  <si>
    <t>Степень износа основных фондов на конец года, в процентах</t>
  </si>
  <si>
    <t>Комбайны зеpноубоpочные</t>
  </si>
  <si>
    <t>Станки металлорежущие</t>
  </si>
  <si>
    <t>Станки деревообрабатывающие</t>
  </si>
  <si>
    <t>Электpодвигатели пеpеменного тока с высотой оси вpащения 63-355 мм</t>
  </si>
  <si>
    <t>Электромашины крупные</t>
  </si>
  <si>
    <t>металлургическое производство и производство готовых металлических изделий</t>
  </si>
  <si>
    <t>Изменение в обязательствах и чистой стоимости капитала</t>
  </si>
  <si>
    <t>Капитальные трансферты, полученные от "остального мира"</t>
  </si>
  <si>
    <t>Капитальные трансферты, переданные "остальному миру" (-)</t>
  </si>
  <si>
    <t>Изменение в активах</t>
  </si>
  <si>
    <r>
      <t>Валовое накопление основного капитала</t>
    </r>
    <r>
      <rPr>
        <vertAlign val="superscript"/>
        <sz val="10"/>
        <rFont val="Times New Roman"/>
        <family val="1"/>
        <charset val="204"/>
      </rPr>
      <t>2)</t>
    </r>
  </si>
  <si>
    <t>Изменение запасов материальных оборотных средств</t>
  </si>
  <si>
    <t>Приобретение за вычетом выбытия непроизведенных нефинансовых активов</t>
  </si>
  <si>
    <t>Чистое кредитование (+), чистое заимствование (-) и статистическое расхождение</t>
  </si>
  <si>
    <t>Выпуск товаров и услуг по видам экономической деятельности (в текущих ценах; миллионов рублей)</t>
  </si>
  <si>
    <t>Сельское хозяйство, охота и лесное хозяйство</t>
  </si>
  <si>
    <t>Производство обуви, млн.пар</t>
  </si>
  <si>
    <r>
      <t>Число используемых передовых производственных технологий</t>
    </r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>, единиц</t>
    </r>
  </si>
  <si>
    <t>Число соглашений по экспорту технологий</t>
  </si>
  <si>
    <t>Число соглашений по импорту технологий</t>
  </si>
  <si>
    <t>Численность пострадавших при несчастных случаях на производстве со смертельным исходом, тыс.человек</t>
  </si>
  <si>
    <t>5. УРОВЕНЬ ЖИЗНИ НАСЕЛЕНИЯ</t>
  </si>
  <si>
    <t>Бытовые услуги</t>
  </si>
  <si>
    <t>Услуги пассажирского транспорта</t>
  </si>
  <si>
    <t>новобразования</t>
  </si>
  <si>
    <t>некоторые инфекционные и паразитарные болезни</t>
  </si>
  <si>
    <t>болезни эндокринной системы, расстройства питания, нарушения обмена веществ</t>
  </si>
  <si>
    <t>убийство и покушение на убийство</t>
  </si>
  <si>
    <t>умышленное причинение тяжкого вреда здоровью</t>
  </si>
  <si>
    <t>изнасилование и покушение на изнасилование</t>
  </si>
  <si>
    <t>грабеж</t>
  </si>
  <si>
    <t>разбой</t>
  </si>
  <si>
    <t>кража</t>
  </si>
  <si>
    <t>Производство холодильников и морозильников бытовых, тыс. шт.</t>
  </si>
  <si>
    <t>Производство электропылесосов, тыс. шт.</t>
  </si>
  <si>
    <t>Производство транспортных средств и оборудования</t>
  </si>
  <si>
    <t>Производство легковых автомобилей, тыс.шт.</t>
  </si>
  <si>
    <t>Средние потребительские цены на отдельные виды непродовольственных товаров
(на конец года, рублей за штуку, в масштабе цен соответствующих лет)</t>
  </si>
  <si>
    <t>Искусственное лесовосстановление (создание лесных культур), тыс. га</t>
  </si>
  <si>
    <t>Защита лесов от вредных организмов биологическим методом, тыс. га</t>
  </si>
  <si>
    <t>Средний размер назначенных пенсий (1993-2001 гг. - c учетом компенсации), руб. (до 1998 г. - тыс. руб.)</t>
  </si>
  <si>
    <r>
      <t>Источники финансирования дефицита федерального бюджета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млрд.руб. (до 1998 г. - трлн. руб.)</t>
    </r>
  </si>
  <si>
    <t>автомобильным транспортом</t>
  </si>
  <si>
    <t>Говядина, свинина тушеная консервированная, за условную банку 350 г</t>
  </si>
  <si>
    <t xml:space="preserve">Рыба соленая, маринованная, копченая </t>
  </si>
  <si>
    <r>
      <t>на душу населения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руб.(1992-1997 гг.- тыс.руб)</t>
    </r>
  </si>
  <si>
    <t>Грузооборот всех видов транспорта,          млрд.т-км</t>
  </si>
  <si>
    <t>железнодорожного транспорта</t>
  </si>
  <si>
    <t>автомобильного транспорта</t>
  </si>
  <si>
    <t>газопроводного транспорта</t>
  </si>
  <si>
    <t>нефтепроводного транспорта</t>
  </si>
  <si>
    <t>хирургического профиля</t>
  </si>
  <si>
    <t>285,0</t>
  </si>
  <si>
    <r>
      <t>2)</t>
    </r>
    <r>
      <rPr>
        <sz val="8"/>
        <rFont val="Times New Roman"/>
        <family val="1"/>
        <charset val="204"/>
      </rPr>
      <t xml:space="preserve"> По видам экономической деятельности (по ОКВЭД) разработка показателей осуществляется с 2004 г.</t>
    </r>
  </si>
  <si>
    <r>
      <t xml:space="preserve">3) </t>
    </r>
    <r>
      <rPr>
        <sz val="8"/>
        <rFont val="Times New Roman"/>
        <family val="1"/>
        <charset val="204"/>
      </rPr>
      <t>По коммерческим организациям (без субъектов малого предпринимательства).</t>
    </r>
  </si>
  <si>
    <r>
      <t>4)</t>
    </r>
    <r>
      <rPr>
        <sz val="8"/>
        <rFont val="Times New Roman"/>
        <family val="1"/>
        <charset val="204"/>
      </rPr>
      <t xml:space="preserve"> Cопоставимые цены 2000 г.</t>
    </r>
  </si>
  <si>
    <r>
      <t>Удельный вес полностью изношенных основных фондов на конец года, в процентах от общего объема основных фондов</t>
    </r>
    <r>
      <rPr>
        <vertAlign val="superscript"/>
        <sz val="10"/>
        <rFont val="Times New Roman"/>
        <family val="1"/>
        <charset val="204"/>
      </rPr>
      <t>3)</t>
    </r>
  </si>
  <si>
    <t>обработка древесины и производство изделий из дерева</t>
  </si>
  <si>
    <t>целлюлозно-бумажное производство; издательская и полиграфическая деятельность</t>
  </si>
  <si>
    <r>
      <t>Производство материалы кровельные и гидроизоляционные рулонные  из асфальта или аналогичных материалов (нефтяного  битума, каменноугольного пека и т.д.), млн.м</t>
    </r>
    <r>
      <rPr>
        <vertAlign val="superscript"/>
        <sz val="10"/>
        <rFont val="Times New Roman"/>
        <family val="1"/>
        <charset val="204"/>
      </rPr>
      <t>2</t>
    </r>
  </si>
  <si>
    <t>44,3</t>
  </si>
  <si>
    <t>50,4</t>
  </si>
  <si>
    <t>5,2</t>
  </si>
  <si>
    <t>3,2</t>
  </si>
  <si>
    <t>17,8</t>
  </si>
  <si>
    <t>7,5</t>
  </si>
  <si>
    <t>8,3</t>
  </si>
  <si>
    <t>Средние цены производителей сельскохозяйственной продукции (в среднем за год; рублей за тонну; до 1998 г.- в тыс.руб.)</t>
  </si>
  <si>
    <r>
      <t>21)</t>
    </r>
    <r>
      <rPr>
        <sz val="8"/>
        <rFont val="Times New Roman"/>
        <family val="1"/>
        <charset val="204"/>
      </rPr>
      <t xml:space="preserve"> До 2009 г. – кабели городской телефонной связи.</t>
    </r>
  </si>
  <si>
    <r>
      <t>Костюмы мужские или для мальчиков</t>
    </r>
    <r>
      <rPr>
        <vertAlign val="superscript"/>
        <sz val="10"/>
        <rFont val="Times New Roman"/>
        <family val="1"/>
        <charset val="204"/>
      </rPr>
      <t>11)</t>
    </r>
  </si>
  <si>
    <t>Валовой располагаемый доход</t>
  </si>
  <si>
    <t>Счет использования располагаемого дохода (в текущих ценах; миллионов рублей)</t>
  </si>
  <si>
    <t>Валовое сбережение</t>
  </si>
  <si>
    <t>Счет операций с капиталом (в текущих ценах; миллионов рублей)</t>
  </si>
  <si>
    <t>в том числе по реконструкции и восстановлению осушительных систем</t>
  </si>
  <si>
    <t>по обводнению пастбищ, тыс. га</t>
  </si>
  <si>
    <t>по культуртехническим мероприятиям на сельхозугодьях, не требующих осушения, тыс. га</t>
  </si>
  <si>
    <t>62.0</t>
  </si>
  <si>
    <t>Средняя численность работников (включая внешних совместителей и работающих по договорам гражданско-правового характера) малых предприятий  (включая микропредприятия) , тыс.чел.</t>
  </si>
  <si>
    <t>Костюм-двойка мужской из шерстяных, полушерстяных или смесовых тканей</t>
  </si>
  <si>
    <t>180,16</t>
  </si>
  <si>
    <t>760,80</t>
  </si>
  <si>
    <t>1037,78</t>
  </si>
  <si>
    <t>561,07</t>
  </si>
  <si>
    <t>56,94</t>
  </si>
  <si>
    <t>269,11</t>
  </si>
  <si>
    <t>224,10</t>
  </si>
  <si>
    <t>3581,53</t>
  </si>
  <si>
    <t>2204,25</t>
  </si>
  <si>
    <t>12,90</t>
  </si>
  <si>
    <t>13,01</t>
  </si>
  <si>
    <t>12,36</t>
  </si>
  <si>
    <t>20,50</t>
  </si>
  <si>
    <t>10,52</t>
  </si>
  <si>
    <t>52,29</t>
  </si>
  <si>
    <t>348,76</t>
  </si>
  <si>
    <t>14,28</t>
  </si>
  <si>
    <t>212,98</t>
  </si>
  <si>
    <t>21,03</t>
  </si>
  <si>
    <t>43,81</t>
  </si>
  <si>
    <t>232,03</t>
  </si>
  <si>
    <t>167,19</t>
  </si>
  <si>
    <t>278,17</t>
  </si>
  <si>
    <t>54,86</t>
  </si>
  <si>
    <t>1561,61</t>
  </si>
  <si>
    <t>воздушным транспортом общего пользования (с 2000 г. включая перевозки грузов нерегулярными перевозчиками)</t>
  </si>
  <si>
    <t>производство кокса и нефтепродуктов</t>
  </si>
  <si>
    <t>химическое производство</t>
  </si>
  <si>
    <t>рыболовство, рыбоводство</t>
  </si>
  <si>
    <t>Ракообразные и моллюски</t>
  </si>
  <si>
    <t>Картофель свежий или охлажденные</t>
  </si>
  <si>
    <t>Бананы, включая плантайны, свежие или сушеные</t>
  </si>
  <si>
    <t>болезни органов пищеварения</t>
  </si>
  <si>
    <t>болезни кожи и подкожной клетчатки</t>
  </si>
  <si>
    <t>производство и распределение  электроэнергии, газа и воды</t>
  </si>
  <si>
    <t>операции с недвижимым имуществом, аренда и  предоставление услуг</t>
  </si>
  <si>
    <t>предоставление прочих коммунальных,социальных и персональных услуг</t>
  </si>
  <si>
    <t xml:space="preserve"> рыболовство, рыбоводство</t>
  </si>
  <si>
    <t xml:space="preserve"> добыча полезных ископаемых</t>
  </si>
  <si>
    <t>производство и распределение   электроэнергии, газа и воды</t>
  </si>
  <si>
    <r>
      <t>Цены внешней торговли</t>
    </r>
    <r>
      <rPr>
        <b/>
        <vertAlign val="superscript"/>
        <sz val="10"/>
        <rFont val="Times New Roman"/>
        <family val="1"/>
        <charset val="204"/>
      </rPr>
      <t>1)</t>
    </r>
  </si>
  <si>
    <t>Мясо свежее и мороженое (без мяса    птицы)</t>
  </si>
  <si>
    <t>Злаки</t>
  </si>
  <si>
    <t>Картофель свежий или охлажденный</t>
  </si>
  <si>
    <t>пшеница и меслин</t>
  </si>
  <si>
    <t>ячмень</t>
  </si>
  <si>
    <t>Масло подсолнечное, сафлоровое или хлопковое и их фракции</t>
  </si>
  <si>
    <t>Готовые или консервированные продукты из мяса</t>
  </si>
  <si>
    <t>Готовая или консервированная рыба</t>
  </si>
  <si>
    <t xml:space="preserve">Сахар белый </t>
  </si>
  <si>
    <t xml:space="preserve">    из них молоки и сливки сухие</t>
  </si>
  <si>
    <t xml:space="preserve">        из них масло сливочное</t>
  </si>
  <si>
    <t>Цитрусовые плоды, свежие или сушеные</t>
  </si>
  <si>
    <t>Яблоки свежие</t>
  </si>
  <si>
    <t xml:space="preserve">       из них:</t>
  </si>
  <si>
    <t>кукуруза</t>
  </si>
  <si>
    <t xml:space="preserve">   ячмень</t>
  </si>
  <si>
    <t>Масло пальмовое и его фракции</t>
  </si>
  <si>
    <t>Масло кокосовое (копровое), пальмоядровое или масло бабассу и их фракции</t>
  </si>
  <si>
    <t>Тракторы, включая седельные тягачи, за шт.</t>
  </si>
  <si>
    <t>Число санаторно-курортных организаций и организаций отдыха</t>
  </si>
  <si>
    <t>Деятельность строительных организаций</t>
  </si>
  <si>
    <r>
      <t>Расходование средств Федерального фонда обязательного медицинского страхования</t>
    </r>
    <r>
      <rPr>
        <vertAlign val="superscript"/>
        <sz val="10"/>
        <rFont val="Times New Roman"/>
        <family val="1"/>
        <charset val="204"/>
      </rPr>
      <t>5)</t>
    </r>
    <r>
      <rPr>
        <sz val="10"/>
        <rFont val="Times New Roman"/>
        <family val="1"/>
        <charset val="204"/>
      </rPr>
      <t>, млрд.руб. (до 1998 г. - трлн. руб.)</t>
    </r>
  </si>
  <si>
    <r>
      <t>управление эксплуатацией жилого фонда</t>
    </r>
    <r>
      <rPr>
        <vertAlign val="superscript"/>
        <sz val="10"/>
        <rFont val="Times New Roman"/>
        <family val="1"/>
        <charset val="204"/>
      </rPr>
      <t>2)</t>
    </r>
  </si>
  <si>
    <t xml:space="preserve">Уголь каменный </t>
  </si>
  <si>
    <t>Руды и концентраты железные</t>
  </si>
  <si>
    <t>Фосфаты кальция</t>
  </si>
  <si>
    <t>Аммиак безводный</t>
  </si>
  <si>
    <t>Удобрения минеральные азотные:</t>
  </si>
  <si>
    <t>производство электрооборудования, электронного и оптического оборудования</t>
  </si>
  <si>
    <t>Государственное управление и обеспечение военной безопасности;  социальное отрахование</t>
  </si>
  <si>
    <t xml:space="preserve">Индексы физического объема инвестиций в основной капитал, процентов </t>
  </si>
  <si>
    <t>Валовый внутренний продукт и валовая добавленная стоимость по видам экономической деятельности (в текущих ценах; миллионов рублей)</t>
  </si>
  <si>
    <t>Валовый внутренний продукт в рыночных ценах</t>
  </si>
  <si>
    <t xml:space="preserve">   в том числе:</t>
  </si>
  <si>
    <t>музыкальные центры, шт.</t>
  </si>
  <si>
    <t>Рождаемость</t>
  </si>
  <si>
    <t xml:space="preserve">Число родившихся у женщин, не состоявших в зарегистрированном браке:        </t>
  </si>
  <si>
    <t>в процентах от общего числа родившихся</t>
  </si>
  <si>
    <t>Смертность</t>
  </si>
  <si>
    <t>Число негосударственных пенсионных фондов</t>
  </si>
  <si>
    <t>Численность получателей негосударственных пенсий, тыс.человек</t>
  </si>
  <si>
    <t>добыча топливно-энергетических полезных ископаемых</t>
  </si>
  <si>
    <t>добыча полезных ископаемых, кроме топливно-энергетических</t>
  </si>
  <si>
    <t>обрабатывающие производства</t>
  </si>
  <si>
    <t>производство пищевых продуктов, включая напитки, и табака</t>
  </si>
  <si>
    <t>текстильное и швейное производство</t>
  </si>
  <si>
    <t>Объем государственного внутреннего долга по государственным краткосрочным облигациям (ГКО) и облигациям  федерального займа (ОФЗ), млрд.руб. (до 1998 г.- трлн.руб.)</t>
  </si>
  <si>
    <r>
      <t>1)</t>
    </r>
    <r>
      <rPr>
        <sz val="8"/>
        <rFont val="Times New Roman"/>
        <family val="1"/>
        <charset val="204"/>
      </rPr>
      <t xml:space="preserve"> Без учёта нерыночных выпусков. По данным Банка России.</t>
    </r>
  </si>
  <si>
    <t>Руда железная товарная необогащенная</t>
  </si>
  <si>
    <t>Пески строительные, такие как супеси (пески глинистые), пески каолиновые, пески полевошпатовых пород</t>
  </si>
  <si>
    <t>мясо домашней птицы, кроме субпродуктов</t>
  </si>
  <si>
    <t>Колбасы (колбаски) вареные</t>
  </si>
  <si>
    <t>Средства защиты растений химические (пестициды)</t>
  </si>
  <si>
    <t>Волокна синтетические</t>
  </si>
  <si>
    <t>Шины, покрышки для грузовых автомобилей, автобусов и троллейбусов</t>
  </si>
  <si>
    <t>собственность государственных корпораций</t>
  </si>
  <si>
    <t>Станки для обработки дерева, пластмасс и аналогичных твердых материалов, за шт.</t>
  </si>
  <si>
    <t>Автобусы, за шт.</t>
  </si>
  <si>
    <t xml:space="preserve">Обувь кожаная, за пару  </t>
  </si>
  <si>
    <t>Мясо свежее и мороженое (без мяса птицы)</t>
  </si>
  <si>
    <t>Мясо птицы свежее и мороженое</t>
  </si>
  <si>
    <t>Масло сливочное и прочие молочные жиры</t>
  </si>
  <si>
    <t>Сахар-сырец</t>
  </si>
  <si>
    <t>Сахар белый</t>
  </si>
  <si>
    <t>Кофе</t>
  </si>
  <si>
    <r>
      <t>1)</t>
    </r>
    <r>
      <rPr>
        <sz val="8"/>
        <rFont val="Times New Roman"/>
        <family val="1"/>
        <charset val="204"/>
      </rPr>
      <t xml:space="preserve"> По данным Федерального казначейства. По консолидированному бюджету с 2005 г. данные приведены с учетом бюджетов государственных внебюджетных фондов.</t>
    </r>
  </si>
  <si>
    <t>Кадры науки</t>
  </si>
  <si>
    <t>Численность персонала, занятого научными исследованиями и разработками, человек</t>
  </si>
  <si>
    <t>Подготовка научных кадров</t>
  </si>
  <si>
    <t>Число организаций, ведущих подготовку аспирантов, единиц</t>
  </si>
  <si>
    <t>Численность аспирантов, человек</t>
  </si>
  <si>
    <t>Прием в аспирантуру, человек</t>
  </si>
  <si>
    <t>Выпуск из аспирантуры, человек</t>
  </si>
  <si>
    <r>
      <t>1)</t>
    </r>
    <r>
      <rPr>
        <sz val="8"/>
        <rFont val="Times New Roman"/>
        <family val="1"/>
        <charset val="204"/>
      </rPr>
      <t xml:space="preserve"> По данным Росводресурсов.</t>
    </r>
  </si>
  <si>
    <r>
      <t>Естественный прирост населения</t>
    </r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>, человек</t>
    </r>
  </si>
  <si>
    <r>
      <t xml:space="preserve">1) </t>
    </r>
    <r>
      <rPr>
        <sz val="8"/>
        <rFont val="Times New Roman"/>
        <family val="1"/>
        <charset val="204"/>
      </rPr>
      <t>Знак (-) означает естественную убыль населения.</t>
    </r>
  </si>
  <si>
    <t>лаков и красок, тыс. т</t>
  </si>
  <si>
    <t>резинотехнических изделий формовых и неформовых, т</t>
  </si>
  <si>
    <t>пленки полимерной, тыс. т</t>
  </si>
  <si>
    <t>готовых лекарственных средств, млн. шт.</t>
  </si>
  <si>
    <r>
      <t>пиломатериалов, тыс. м</t>
    </r>
    <r>
      <rPr>
        <vertAlign val="superscript"/>
        <sz val="10"/>
        <rFont val="Times New Roman"/>
        <family val="1"/>
        <charset val="204"/>
      </rPr>
      <t>3</t>
    </r>
  </si>
  <si>
    <t>бумаги, тыс. т</t>
  </si>
  <si>
    <r>
      <t>плит древесностружечных, тыс. м</t>
    </r>
    <r>
      <rPr>
        <vertAlign val="superscript"/>
        <sz val="10"/>
        <rFont val="Times New Roman"/>
        <family val="1"/>
        <charset val="204"/>
      </rPr>
      <t>3</t>
    </r>
  </si>
  <si>
    <t>цемента, тыс. т</t>
  </si>
  <si>
    <r>
      <t>линолеума, млн. м</t>
    </r>
    <r>
      <rPr>
        <vertAlign val="superscript"/>
        <sz val="10"/>
        <rFont val="Times New Roman"/>
        <family val="1"/>
        <charset val="204"/>
      </rPr>
      <t>2</t>
    </r>
  </si>
  <si>
    <t>стеновых материалов (без стеновых железобетонных панелей), млн. условных кирпичей</t>
  </si>
  <si>
    <t xml:space="preserve">   в том числе кирпича строительного</t>
  </si>
  <si>
    <t>машин непрерывного литья заготовок,  млн. т</t>
  </si>
  <si>
    <t>изделий санитарных керамических и из полимербетона, тыс. шт.</t>
  </si>
  <si>
    <r>
      <t>конструкций и изделий сборных железобетонных, тыс. м</t>
    </r>
    <r>
      <rPr>
        <vertAlign val="superscript"/>
        <sz val="10"/>
        <rFont val="Times New Roman"/>
        <family val="1"/>
        <charset val="204"/>
      </rPr>
      <t>3</t>
    </r>
  </si>
  <si>
    <r>
      <t>плитки керамической, млн. м</t>
    </r>
    <r>
      <rPr>
        <vertAlign val="superscript"/>
        <sz val="10"/>
        <rFont val="Times New Roman"/>
        <family val="1"/>
        <charset val="204"/>
      </rPr>
      <t>2</t>
    </r>
  </si>
  <si>
    <r>
      <t>нерудных материалов, млн. м</t>
    </r>
    <r>
      <rPr>
        <vertAlign val="superscript"/>
        <sz val="10"/>
        <rFont val="Times New Roman"/>
        <family val="1"/>
        <charset val="204"/>
      </rPr>
      <t>3</t>
    </r>
  </si>
  <si>
    <r>
      <t>теплоизоляционных материалов, тыс. м</t>
    </r>
    <r>
      <rPr>
        <vertAlign val="superscript"/>
        <sz val="10"/>
        <rFont val="Times New Roman"/>
        <family val="1"/>
        <charset val="204"/>
      </rPr>
      <t>3</t>
    </r>
  </si>
  <si>
    <t>Электроэнергия собственного производства, за тыс. кВт×ч</t>
  </si>
  <si>
    <t xml:space="preserve">Инвестиции в основной капитал организаций с участием иностранного капитала, в фактически действовавших ценах, млн.руб. (до 1998 г. - млрд. руб.) </t>
  </si>
  <si>
    <r>
      <t>непродовольственные товары</t>
    </r>
    <r>
      <rPr>
        <vertAlign val="superscript"/>
        <sz val="10"/>
        <rFont val="Times New Roman"/>
        <family val="1"/>
        <charset val="204"/>
      </rPr>
      <t>2)</t>
    </r>
  </si>
  <si>
    <t>напольными плитами</t>
  </si>
  <si>
    <r>
      <t>валовое накопление основного капитала</t>
    </r>
    <r>
      <rPr>
        <vertAlign val="superscript"/>
        <sz val="10"/>
        <rFont val="Times New Roman"/>
        <family val="1"/>
        <charset val="204"/>
      </rPr>
      <t>2);3)</t>
    </r>
  </si>
  <si>
    <r>
      <t>изменение запасов материальных оборотных средств</t>
    </r>
    <r>
      <rPr>
        <vertAlign val="superscript"/>
        <sz val="10"/>
        <rFont val="Times New Roman"/>
        <family val="1"/>
        <charset val="204"/>
      </rPr>
      <t>4)</t>
    </r>
  </si>
  <si>
    <r>
      <t>3)</t>
    </r>
    <r>
      <rPr>
        <sz val="8"/>
        <rFont val="Times New Roman"/>
        <family val="1"/>
        <charset val="204"/>
      </rPr>
      <t xml:space="preserve"> Начиная с 2011 г. с учетом повышения лимита стоимости активов, относящихся к материально-производственным запасам, с 20 тыс. руб. до 40 тыс. руб., в соответствии с Приказом Министерства финансов Российской Федерации от 24.12.2010 № 186Н "О внесении изменений в нормативные правовые акты по бухгалтерскому учету и признании утратившим силу приказа Министерства финансов Российской Федерации от 15 января 1997 г. № 3".</t>
    </r>
  </si>
  <si>
    <r>
      <t xml:space="preserve">4) </t>
    </r>
    <r>
      <rPr>
        <sz val="8"/>
        <rFont val="Times New Roman"/>
        <family val="1"/>
        <charset val="204"/>
      </rPr>
      <t>Показатель не имеет экономического смысла.</t>
    </r>
  </si>
  <si>
    <t>Коэффициент обеспеченности собственными оборотными средствами, процентов</t>
  </si>
  <si>
    <t>Коэффициент автономии, процентов</t>
  </si>
  <si>
    <t>Суммарная задолженность по обязательствам, млн. руб.</t>
  </si>
  <si>
    <t>Просроченная суммарная задолженность по обязательствам, млн. руб.</t>
  </si>
  <si>
    <t>активный туберкулез</t>
  </si>
  <si>
    <t>алкоголизм и алкогольные психозы</t>
  </si>
  <si>
    <t>эрозия и эктропион шейки матки</t>
  </si>
  <si>
    <t>расстройства менструаций</t>
  </si>
  <si>
    <t>бесплодие</t>
  </si>
  <si>
    <t>осложнения беременности, родов и послеродового периода</t>
  </si>
  <si>
    <t>Число не завершенных строительством жилых домов (без индивидуальных), тыс.</t>
  </si>
  <si>
    <t>Общая площадь не завершенных строительством жилых домов (без индивидуальных), млн. кв. м</t>
  </si>
  <si>
    <t>творог, кг в месяц</t>
  </si>
  <si>
    <t>мука пшеничная, кг в месяц</t>
  </si>
  <si>
    <t>рис шлифованный, кг в месяц</t>
  </si>
  <si>
    <t>крупы, кг в месяц</t>
  </si>
</sst>
</file>

<file path=xl/styles.xml><?xml version="1.0" encoding="utf-8"?>
<styleSheet xmlns="http://schemas.openxmlformats.org/spreadsheetml/2006/main">
  <numFmts count="12">
    <numFmt numFmtId="171" formatCode="_-* #,##0.00_р_._-;\-* #,##0.00_р_._-;_-* &quot;-&quot;??_р_._-;_-@_-"/>
    <numFmt numFmtId="172" formatCode="0.0"/>
    <numFmt numFmtId="173" formatCode="0.000"/>
    <numFmt numFmtId="174" formatCode="#,##0.0"/>
    <numFmt numFmtId="175" formatCode="#,##0.0_ ;[Red]\-#,##0.0\ "/>
    <numFmt numFmtId="180" formatCode="0.0000"/>
    <numFmt numFmtId="181" formatCode="0.0;[Red]0.0"/>
    <numFmt numFmtId="182" formatCode="[&lt;0.1]##0.0;[=0]&quot;-&quot;;##0"/>
    <numFmt numFmtId="183" formatCode="[&lt;0]\ &quot;x&quot;;0"/>
    <numFmt numFmtId="186" formatCode="0;[Red]0"/>
    <numFmt numFmtId="187" formatCode="0.00;[Red]0.00"/>
    <numFmt numFmtId="188" formatCode="[&lt;0]\ &quot; &quot;\ ;[&lt;0.1]\ 0.0;General"/>
  </numFmts>
  <fonts count="85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 Cyr"/>
      <charset val="204"/>
    </font>
    <font>
      <vertAlign val="superscript"/>
      <sz val="10"/>
      <name val="Times New Roman"/>
      <family val="1"/>
      <charset val="204"/>
    </font>
    <font>
      <vertAlign val="superscript"/>
      <sz val="8"/>
      <name val="Times New Roman"/>
      <family val="1"/>
      <charset val="204"/>
    </font>
    <font>
      <b/>
      <vertAlign val="superscript"/>
      <sz val="10"/>
      <name val="Times New Roman"/>
      <family val="1"/>
      <charset val="204"/>
    </font>
    <font>
      <sz val="10"/>
      <name val="Times New Roman"/>
      <family val="1"/>
    </font>
    <font>
      <sz val="10"/>
      <name val="Times New Roman Cyr"/>
      <family val="1"/>
      <charset val="204"/>
    </font>
    <font>
      <vertAlign val="superscript"/>
      <sz val="10"/>
      <name val="Times New Roman"/>
      <family val="1"/>
    </font>
    <font>
      <b/>
      <sz val="10"/>
      <name val="Arial Cyr"/>
      <charset val="204"/>
    </font>
    <font>
      <sz val="10"/>
      <color indexed="8"/>
      <name val="Times New Roman"/>
      <family val="1"/>
      <charset val="204"/>
    </font>
    <font>
      <vertAlign val="superscript"/>
      <sz val="10"/>
      <color indexed="8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8"/>
      <color indexed="8"/>
      <name val="Times New Roman"/>
      <family val="1"/>
      <charset val="204"/>
    </font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sz val="7"/>
      <name val="Arial"/>
      <family val="2"/>
      <charset val="204"/>
    </font>
    <font>
      <vertAlign val="superscript"/>
      <sz val="7"/>
      <color indexed="10"/>
      <name val="Arial"/>
      <family val="2"/>
      <charset val="204"/>
    </font>
    <font>
      <u/>
      <sz val="10"/>
      <name val="Times New Roman"/>
      <family val="1"/>
      <charset val="204"/>
    </font>
    <font>
      <sz val="10"/>
      <color indexed="10"/>
      <name val="Times New Roman"/>
      <family val="1"/>
    </font>
    <font>
      <sz val="10"/>
      <color indexed="10"/>
      <name val="Arial Cyr"/>
      <charset val="204"/>
    </font>
    <font>
      <vertAlign val="superscript"/>
      <sz val="10"/>
      <name val="Arial"/>
      <family val="2"/>
      <charset val="204"/>
    </font>
    <font>
      <vertAlign val="superscript"/>
      <sz val="12"/>
      <name val="Times New Roman"/>
      <family val="1"/>
      <charset val="204"/>
    </font>
    <font>
      <b/>
      <vertAlign val="superscript"/>
      <sz val="8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color indexed="12"/>
      <name val="Arial Cyr"/>
      <charset val="204"/>
    </font>
    <font>
      <b/>
      <sz val="7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u/>
      <sz val="10"/>
      <color indexed="12"/>
      <name val="Arial Cyr"/>
      <charset val="204"/>
    </font>
    <font>
      <b/>
      <i/>
      <sz val="11"/>
      <name val="Arial Cyr"/>
      <charset val="204"/>
    </font>
    <font>
      <sz val="10"/>
      <name val="Arial Cyr"/>
      <charset val="204"/>
    </font>
    <font>
      <strike/>
      <sz val="10"/>
      <name val="Arial Cyr"/>
      <charset val="204"/>
    </font>
    <font>
      <b/>
      <i/>
      <sz val="8"/>
      <color indexed="10"/>
      <name val="Arial Cyr"/>
      <charset val="204"/>
    </font>
    <font>
      <b/>
      <i/>
      <sz val="8"/>
      <name val="Arial Cyr"/>
      <charset val="204"/>
    </font>
    <font>
      <sz val="9"/>
      <name val="Arial Cyr"/>
      <family val="2"/>
      <charset val="204"/>
    </font>
    <font>
      <sz val="9"/>
      <name val="Arial"/>
      <family val="2"/>
      <charset val="204"/>
    </font>
    <font>
      <strike/>
      <sz val="10"/>
      <name val="Times New Roman"/>
      <family val="1"/>
      <charset val="204"/>
    </font>
    <font>
      <strike/>
      <sz val="10"/>
      <name val="Times New Roman"/>
      <family val="1"/>
    </font>
    <font>
      <sz val="9"/>
      <name val="Times New Roman"/>
      <family val="1"/>
      <charset val="204"/>
    </font>
    <font>
      <sz val="10"/>
      <color indexed="8"/>
      <name val="Arial Cyr"/>
      <family val="2"/>
      <charset val="204"/>
    </font>
    <font>
      <sz val="12"/>
      <color indexed="8"/>
      <name val="Times New Roman"/>
      <family val="2"/>
      <charset val="204"/>
    </font>
    <font>
      <sz val="10"/>
      <color indexed="8"/>
      <name val="Times New Roman"/>
      <family val="2"/>
      <charset val="204"/>
    </font>
    <font>
      <vertAlign val="subscript"/>
      <sz val="8"/>
      <name val="Times New Roman"/>
      <family val="1"/>
      <charset val="204"/>
    </font>
    <font>
      <b/>
      <sz val="7"/>
      <color indexed="8"/>
      <name val="Arial"/>
      <family val="2"/>
      <charset val="204"/>
    </font>
    <font>
      <strike/>
      <sz val="10"/>
      <color indexed="1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</font>
    <font>
      <sz val="9"/>
      <name val="Arial Cyr"/>
      <charset val="204"/>
    </font>
    <font>
      <strike/>
      <sz val="10"/>
      <name val="Cambria"/>
      <family val="1"/>
      <charset val="204"/>
    </font>
    <font>
      <vertAlign val="superscript"/>
      <sz val="8"/>
      <name val="Cambria"/>
      <family val="1"/>
      <charset val="204"/>
    </font>
    <font>
      <sz val="8"/>
      <name val="Cambria"/>
      <family val="1"/>
      <charset val="204"/>
    </font>
    <font>
      <vertAlign val="superscript"/>
      <sz val="10"/>
      <name val="Times"/>
      <family val="1"/>
    </font>
    <font>
      <sz val="14"/>
      <name val="Times New Roman"/>
      <family val="1"/>
      <charset val="204"/>
    </font>
    <font>
      <sz val="8"/>
      <color indexed="13"/>
      <name val="Times New Roman"/>
      <family val="1"/>
      <charset val="204"/>
    </font>
    <font>
      <sz val="8"/>
      <name val="Times"/>
      <family val="1"/>
    </font>
    <font>
      <sz val="8"/>
      <color indexed="10"/>
      <name val="Times New Roman"/>
      <family val="1"/>
      <charset val="204"/>
    </font>
    <font>
      <sz val="8"/>
      <color indexed="10"/>
      <name val="Times New Roman"/>
      <family val="1"/>
      <charset val="204"/>
    </font>
    <font>
      <sz val="10"/>
      <name val="Cambria"/>
      <family val="1"/>
      <charset val="204"/>
    </font>
    <font>
      <vertAlign val="superscript"/>
      <sz val="10"/>
      <name val="Arial Cyr"/>
      <charset val="204"/>
    </font>
    <font>
      <sz val="8"/>
      <color indexed="8"/>
      <name val="Times New Roman"/>
      <family val="1"/>
      <charset val="204"/>
    </font>
    <font>
      <vertAlign val="superscript"/>
      <sz val="8"/>
      <color indexed="8"/>
      <name val="Times New Roman"/>
      <family val="1"/>
      <charset val="204"/>
    </font>
    <font>
      <vertAlign val="superscript"/>
      <sz val="10"/>
      <color indexed="8"/>
      <name val="Times New Roman"/>
      <family val="1"/>
      <charset val="204"/>
    </font>
    <font>
      <vertAlign val="superscript"/>
      <sz val="9"/>
      <name val="Times New Roman"/>
      <family val="1"/>
      <charset val="204"/>
    </font>
    <font>
      <sz val="8"/>
      <color indexed="10"/>
      <name val="Times New Roman"/>
      <family val="1"/>
      <charset val="204"/>
    </font>
    <font>
      <sz val="11"/>
      <color indexed="10"/>
      <name val="Calibri"/>
      <family val="2"/>
      <charset val="204"/>
    </font>
    <font>
      <sz val="10"/>
      <color indexed="10"/>
      <name val="Times New Roman"/>
      <family val="1"/>
      <charset val="204"/>
    </font>
    <font>
      <sz val="10"/>
      <color indexed="10"/>
      <name val="Arial Cyr"/>
      <charset val="204"/>
    </font>
    <font>
      <sz val="10"/>
      <color indexed="10"/>
      <name val="Times New Roman"/>
      <family val="1"/>
    </font>
    <font>
      <sz val="10"/>
      <color indexed="8"/>
      <name val="Times New Roman"/>
      <family val="1"/>
      <charset val="204"/>
    </font>
    <font>
      <sz val="10"/>
      <color indexed="8"/>
      <name val="Times New Roman"/>
      <family val="1"/>
    </font>
    <font>
      <sz val="10"/>
      <color indexed="8"/>
      <name val="Arial Cyr"/>
      <charset val="204"/>
    </font>
    <font>
      <sz val="8"/>
      <color indexed="8"/>
      <name val="Times New Roman"/>
      <family val="1"/>
      <charset val="204"/>
    </font>
    <font>
      <vertAlign val="superscript"/>
      <sz val="8"/>
      <color indexed="8"/>
      <name val="Times New Roman"/>
      <family val="1"/>
      <charset val="204"/>
    </font>
    <font>
      <sz val="8"/>
      <color indexed="10"/>
      <name val="Cambria"/>
      <family val="1"/>
      <charset val="204"/>
    </font>
    <font>
      <sz val="8"/>
      <color indexed="10"/>
      <name val="Arial Cyr"/>
      <charset val="204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48" fillId="0" borderId="0"/>
    <xf numFmtId="0" fontId="48" fillId="0" borderId="0"/>
    <xf numFmtId="0" fontId="1" fillId="0" borderId="0"/>
    <xf numFmtId="0" fontId="1" fillId="0" borderId="0"/>
    <xf numFmtId="0" fontId="48" fillId="0" borderId="0"/>
    <xf numFmtId="0" fontId="47" fillId="0" borderId="0"/>
    <xf numFmtId="0" fontId="84" fillId="0" borderId="0"/>
    <xf numFmtId="0" fontId="54" fillId="0" borderId="0"/>
    <xf numFmtId="0" fontId="48" fillId="0" borderId="0"/>
    <xf numFmtId="0" fontId="20" fillId="0" borderId="0"/>
    <xf numFmtId="0" fontId="1" fillId="0" borderId="0"/>
    <xf numFmtId="0" fontId="8" fillId="0" borderId="0"/>
    <xf numFmtId="0" fontId="8" fillId="0" borderId="0"/>
    <xf numFmtId="0" fontId="4" fillId="0" borderId="0"/>
    <xf numFmtId="9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583">
    <xf numFmtId="0" fontId="0" fillId="0" borderId="0" xfId="0"/>
    <xf numFmtId="0" fontId="3" fillId="2" borderId="1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0" fontId="8" fillId="0" borderId="0" xfId="0" applyFont="1" applyAlignment="1">
      <alignment wrapText="1"/>
    </xf>
    <xf numFmtId="0" fontId="6" fillId="0" borderId="2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" fillId="0" borderId="0" xfId="0" applyFont="1" applyBorder="1" applyAlignment="1">
      <alignment vertical="top" wrapText="1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right"/>
    </xf>
    <xf numFmtId="0" fontId="3" fillId="0" borderId="2" xfId="0" applyFont="1" applyBorder="1" applyAlignment="1">
      <alignment horizontal="left" vertical="top" wrapText="1" indent="1"/>
    </xf>
    <xf numFmtId="1" fontId="3" fillId="0" borderId="0" xfId="0" applyNumberFormat="1" applyFont="1" applyFill="1"/>
    <xf numFmtId="172" fontId="3" fillId="0" borderId="0" xfId="0" applyNumberFormat="1" applyFont="1" applyFill="1" applyBorder="1" applyAlignment="1">
      <alignment horizontal="right"/>
    </xf>
    <xf numFmtId="172" fontId="3" fillId="0" borderId="0" xfId="0" applyNumberFormat="1" applyFont="1" applyFill="1"/>
    <xf numFmtId="0" fontId="3" fillId="0" borderId="0" xfId="0" applyFont="1" applyFill="1"/>
    <xf numFmtId="0" fontId="3" fillId="0" borderId="2" xfId="0" applyFont="1" applyBorder="1" applyAlignment="1">
      <alignment horizontal="left" vertical="top" wrapText="1" indent="2"/>
    </xf>
    <xf numFmtId="0" fontId="3" fillId="0" borderId="2" xfId="0" applyFont="1" applyBorder="1" applyAlignment="1">
      <alignment horizontal="left" vertical="top" wrapText="1" indent="3"/>
    </xf>
    <xf numFmtId="0" fontId="3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NumberFormat="1" applyFont="1" applyBorder="1" applyAlignment="1">
      <alignment wrapText="1"/>
    </xf>
    <xf numFmtId="172" fontId="3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Alignment="1"/>
    <xf numFmtId="0" fontId="3" fillId="0" borderId="2" xfId="0" applyFont="1" applyFill="1" applyBorder="1" applyAlignment="1">
      <alignment vertical="top" wrapText="1"/>
    </xf>
    <xf numFmtId="172" fontId="3" fillId="0" borderId="0" xfId="0" applyNumberFormat="1" applyFont="1"/>
    <xf numFmtId="0" fontId="3" fillId="0" borderId="2" xfId="0" applyFont="1" applyBorder="1" applyAlignment="1">
      <alignment wrapText="1"/>
    </xf>
    <xf numFmtId="172" fontId="3" fillId="0" borderId="0" xfId="0" applyNumberFormat="1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2" xfId="0" applyFont="1" applyBorder="1" applyAlignment="1">
      <alignment horizontal="left" wrapText="1" indent="1"/>
    </xf>
    <xf numFmtId="0" fontId="6" fillId="0" borderId="2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49" fontId="3" fillId="0" borderId="2" xfId="0" applyNumberFormat="1" applyFont="1" applyBorder="1" applyAlignment="1">
      <alignment horizontal="left" wrapText="1" indent="1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3" fillId="0" borderId="2" xfId="0" quotePrefix="1" applyFont="1" applyBorder="1" applyAlignment="1">
      <alignment horizontal="left" vertical="top" wrapText="1"/>
    </xf>
    <xf numFmtId="0" fontId="3" fillId="0" borderId="0" xfId="0" applyFont="1" applyAlignment="1">
      <alignment horizontal="right" vertical="top"/>
    </xf>
    <xf numFmtId="0" fontId="3" fillId="0" borderId="0" xfId="5" applyFont="1" applyFill="1" applyAlignment="1">
      <alignment horizontal="right"/>
    </xf>
    <xf numFmtId="2" fontId="3" fillId="0" borderId="0" xfId="0" applyNumberFormat="1" applyFont="1" applyAlignment="1">
      <alignment horizontal="right" vertical="top"/>
    </xf>
    <xf numFmtId="172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" fontId="3" fillId="0" borderId="0" xfId="0" applyNumberFormat="1" applyFont="1"/>
    <xf numFmtId="0" fontId="3" fillId="0" borderId="0" xfId="0" applyNumberFormat="1" applyFont="1" applyAlignment="1">
      <alignment horizontal="right"/>
    </xf>
    <xf numFmtId="0" fontId="3" fillId="0" borderId="2" xfId="0" applyFont="1" applyFill="1" applyBorder="1" applyAlignment="1">
      <alignment horizontal="left" vertical="top" wrapText="1" indent="1"/>
    </xf>
    <xf numFmtId="0" fontId="3" fillId="0" borderId="2" xfId="0" applyFont="1" applyBorder="1" applyAlignment="1">
      <alignment horizontal="left" wrapText="1"/>
    </xf>
    <xf numFmtId="0" fontId="3" fillId="0" borderId="0" xfId="0" applyFont="1" applyAlignment="1">
      <alignment horizontal="right" wrapText="1"/>
    </xf>
    <xf numFmtId="1" fontId="3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right"/>
    </xf>
    <xf numFmtId="172" fontId="3" fillId="0" borderId="0" xfId="0" applyNumberFormat="1" applyFont="1" applyFill="1" applyAlignment="1">
      <alignment horizontal="right"/>
    </xf>
    <xf numFmtId="0" fontId="3" fillId="0" borderId="0" xfId="0" applyFont="1" applyBorder="1" applyAlignment="1">
      <alignment horizontal="right" wrapText="1"/>
    </xf>
    <xf numFmtId="172" fontId="3" fillId="0" borderId="0" xfId="0" applyNumberFormat="1" applyFont="1" applyAlignment="1">
      <alignment horizontal="right" wrapText="1"/>
    </xf>
    <xf numFmtId="172" fontId="3" fillId="0" borderId="0" xfId="0" applyNumberFormat="1" applyFont="1" applyBorder="1" applyAlignment="1">
      <alignment horizontal="right" vertical="top" wrapText="1"/>
    </xf>
    <xf numFmtId="0" fontId="3" fillId="0" borderId="2" xfId="0" applyNumberFormat="1" applyFont="1" applyBorder="1" applyAlignment="1">
      <alignment horizontal="left" vertical="top" wrapText="1" indent="1"/>
    </xf>
    <xf numFmtId="172" fontId="3" fillId="0" borderId="0" xfId="0" applyNumberFormat="1" applyFont="1" applyAlignment="1"/>
    <xf numFmtId="0" fontId="3" fillId="0" borderId="0" xfId="0" applyFont="1" applyBorder="1"/>
    <xf numFmtId="172" fontId="3" fillId="0" borderId="0" xfId="0" applyNumberFormat="1" applyFont="1" applyFill="1" applyBorder="1" applyAlignment="1"/>
    <xf numFmtId="172" fontId="12" fillId="0" borderId="0" xfId="0" applyNumberFormat="1" applyFont="1" applyFill="1"/>
    <xf numFmtId="172" fontId="12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wrapText="1"/>
    </xf>
    <xf numFmtId="2" fontId="12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172" fontId="13" fillId="0" borderId="0" xfId="0" applyNumberFormat="1" applyFont="1" applyBorder="1" applyAlignment="1">
      <alignment horizontal="right"/>
    </xf>
    <xf numFmtId="172" fontId="13" fillId="0" borderId="0" xfId="0" applyNumberFormat="1" applyFont="1" applyBorder="1"/>
    <xf numFmtId="173" fontId="3" fillId="0" borderId="0" xfId="0" applyNumberFormat="1" applyFont="1" applyFill="1" applyBorder="1" applyAlignment="1">
      <alignment horizontal="right"/>
    </xf>
    <xf numFmtId="173" fontId="12" fillId="0" borderId="0" xfId="0" applyNumberFormat="1" applyFont="1" applyFill="1" applyBorder="1" applyAlignment="1">
      <alignment horizontal="right"/>
    </xf>
    <xf numFmtId="0" fontId="12" fillId="0" borderId="0" xfId="0" applyFont="1" applyFill="1"/>
    <xf numFmtId="172" fontId="12" fillId="0" borderId="0" xfId="0" applyNumberFormat="1" applyFont="1"/>
    <xf numFmtId="0" fontId="12" fillId="0" borderId="0" xfId="0" applyFont="1"/>
    <xf numFmtId="0" fontId="12" fillId="0" borderId="2" xfId="0" quotePrefix="1" applyFont="1" applyBorder="1" applyAlignment="1">
      <alignment horizontal="left" vertical="top" wrapText="1" indent="1"/>
    </xf>
    <xf numFmtId="1" fontId="12" fillId="0" borderId="0" xfId="0" applyNumberFormat="1" applyFo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172" fontId="3" fillId="0" borderId="0" xfId="0" applyNumberFormat="1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>
      <alignment horizontal="right" vertical="top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/>
    <xf numFmtId="0" fontId="12" fillId="0" borderId="0" xfId="0" applyFont="1" applyFill="1" applyAlignment="1">
      <alignment horizontal="right"/>
    </xf>
    <xf numFmtId="0" fontId="12" fillId="0" borderId="0" xfId="0" applyFont="1" applyBorder="1" applyAlignment="1">
      <alignment horizontal="right" wrapText="1"/>
    </xf>
    <xf numFmtId="172" fontId="12" fillId="0" borderId="0" xfId="0" applyNumberFormat="1" applyFont="1" applyFill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6" fillId="0" borderId="2" xfId="0" applyFont="1" applyBorder="1" applyAlignment="1">
      <alignment horizontal="left" vertical="top" wrapText="1" indent="1"/>
    </xf>
    <xf numFmtId="172" fontId="3" fillId="0" borderId="0" xfId="0" applyNumberFormat="1" applyFont="1" applyFill="1" applyProtection="1">
      <protection hidden="1"/>
    </xf>
    <xf numFmtId="172" fontId="3" fillId="0" borderId="0" xfId="0" applyNumberFormat="1" applyFont="1" applyProtection="1">
      <protection hidden="1"/>
    </xf>
    <xf numFmtId="0" fontId="1" fillId="0" borderId="0" xfId="0" applyFont="1" applyAlignment="1">
      <alignment horizontal="right"/>
    </xf>
    <xf numFmtId="1" fontId="3" fillId="0" borderId="0" xfId="0" applyNumberFormat="1" applyFont="1" applyFill="1" applyBorder="1" applyAlignment="1">
      <alignment horizontal="right" wrapText="1"/>
    </xf>
    <xf numFmtId="172" fontId="3" fillId="0" borderId="0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12" fillId="0" borderId="0" xfId="0" applyFont="1" applyAlignment="1">
      <alignment horizontal="right"/>
    </xf>
    <xf numFmtId="0" fontId="3" fillId="0" borderId="0" xfId="0" applyFont="1" applyFill="1" applyBorder="1" applyAlignment="1"/>
    <xf numFmtId="172" fontId="12" fillId="0" borderId="0" xfId="0" applyNumberFormat="1" applyFont="1" applyAlignment="1">
      <alignment horizontal="right"/>
    </xf>
    <xf numFmtId="0" fontId="3" fillId="0" borderId="2" xfId="0" applyFont="1" applyFill="1" applyBorder="1" applyAlignment="1">
      <alignment wrapText="1"/>
    </xf>
    <xf numFmtId="172" fontId="3" fillId="0" borderId="0" xfId="0" applyNumberFormat="1" applyFont="1" applyFill="1" applyBorder="1"/>
    <xf numFmtId="0" fontId="3" fillId="0" borderId="2" xfId="0" applyFont="1" applyFill="1" applyBorder="1" applyAlignment="1">
      <alignment horizontal="left" wrapText="1"/>
    </xf>
    <xf numFmtId="174" fontId="3" fillId="0" borderId="0" xfId="0" applyNumberFormat="1" applyFont="1" applyFill="1" applyBorder="1"/>
    <xf numFmtId="0" fontId="6" fillId="0" borderId="2" xfId="0" applyFont="1" applyBorder="1" applyAlignment="1">
      <alignment wrapText="1"/>
    </xf>
    <xf numFmtId="172" fontId="12" fillId="0" borderId="0" xfId="0" applyNumberFormat="1" applyFont="1" applyFill="1" applyBorder="1"/>
    <xf numFmtId="0" fontId="3" fillId="0" borderId="2" xfId="0" applyFont="1" applyBorder="1" applyAlignment="1">
      <alignment horizontal="left" wrapText="1" indent="2"/>
    </xf>
    <xf numFmtId="0" fontId="3" fillId="0" borderId="2" xfId="0" applyFont="1" applyFill="1" applyBorder="1" applyAlignment="1">
      <alignment horizontal="left" vertical="top" wrapText="1" indent="3"/>
    </xf>
    <xf numFmtId="0" fontId="0" fillId="0" borderId="0" xfId="0" applyFill="1"/>
    <xf numFmtId="172" fontId="3" fillId="0" borderId="0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 wrapText="1" indent="2"/>
    </xf>
    <xf numFmtId="0" fontId="3" fillId="0" borderId="2" xfId="0" applyFont="1" applyBorder="1" applyAlignment="1">
      <alignment horizontal="left" wrapText="1" indent="3"/>
    </xf>
    <xf numFmtId="0" fontId="3" fillId="0" borderId="2" xfId="0" applyFont="1" applyFill="1" applyBorder="1" applyAlignment="1">
      <alignment horizontal="left" wrapText="1" indent="1"/>
    </xf>
    <xf numFmtId="0" fontId="6" fillId="0" borderId="2" xfId="0" applyFont="1" applyFill="1" applyBorder="1" applyAlignment="1">
      <alignment wrapText="1"/>
    </xf>
    <xf numFmtId="0" fontId="3" fillId="0" borderId="2" xfId="0" applyFont="1" applyFill="1" applyBorder="1" applyAlignment="1" applyProtection="1">
      <alignment horizontal="left" vertical="top" wrapText="1" indent="1"/>
      <protection locked="0"/>
    </xf>
    <xf numFmtId="1" fontId="3" fillId="0" borderId="0" xfId="0" applyNumberFormat="1" applyFont="1" applyFill="1" applyBorder="1"/>
    <xf numFmtId="0" fontId="3" fillId="0" borderId="2" xfId="0" applyFont="1" applyFill="1" applyBorder="1" applyAlignment="1" applyProtection="1">
      <alignment horizontal="left" vertical="top" wrapText="1" indent="2"/>
      <protection locked="0"/>
    </xf>
    <xf numFmtId="0" fontId="3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 applyProtection="1">
      <alignment horizontal="left" vertical="top" wrapText="1"/>
      <protection locked="0"/>
    </xf>
    <xf numFmtId="172" fontId="0" fillId="0" borderId="0" xfId="0" applyNumberFormat="1" applyFill="1" applyBorder="1"/>
    <xf numFmtId="172" fontId="3" fillId="0" borderId="0" xfId="0" applyNumberFormat="1" applyFont="1" applyFill="1" applyBorder="1" applyAlignment="1">
      <alignment horizontal="right" vertical="center"/>
    </xf>
    <xf numFmtId="0" fontId="6" fillId="0" borderId="2" xfId="0" applyFont="1" applyFill="1" applyBorder="1" applyAlignment="1" applyProtection="1">
      <alignment horizontal="left" vertical="top" wrapText="1"/>
      <protection locked="0"/>
    </xf>
    <xf numFmtId="172" fontId="3" fillId="0" borderId="0" xfId="12" applyNumberFormat="1" applyFont="1" applyFill="1" applyBorder="1" applyAlignment="1"/>
    <xf numFmtId="0" fontId="3" fillId="0" borderId="2" xfId="0" applyFont="1" applyFill="1" applyBorder="1" applyAlignment="1"/>
    <xf numFmtId="0" fontId="3" fillId="0" borderId="2" xfId="0" applyFont="1" applyFill="1" applyBorder="1" applyAlignment="1">
      <alignment horizontal="left" wrapText="1" indent="3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Fill="1"/>
    <xf numFmtId="1" fontId="3" fillId="0" borderId="0" xfId="0" applyNumberFormat="1" applyFont="1" applyFill="1" applyBorder="1" applyAlignment="1">
      <alignment wrapText="1"/>
    </xf>
    <xf numFmtId="0" fontId="21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172" fontId="16" fillId="0" borderId="0" xfId="0" applyNumberFormat="1" applyFont="1" applyFill="1" applyBorder="1" applyAlignment="1">
      <alignment horizontal="right"/>
    </xf>
    <xf numFmtId="0" fontId="3" fillId="2" borderId="3" xfId="0" applyFont="1" applyFill="1" applyBorder="1" applyAlignment="1">
      <alignment horizontal="center" vertical="top" wrapText="1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vertical="top" wrapText="1"/>
    </xf>
    <xf numFmtId="0" fontId="3" fillId="0" borderId="2" xfId="0" quotePrefix="1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 indent="2"/>
    </xf>
    <xf numFmtId="172" fontId="1" fillId="0" borderId="0" xfId="0" applyNumberFormat="1" applyFont="1"/>
    <xf numFmtId="172" fontId="3" fillId="0" borderId="2" xfId="0" applyNumberFormat="1" applyFont="1" applyBorder="1" applyAlignment="1">
      <alignment horizontal="left" vertical="top" wrapText="1" indent="1"/>
    </xf>
    <xf numFmtId="1" fontId="3" fillId="0" borderId="0" xfId="0" applyNumberFormat="1" applyFont="1" applyFill="1" applyAlignment="1">
      <alignment horizontal="center"/>
    </xf>
    <xf numFmtId="0" fontId="6" fillId="0" borderId="2" xfId="0" applyFont="1" applyBorder="1" applyAlignment="1">
      <alignment horizontal="center" vertical="top" wrapText="1"/>
    </xf>
    <xf numFmtId="0" fontId="3" fillId="0" borderId="0" xfId="0" applyFont="1" applyFill="1" applyBorder="1" applyAlignment="1" applyProtection="1">
      <alignment horizontal="right"/>
      <protection locked="0"/>
    </xf>
    <xf numFmtId="0" fontId="3" fillId="0" borderId="2" xfId="0" applyFont="1" applyBorder="1"/>
    <xf numFmtId="2" fontId="3" fillId="0" borderId="0" xfId="0" applyNumberFormat="1" applyFont="1"/>
    <xf numFmtId="0" fontId="3" fillId="0" borderId="2" xfId="0" applyFont="1" applyBorder="1" applyAlignment="1">
      <alignment horizontal="justify" vertical="top" wrapText="1"/>
    </xf>
    <xf numFmtId="172" fontId="12" fillId="0" borderId="0" xfId="0" applyNumberFormat="1" applyFont="1" applyFill="1" applyBorder="1" applyAlignment="1">
      <alignment wrapText="1"/>
    </xf>
    <xf numFmtId="0" fontId="12" fillId="0" borderId="2" xfId="0" applyFont="1" applyFill="1" applyBorder="1" applyAlignment="1">
      <alignment vertical="top" wrapText="1"/>
    </xf>
    <xf numFmtId="0" fontId="12" fillId="0" borderId="0" xfId="0" applyFont="1" applyFill="1" applyBorder="1"/>
    <xf numFmtId="0" fontId="3" fillId="0" borderId="2" xfId="0" applyFont="1" applyBorder="1" applyAlignment="1">
      <alignment horizontal="center" wrapText="1"/>
    </xf>
    <xf numFmtId="172" fontId="24" fillId="0" borderId="0" xfId="0" applyNumberFormat="1" applyFont="1" applyAlignment="1">
      <alignment horizontal="right"/>
    </xf>
    <xf numFmtId="0" fontId="3" fillId="0" borderId="0" xfId="0" applyNumberFormat="1" applyFont="1"/>
    <xf numFmtId="0" fontId="12" fillId="0" borderId="0" xfId="0" applyNumberFormat="1" applyFont="1"/>
    <xf numFmtId="0" fontId="3" fillId="0" borderId="0" xfId="0" applyNumberFormat="1" applyFont="1" applyFill="1"/>
    <xf numFmtId="0" fontId="12" fillId="0" borderId="2" xfId="0" applyFont="1" applyBorder="1" applyAlignment="1">
      <alignment vertical="top" wrapText="1"/>
    </xf>
    <xf numFmtId="0" fontId="1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2" xfId="0" applyNumberFormat="1" applyFont="1" applyBorder="1"/>
    <xf numFmtId="0" fontId="6" fillId="0" borderId="2" xfId="0" applyFont="1" applyBorder="1"/>
    <xf numFmtId="0" fontId="3" fillId="0" borderId="2" xfId="0" applyFont="1" applyBorder="1" applyAlignment="1">
      <alignment horizontal="left" indent="1"/>
    </xf>
    <xf numFmtId="2" fontId="3" fillId="0" borderId="0" xfId="0" applyNumberFormat="1" applyFont="1" applyFill="1" applyAlignment="1">
      <alignment horizontal="right"/>
    </xf>
    <xf numFmtId="172" fontId="3" fillId="0" borderId="0" xfId="0" applyNumberFormat="1" applyFont="1" applyBorder="1" applyAlignment="1">
      <alignment horizontal="right" wrapText="1"/>
    </xf>
    <xf numFmtId="1" fontId="3" fillId="0" borderId="0" xfId="0" applyNumberFormat="1" applyFont="1" applyBorder="1" applyAlignment="1">
      <alignment horizontal="right" wrapText="1"/>
    </xf>
    <xf numFmtId="0" fontId="3" fillId="0" borderId="2" xfId="0" applyFont="1" applyBorder="1" applyAlignment="1">
      <alignment horizontal="left" vertical="center" wrapText="1" indent="1"/>
    </xf>
    <xf numFmtId="2" fontId="3" fillId="0" borderId="0" xfId="0" applyNumberFormat="1" applyFont="1" applyFill="1" applyBorder="1" applyAlignment="1">
      <alignment horizontal="right" wrapText="1"/>
    </xf>
    <xf numFmtId="0" fontId="26" fillId="0" borderId="2" xfId="0" applyFont="1" applyBorder="1" applyAlignment="1">
      <alignment horizontal="left" wrapText="1" indent="1"/>
    </xf>
    <xf numFmtId="0" fontId="0" fillId="0" borderId="0" xfId="0" applyAlignment="1"/>
    <xf numFmtId="0" fontId="3" fillId="2" borderId="4" xfId="0" applyFont="1" applyFill="1" applyBorder="1" applyAlignment="1">
      <alignment horizontal="center" vertical="top" wrapText="1"/>
    </xf>
    <xf numFmtId="0" fontId="8" fillId="0" borderId="0" xfId="0" applyFont="1"/>
    <xf numFmtId="0" fontId="3" fillId="2" borderId="4" xfId="0" applyFont="1" applyFill="1" applyBorder="1" applyAlignment="1">
      <alignment horizontal="center" vertical="center" wrapText="1"/>
    </xf>
    <xf numFmtId="172" fontId="12" fillId="0" borderId="0" xfId="0" applyNumberFormat="1" applyFont="1" applyBorder="1"/>
    <xf numFmtId="175" fontId="3" fillId="0" borderId="0" xfId="0" applyNumberFormat="1" applyFont="1" applyAlignment="1">
      <alignment horizontal="right"/>
    </xf>
    <xf numFmtId="175" fontId="12" fillId="0" borderId="0" xfId="0" applyNumberFormat="1" applyFont="1" applyAlignment="1">
      <alignment horizontal="right"/>
    </xf>
    <xf numFmtId="175" fontId="12" fillId="0" borderId="0" xfId="0" applyNumberFormat="1" applyFont="1" applyBorder="1"/>
    <xf numFmtId="175" fontId="3" fillId="0" borderId="0" xfId="0" applyNumberFormat="1" applyFont="1" applyBorder="1"/>
    <xf numFmtId="175" fontId="3" fillId="0" borderId="0" xfId="0" applyNumberFormat="1" applyFont="1" applyFill="1" applyBorder="1"/>
    <xf numFmtId="172" fontId="3" fillId="0" borderId="0" xfId="0" applyNumberFormat="1" applyFont="1" applyAlignment="1">
      <alignment horizontal="center"/>
    </xf>
    <xf numFmtId="172" fontId="27" fillId="0" borderId="0" xfId="0" applyNumberFormat="1" applyFont="1" applyFill="1" applyAlignment="1">
      <alignment horizontal="right"/>
    </xf>
    <xf numFmtId="172" fontId="3" fillId="0" borderId="0" xfId="0" applyNumberFormat="1" applyFont="1" applyFill="1" applyAlignment="1">
      <alignment horizontal="center"/>
    </xf>
    <xf numFmtId="0" fontId="27" fillId="0" borderId="0" xfId="0" applyFont="1" applyAlignment="1">
      <alignment horizontal="right"/>
    </xf>
    <xf numFmtId="172" fontId="3" fillId="0" borderId="0" xfId="0" applyNumberFormat="1" applyFont="1" applyBorder="1"/>
    <xf numFmtId="0" fontId="12" fillId="0" borderId="0" xfId="0" applyFont="1" applyAlignment="1"/>
    <xf numFmtId="172" fontId="12" fillId="0" borderId="0" xfId="0" applyNumberFormat="1" applyFont="1" applyAlignment="1"/>
    <xf numFmtId="2" fontId="3" fillId="0" borderId="0" xfId="0" applyNumberFormat="1" applyFont="1" applyAlignment="1"/>
    <xf numFmtId="1" fontId="3" fillId="0" borderId="0" xfId="0" applyNumberFormat="1" applyFont="1" applyBorder="1" applyAlignment="1"/>
    <xf numFmtId="1" fontId="3" fillId="0" borderId="0" xfId="0" applyNumberFormat="1" applyFont="1" applyFill="1" applyBorder="1" applyAlignment="1"/>
    <xf numFmtId="0" fontId="1" fillId="0" borderId="0" xfId="0" applyFont="1" applyAlignment="1">
      <alignment horizontal="center"/>
    </xf>
    <xf numFmtId="2" fontId="3" fillId="0" borderId="0" xfId="0" applyNumberFormat="1" applyFont="1" applyBorder="1" applyAlignment="1">
      <alignment horizontal="right"/>
    </xf>
    <xf numFmtId="0" fontId="3" fillId="0" borderId="0" xfId="0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protection locked="0"/>
    </xf>
    <xf numFmtId="1" fontId="3" fillId="0" borderId="0" xfId="0" applyNumberFormat="1" applyFont="1" applyBorder="1" applyAlignment="1" applyProtection="1">
      <alignment horizontal="right"/>
      <protection locked="0"/>
    </xf>
    <xf numFmtId="1" fontId="1" fillId="0" borderId="0" xfId="0" applyNumberFormat="1" applyFont="1" applyAlignment="1"/>
    <xf numFmtId="1" fontId="3" fillId="0" borderId="0" xfId="0" applyNumberFormat="1" applyFont="1" applyAlignment="1"/>
    <xf numFmtId="1" fontId="3" fillId="0" borderId="0" xfId="0" applyNumberFormat="1" applyFont="1" applyFill="1" applyAlignment="1"/>
    <xf numFmtId="172" fontId="3" fillId="0" borderId="0" xfId="0" applyNumberFormat="1" applyFont="1" applyFill="1" applyAlignment="1"/>
    <xf numFmtId="0" fontId="28" fillId="0" borderId="0" xfId="0" applyFont="1" applyFill="1"/>
    <xf numFmtId="0" fontId="3" fillId="0" borderId="2" xfId="0" applyFont="1" applyFill="1" applyBorder="1" applyAlignment="1">
      <alignment horizontal="left" indent="1"/>
    </xf>
    <xf numFmtId="0" fontId="3" fillId="0" borderId="2" xfId="0" applyFont="1" applyFill="1" applyBorder="1" applyAlignment="1">
      <alignment horizontal="left" indent="2"/>
    </xf>
    <xf numFmtId="0" fontId="3" fillId="0" borderId="2" xfId="0" applyFont="1" applyFill="1" applyBorder="1" applyAlignment="1">
      <alignment horizontal="center" wrapText="1"/>
    </xf>
    <xf numFmtId="2" fontId="3" fillId="0" borderId="0" xfId="0" applyNumberFormat="1" applyFont="1" applyFill="1" applyAlignment="1"/>
    <xf numFmtId="0" fontId="3" fillId="0" borderId="2" xfId="0" applyFont="1" applyFill="1" applyBorder="1" applyAlignment="1">
      <alignment horizontal="left" wrapText="1" indent="4"/>
    </xf>
    <xf numFmtId="172" fontId="3" fillId="0" borderId="2" xfId="0" applyNumberFormat="1" applyFont="1" applyFill="1" applyBorder="1" applyAlignment="1">
      <alignment horizontal="left" wrapText="1" indent="1"/>
    </xf>
    <xf numFmtId="172" fontId="3" fillId="0" borderId="2" xfId="0" applyNumberFormat="1" applyFont="1" applyFill="1" applyBorder="1" applyAlignment="1">
      <alignment horizontal="left" wrapText="1" indent="3"/>
    </xf>
    <xf numFmtId="172" fontId="3" fillId="0" borderId="2" xfId="0" applyNumberFormat="1" applyFont="1" applyFill="1" applyBorder="1" applyAlignment="1">
      <alignment horizontal="left" wrapText="1" indent="2"/>
    </xf>
    <xf numFmtId="172" fontId="3" fillId="0" borderId="2" xfId="0" applyNumberFormat="1" applyFont="1" applyFill="1" applyBorder="1" applyAlignment="1">
      <alignment horizontal="left" wrapText="1" indent="4"/>
    </xf>
    <xf numFmtId="1" fontId="0" fillId="0" borderId="0" xfId="0" applyNumberFormat="1" applyFill="1" applyBorder="1"/>
    <xf numFmtId="1" fontId="28" fillId="0" borderId="0" xfId="0" applyNumberFormat="1" applyFont="1" applyFill="1" applyBorder="1"/>
    <xf numFmtId="0" fontId="18" fillId="0" borderId="0" xfId="0" applyFont="1" applyFill="1"/>
    <xf numFmtId="172" fontId="3" fillId="0" borderId="2" xfId="0" applyNumberFormat="1" applyFont="1" applyFill="1" applyBorder="1" applyAlignment="1">
      <alignment vertical="top" wrapText="1"/>
    </xf>
    <xf numFmtId="172" fontId="3" fillId="0" borderId="2" xfId="0" applyNumberFormat="1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right"/>
    </xf>
    <xf numFmtId="2" fontId="3" fillId="0" borderId="0" xfId="0" applyNumberFormat="1" applyFont="1" applyBorder="1"/>
    <xf numFmtId="1" fontId="3" fillId="0" borderId="0" xfId="0" applyNumberFormat="1" applyFont="1" applyBorder="1"/>
    <xf numFmtId="2" fontId="3" fillId="0" borderId="0" xfId="0" applyNumberFormat="1" applyFont="1" applyFill="1" applyBorder="1"/>
    <xf numFmtId="0" fontId="31" fillId="0" borderId="0" xfId="0" applyFont="1" applyFill="1" applyBorder="1" applyAlignment="1">
      <alignment horizontal="left" vertical="top" wrapText="1"/>
    </xf>
    <xf numFmtId="174" fontId="3" fillId="0" borderId="0" xfId="0" applyNumberFormat="1" applyFont="1"/>
    <xf numFmtId="174" fontId="3" fillId="0" borderId="0" xfId="0" applyNumberFormat="1" applyFont="1" applyFill="1"/>
    <xf numFmtId="1" fontId="12" fillId="0" borderId="0" xfId="0" applyNumberFormat="1" applyFont="1" applyBorder="1" applyAlignment="1">
      <alignment horizontal="right"/>
    </xf>
    <xf numFmtId="0" fontId="16" fillId="0" borderId="0" xfId="0" applyFont="1" applyFill="1" applyBorder="1" applyAlignment="1">
      <alignment horizontal="right" wrapText="1"/>
    </xf>
    <xf numFmtId="1" fontId="16" fillId="0" borderId="0" xfId="0" applyNumberFormat="1" applyFont="1" applyFill="1" applyBorder="1" applyAlignment="1">
      <alignment horizontal="right" wrapText="1"/>
    </xf>
    <xf numFmtId="0" fontId="3" fillId="0" borderId="0" xfId="13" applyNumberFormat="1" applyFont="1" applyFill="1" applyBorder="1" applyAlignment="1">
      <alignment horizontal="right"/>
    </xf>
    <xf numFmtId="0" fontId="3" fillId="0" borderId="0" xfId="13" applyNumberFormat="1" applyFont="1" applyFill="1" applyBorder="1" applyAlignment="1">
      <alignment horizontal="right" wrapText="1"/>
    </xf>
    <xf numFmtId="0" fontId="3" fillId="0" borderId="2" xfId="0" applyFont="1" applyFill="1" applyBorder="1" applyAlignment="1">
      <alignment horizontal="left" vertical="top" wrapText="1"/>
    </xf>
    <xf numFmtId="0" fontId="32" fillId="0" borderId="0" xfId="0" applyFont="1"/>
    <xf numFmtId="0" fontId="33" fillId="0" borderId="0" xfId="0" applyFont="1"/>
    <xf numFmtId="172" fontId="3" fillId="0" borderId="0" xfId="0" applyNumberFormat="1" applyFont="1" applyBorder="1" applyAlignment="1">
      <alignment vertical="top" wrapText="1"/>
    </xf>
    <xf numFmtId="172" fontId="3" fillId="0" borderId="0" xfId="0" applyNumberFormat="1" applyFont="1" applyFill="1" applyBorder="1" applyAlignment="1">
      <alignment vertical="top" wrapText="1"/>
    </xf>
    <xf numFmtId="0" fontId="16" fillId="0" borderId="0" xfId="0" applyFont="1"/>
    <xf numFmtId="0" fontId="16" fillId="0" borderId="0" xfId="0" applyFont="1" applyFill="1"/>
    <xf numFmtId="0" fontId="16" fillId="0" borderId="0" xfId="0" applyFont="1" applyBorder="1" applyAlignment="1">
      <alignment horizontal="right" wrapText="1"/>
    </xf>
    <xf numFmtId="0" fontId="12" fillId="0" borderId="0" xfId="0" applyFont="1" applyFill="1" applyBorder="1" applyAlignment="1">
      <alignment horizontal="right" wrapText="1"/>
    </xf>
    <xf numFmtId="0" fontId="34" fillId="0" borderId="0" xfId="0" applyFont="1"/>
    <xf numFmtId="0" fontId="35" fillId="0" borderId="0" xfId="0" applyFont="1"/>
    <xf numFmtId="0" fontId="35" fillId="0" borderId="0" xfId="0" applyFont="1" applyBorder="1" applyAlignment="1">
      <alignment horizontal="right" wrapText="1"/>
    </xf>
    <xf numFmtId="0" fontId="12" fillId="0" borderId="2" xfId="0" applyFont="1" applyBorder="1" applyAlignment="1">
      <alignment horizontal="left" vertical="top" wrapText="1" indent="1"/>
    </xf>
    <xf numFmtId="0" fontId="16" fillId="0" borderId="0" xfId="0" applyFont="1" applyBorder="1"/>
    <xf numFmtId="0" fontId="16" fillId="0" borderId="0" xfId="0" applyFont="1" applyAlignment="1">
      <alignment wrapText="1"/>
    </xf>
    <xf numFmtId="0" fontId="16" fillId="0" borderId="0" xfId="0" applyFont="1" applyFill="1" applyBorder="1"/>
    <xf numFmtId="0" fontId="16" fillId="0" borderId="0" xfId="0" applyFont="1" applyFill="1" applyBorder="1" applyAlignment="1">
      <alignment wrapText="1"/>
    </xf>
    <xf numFmtId="0" fontId="6" fillId="0" borderId="0" xfId="0" applyFont="1" applyBorder="1" applyAlignment="1">
      <alignment horizontal="center"/>
    </xf>
    <xf numFmtId="0" fontId="37" fillId="0" borderId="0" xfId="0" applyFont="1" applyAlignment="1"/>
    <xf numFmtId="1" fontId="12" fillId="0" borderId="0" xfId="18" applyNumberFormat="1" applyFont="1" applyBorder="1" applyAlignment="1">
      <alignment horizontal="right" shrinkToFit="1"/>
    </xf>
    <xf numFmtId="1" fontId="3" fillId="0" borderId="0" xfId="18" applyNumberFormat="1" applyFont="1" applyBorder="1" applyAlignment="1">
      <alignment horizontal="right" shrinkToFit="1"/>
    </xf>
    <xf numFmtId="1" fontId="3" fillId="0" borderId="0" xfId="18" applyNumberFormat="1" applyFont="1" applyFill="1" applyBorder="1" applyAlignment="1">
      <alignment horizontal="right" shrinkToFit="1"/>
    </xf>
    <xf numFmtId="1" fontId="12" fillId="0" borderId="0" xfId="18" applyNumberFormat="1" applyFont="1" applyFill="1" applyBorder="1" applyAlignment="1">
      <alignment horizontal="right" shrinkToFit="1"/>
    </xf>
    <xf numFmtId="172" fontId="12" fillId="0" borderId="0" xfId="0" applyNumberFormat="1" applyFont="1" applyBorder="1" applyAlignment="1">
      <alignment horizontal="right"/>
    </xf>
    <xf numFmtId="172" fontId="12" fillId="0" borderId="0" xfId="18" applyNumberFormat="1" applyFont="1" applyFill="1" applyBorder="1" applyAlignment="1">
      <alignment horizontal="right" shrinkToFit="1"/>
    </xf>
    <xf numFmtId="1" fontId="3" fillId="0" borderId="0" xfId="0" applyNumberFormat="1" applyFont="1" applyFill="1" applyBorder="1" applyAlignment="1" applyProtection="1">
      <alignment horizontal="right"/>
      <protection locked="0"/>
    </xf>
    <xf numFmtId="172" fontId="7" fillId="0" borderId="0" xfId="0" applyNumberFormat="1" applyFont="1" applyAlignment="1">
      <alignment horizontal="right"/>
    </xf>
    <xf numFmtId="172" fontId="1" fillId="0" borderId="0" xfId="0" applyNumberFormat="1" applyFont="1" applyFill="1"/>
    <xf numFmtId="172" fontId="0" fillId="0" borderId="0" xfId="0" applyNumberFormat="1" applyFill="1"/>
    <xf numFmtId="172" fontId="6" fillId="0" borderId="0" xfId="0" applyNumberFormat="1" applyFont="1" applyFill="1" applyBorder="1" applyAlignment="1">
      <alignment horizontal="right"/>
    </xf>
    <xf numFmtId="172" fontId="6" fillId="0" borderId="0" xfId="0" applyNumberFormat="1" applyFont="1" applyFill="1" applyBorder="1"/>
    <xf numFmtId="172" fontId="1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72" fontId="0" fillId="0" borderId="0" xfId="0" applyNumberFormat="1" applyFill="1" applyAlignment="1">
      <alignment horizontal="right"/>
    </xf>
    <xf numFmtId="172" fontId="0" fillId="0" borderId="0" xfId="0" applyNumberFormat="1" applyFill="1" applyBorder="1" applyAlignment="1">
      <alignment horizontal="right"/>
    </xf>
    <xf numFmtId="174" fontId="3" fillId="0" borderId="0" xfId="0" applyNumberFormat="1" applyFont="1" applyFill="1" applyBorder="1" applyAlignment="1">
      <alignment horizontal="right"/>
    </xf>
    <xf numFmtId="0" fontId="5" fillId="0" borderId="0" xfId="0" applyFont="1" applyBorder="1" applyAlignment="1">
      <alignment vertical="top" wrapText="1"/>
    </xf>
    <xf numFmtId="0" fontId="7" fillId="0" borderId="0" xfId="0" applyFont="1" applyAlignment="1"/>
    <xf numFmtId="0" fontId="8" fillId="0" borderId="0" xfId="0" applyFont="1" applyAlignment="1"/>
    <xf numFmtId="0" fontId="4" fillId="0" borderId="0" xfId="0" applyFont="1"/>
    <xf numFmtId="0" fontId="38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center" wrapText="1"/>
    </xf>
    <xf numFmtId="172" fontId="16" fillId="0" borderId="0" xfId="0" applyNumberFormat="1" applyFont="1" applyFill="1" applyBorder="1" applyAlignment="1">
      <alignment horizontal="right" wrapText="1"/>
    </xf>
    <xf numFmtId="172" fontId="16" fillId="0" borderId="0" xfId="0" applyNumberFormat="1" applyFont="1" applyFill="1" applyBorder="1"/>
    <xf numFmtId="0" fontId="16" fillId="0" borderId="0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38" fillId="0" borderId="0" xfId="0" applyFont="1" applyFill="1"/>
    <xf numFmtId="0" fontId="11" fillId="0" borderId="0" xfId="0" applyFont="1" applyAlignment="1">
      <alignment horizontal="center" wrapText="1"/>
    </xf>
    <xf numFmtId="0" fontId="9" fillId="0" borderId="0" xfId="0" applyFont="1" applyBorder="1" applyAlignment="1">
      <alignment vertical="top" wrapText="1"/>
    </xf>
    <xf numFmtId="0" fontId="9" fillId="0" borderId="0" xfId="0" applyFont="1"/>
    <xf numFmtId="0" fontId="12" fillId="0" borderId="0" xfId="0" applyFont="1" applyFill="1" applyBorder="1" applyAlignment="1">
      <alignment horizontal="right"/>
    </xf>
    <xf numFmtId="0" fontId="38" fillId="0" borderId="0" xfId="0" applyFont="1"/>
    <xf numFmtId="0" fontId="12" fillId="0" borderId="0" xfId="0" applyFont="1" applyBorder="1" applyAlignment="1">
      <alignment horizontal="right"/>
    </xf>
    <xf numFmtId="0" fontId="12" fillId="0" borderId="0" xfId="0" applyNumberFormat="1" applyFont="1" applyFill="1" applyAlignment="1">
      <alignment horizontal="right"/>
    </xf>
    <xf numFmtId="0" fontId="2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0" fontId="18" fillId="0" borderId="0" xfId="0" applyFont="1"/>
    <xf numFmtId="0" fontId="8" fillId="0" borderId="0" xfId="0" applyFont="1" applyFill="1"/>
    <xf numFmtId="0" fontId="28" fillId="0" borderId="0" xfId="0" applyFont="1"/>
    <xf numFmtId="0" fontId="37" fillId="0" borderId="0" xfId="0" applyFont="1" applyFill="1" applyAlignment="1"/>
    <xf numFmtId="0" fontId="3" fillId="0" borderId="0" xfId="0" applyFont="1" applyFill="1" applyBorder="1" applyAlignment="1">
      <alignment horizontal="right" vertical="top"/>
    </xf>
    <xf numFmtId="0" fontId="3" fillId="0" borderId="0" xfId="0" applyFont="1" applyFill="1" applyBorder="1" applyAlignment="1" applyProtection="1">
      <alignment horizontal="right" vertical="top"/>
      <protection locked="0"/>
    </xf>
    <xf numFmtId="0" fontId="6" fillId="0" borderId="0" xfId="0" applyFont="1" applyFill="1" applyAlignment="1">
      <alignment horizontal="center" wrapText="1"/>
    </xf>
    <xf numFmtId="174" fontId="3" fillId="0" borderId="0" xfId="0" applyNumberFormat="1" applyFont="1" applyFill="1" applyAlignment="1">
      <alignment horizontal="right"/>
    </xf>
    <xf numFmtId="1" fontId="0" fillId="0" borderId="0" xfId="0" applyNumberFormat="1" applyBorder="1" applyAlignment="1">
      <alignment horizontal="right"/>
    </xf>
    <xf numFmtId="172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wrapText="1"/>
    </xf>
    <xf numFmtId="180" fontId="3" fillId="0" borderId="0" xfId="0" applyNumberFormat="1" applyFont="1" applyFill="1" applyBorder="1" applyAlignment="1">
      <alignment horizontal="right"/>
    </xf>
    <xf numFmtId="0" fontId="39" fillId="0" borderId="0" xfId="0" applyFont="1"/>
    <xf numFmtId="172" fontId="7" fillId="0" borderId="0" xfId="0" applyNumberFormat="1" applyFont="1" applyFill="1" applyAlignment="1">
      <alignment horizontal="right"/>
    </xf>
    <xf numFmtId="0" fontId="40" fillId="0" borderId="0" xfId="0" applyFont="1" applyAlignment="1"/>
    <xf numFmtId="0" fontId="40" fillId="0" borderId="0" xfId="0" applyFont="1" applyFill="1" applyBorder="1" applyAlignment="1"/>
    <xf numFmtId="0" fontId="41" fillId="0" borderId="0" xfId="0" applyFont="1" applyAlignment="1"/>
    <xf numFmtId="0" fontId="41" fillId="0" borderId="0" xfId="0" applyFont="1" applyFill="1" applyBorder="1" applyAlignment="1"/>
    <xf numFmtId="0" fontId="7" fillId="0" borderId="0" xfId="0" applyFont="1" applyFill="1" applyAlignment="1">
      <alignment horizontal="right"/>
    </xf>
    <xf numFmtId="172" fontId="3" fillId="0" borderId="0" xfId="0" applyNumberFormat="1" applyFont="1" applyFill="1" applyAlignment="1">
      <alignment horizontal="left"/>
    </xf>
    <xf numFmtId="0" fontId="3" fillId="0" borderId="0" xfId="0" applyFont="1" applyFill="1" applyAlignment="1"/>
    <xf numFmtId="0" fontId="8" fillId="0" borderId="0" xfId="0" applyFont="1" applyFill="1" applyBorder="1"/>
    <xf numFmtId="0" fontId="42" fillId="0" borderId="0" xfId="0" applyFont="1" applyBorder="1" applyAlignment="1">
      <alignment horizontal="right"/>
    </xf>
    <xf numFmtId="0" fontId="43" fillId="0" borderId="0" xfId="0" applyFont="1" applyFill="1" applyBorder="1" applyAlignment="1">
      <alignment horizontal="right" wrapText="1"/>
    </xf>
    <xf numFmtId="0" fontId="43" fillId="0" borderId="0" xfId="0" applyFont="1" applyBorder="1" applyAlignment="1">
      <alignment horizontal="right"/>
    </xf>
    <xf numFmtId="172" fontId="3" fillId="0" borderId="0" xfId="0" applyNumberFormat="1" applyFont="1" applyBorder="1" applyAlignment="1"/>
    <xf numFmtId="172" fontId="18" fillId="0" borderId="0" xfId="0" applyNumberFormat="1" applyFont="1" applyBorder="1" applyAlignment="1">
      <alignment horizontal="right"/>
    </xf>
    <xf numFmtId="172" fontId="46" fillId="0" borderId="0" xfId="0" applyNumberFormat="1" applyFont="1" applyFill="1" applyBorder="1" applyAlignment="1">
      <alignment horizontal="right"/>
    </xf>
    <xf numFmtId="0" fontId="18" fillId="0" borderId="0" xfId="0" applyFont="1" applyAlignment="1">
      <alignment horizontal="right"/>
    </xf>
    <xf numFmtId="172" fontId="18" fillId="0" borderId="0" xfId="0" applyNumberFormat="1" applyFont="1" applyFill="1" applyBorder="1" applyAlignment="1">
      <alignment horizontal="right" wrapText="1"/>
    </xf>
    <xf numFmtId="172" fontId="3" fillId="0" borderId="0" xfId="0" applyNumberFormat="1" applyFont="1" applyFill="1" applyAlignment="1">
      <alignment wrapText="1"/>
    </xf>
    <xf numFmtId="0" fontId="10" fillId="0" borderId="0" xfId="0" applyFont="1" applyAlignment="1"/>
    <xf numFmtId="172" fontId="45" fillId="0" borderId="0" xfId="0" applyNumberFormat="1" applyFont="1" applyFill="1" applyAlignment="1">
      <alignment horizontal="center"/>
    </xf>
    <xf numFmtId="172" fontId="44" fillId="0" borderId="0" xfId="0" applyNumberFormat="1" applyFont="1" applyFill="1" applyAlignment="1">
      <alignment horizontal="center"/>
    </xf>
    <xf numFmtId="0" fontId="39" fillId="0" borderId="0" xfId="0" applyFont="1" applyFill="1"/>
    <xf numFmtId="0" fontId="0" fillId="0" borderId="0" xfId="0" applyFill="1" applyAlignment="1"/>
    <xf numFmtId="172" fontId="16" fillId="0" borderId="0" xfId="0" applyNumberFormat="1" applyFont="1" applyBorder="1" applyAlignment="1">
      <alignment horizontal="right"/>
    </xf>
    <xf numFmtId="172" fontId="49" fillId="0" borderId="0" xfId="0" applyNumberFormat="1" applyFont="1" applyBorder="1" applyAlignment="1">
      <alignment horizontal="right"/>
    </xf>
    <xf numFmtId="1" fontId="49" fillId="0" borderId="0" xfId="4" applyNumberFormat="1" applyFont="1" applyBorder="1" applyAlignment="1">
      <alignment horizontal="right"/>
    </xf>
    <xf numFmtId="172" fontId="49" fillId="0" borderId="0" xfId="3" applyNumberFormat="1" applyFont="1" applyBorder="1" applyAlignment="1"/>
    <xf numFmtId="172" fontId="49" fillId="0" borderId="0" xfId="2" applyNumberFormat="1" applyFont="1" applyBorder="1" applyAlignment="1">
      <alignment vertical="top"/>
    </xf>
    <xf numFmtId="0" fontId="3" fillId="0" borderId="0" xfId="0" applyFont="1" applyFill="1" applyBorder="1" applyAlignment="1">
      <alignment horizontal="left" wrapText="1" indent="2"/>
    </xf>
    <xf numFmtId="172" fontId="3" fillId="0" borderId="0" xfId="7" applyNumberFormat="1" applyFont="1" applyFill="1" applyBorder="1" applyAlignment="1">
      <alignment horizontal="right"/>
    </xf>
    <xf numFmtId="172" fontId="3" fillId="0" borderId="0" xfId="8" applyNumberFormat="1" applyFont="1" applyFill="1" applyBorder="1" applyAlignment="1">
      <alignment horizontal="right"/>
    </xf>
    <xf numFmtId="172" fontId="3" fillId="0" borderId="0" xfId="11" applyNumberFormat="1" applyFont="1" applyFill="1" applyBorder="1" applyAlignment="1">
      <alignment horizontal="right"/>
    </xf>
    <xf numFmtId="172" fontId="8" fillId="0" borderId="0" xfId="0" applyNumberFormat="1" applyFont="1"/>
    <xf numFmtId="173" fontId="3" fillId="0" borderId="0" xfId="0" applyNumberFormat="1" applyFont="1" applyAlignment="1">
      <alignment horizontal="right"/>
    </xf>
    <xf numFmtId="173" fontId="3" fillId="0" borderId="0" xfId="0" applyNumberFormat="1" applyFont="1" applyFill="1" applyAlignment="1">
      <alignment horizontal="right"/>
    </xf>
    <xf numFmtId="0" fontId="3" fillId="0" borderId="0" xfId="0" applyFont="1" applyFill="1" applyBorder="1" applyAlignment="1">
      <alignment horizontal="left" vertical="top" wrapText="1" indent="1"/>
    </xf>
    <xf numFmtId="172" fontId="3" fillId="0" borderId="0" xfId="0" applyNumberFormat="1" applyFont="1" applyFill="1" applyBorder="1" applyAlignment="1">
      <alignment horizontal="left" indent="1"/>
    </xf>
    <xf numFmtId="0" fontId="6" fillId="0" borderId="2" xfId="0" applyFont="1" applyFill="1" applyBorder="1" applyAlignment="1">
      <alignment horizontal="center"/>
    </xf>
    <xf numFmtId="172" fontId="3" fillId="0" borderId="0" xfId="0" applyNumberFormat="1" applyFont="1" applyFill="1" applyAlignment="1">
      <alignment horizontal="right" wrapText="1"/>
    </xf>
    <xf numFmtId="0" fontId="51" fillId="0" borderId="0" xfId="0" applyFont="1"/>
    <xf numFmtId="0" fontId="0" fillId="0" borderId="0" xfId="0" applyBorder="1" applyAlignment="1"/>
    <xf numFmtId="0" fontId="12" fillId="0" borderId="2" xfId="0" applyFont="1" applyBorder="1" applyAlignment="1">
      <alignment horizontal="left" vertical="top" wrapText="1" indent="2"/>
    </xf>
    <xf numFmtId="2" fontId="3" fillId="0" borderId="0" xfId="0" applyNumberFormat="1" applyFont="1" applyFill="1" applyBorder="1" applyAlignment="1"/>
    <xf numFmtId="2" fontId="12" fillId="0" borderId="0" xfId="0" applyNumberFormat="1" applyFont="1" applyFill="1" applyBorder="1" applyAlignment="1"/>
    <xf numFmtId="2" fontId="3" fillId="0" borderId="0" xfId="0" applyNumberFormat="1" applyFont="1" applyFill="1"/>
    <xf numFmtId="0" fontId="44" fillId="0" borderId="0" xfId="0" applyFont="1" applyAlignment="1">
      <alignment horizontal="center"/>
    </xf>
    <xf numFmtId="0" fontId="44" fillId="0" borderId="0" xfId="0" applyFont="1" applyFill="1" applyAlignment="1">
      <alignment horizontal="center"/>
    </xf>
    <xf numFmtId="1" fontId="12" fillId="0" borderId="0" xfId="0" applyNumberFormat="1" applyFont="1" applyFill="1"/>
    <xf numFmtId="0" fontId="3" fillId="0" borderId="0" xfId="10" applyFont="1" applyAlignment="1">
      <alignment horizontal="right" vertical="center"/>
    </xf>
    <xf numFmtId="0" fontId="3" fillId="0" borderId="0" xfId="10" applyFont="1" applyAlignment="1">
      <alignment horizontal="right"/>
    </xf>
    <xf numFmtId="172" fontId="3" fillId="0" borderId="0" xfId="10" applyNumberFormat="1" applyFont="1" applyAlignment="1">
      <alignment horizontal="right"/>
    </xf>
    <xf numFmtId="0" fontId="3" fillId="0" borderId="0" xfId="10" applyFont="1" applyFill="1" applyAlignment="1">
      <alignment horizontal="right"/>
    </xf>
    <xf numFmtId="172" fontId="3" fillId="0" borderId="0" xfId="10" applyNumberFormat="1" applyFont="1" applyFill="1" applyAlignment="1">
      <alignment horizontal="right"/>
    </xf>
    <xf numFmtId="0" fontId="3" fillId="0" borderId="0" xfId="10" applyFont="1" applyFill="1" applyAlignment="1">
      <alignment horizontal="right" vertical="center"/>
    </xf>
    <xf numFmtId="172" fontId="3" fillId="0" borderId="0" xfId="6" applyNumberFormat="1" applyFont="1" applyFill="1" applyAlignment="1">
      <alignment horizontal="right"/>
    </xf>
    <xf numFmtId="0" fontId="46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172" fontId="18" fillId="0" borderId="0" xfId="0" applyNumberFormat="1" applyFont="1" applyBorder="1" applyAlignment="1"/>
    <xf numFmtId="172" fontId="3" fillId="0" borderId="0" xfId="10" applyNumberFormat="1" applyFont="1" applyBorder="1" applyAlignment="1"/>
    <xf numFmtId="1" fontId="3" fillId="0" borderId="0" xfId="6" applyNumberFormat="1" applyFont="1" applyBorder="1" applyAlignment="1">
      <alignment horizontal="right"/>
    </xf>
    <xf numFmtId="172" fontId="3" fillId="0" borderId="0" xfId="16" applyNumberFormat="1" applyFont="1" applyBorder="1" applyAlignment="1">
      <alignment horizontal="right"/>
    </xf>
    <xf numFmtId="1" fontId="3" fillId="0" borderId="0" xfId="16" applyNumberFormat="1" applyFont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55" fillId="0" borderId="0" xfId="0" applyFont="1" applyFill="1"/>
    <xf numFmtId="172" fontId="55" fillId="0" borderId="0" xfId="0" applyNumberFormat="1" applyFont="1" applyFill="1"/>
    <xf numFmtId="0" fontId="18" fillId="0" borderId="0" xfId="0" applyFont="1" applyFill="1" applyAlignment="1">
      <alignment horizontal="right"/>
    </xf>
    <xf numFmtId="0" fontId="56" fillId="0" borderId="0" xfId="0" applyFont="1" applyFill="1" applyAlignment="1">
      <alignment horizontal="left" wrapText="1" indent="1"/>
    </xf>
    <xf numFmtId="173" fontId="3" fillId="0" borderId="0" xfId="0" applyNumberFormat="1" applyFont="1" applyFill="1"/>
    <xf numFmtId="0" fontId="6" fillId="0" borderId="0" xfId="0" applyFont="1" applyFill="1" applyAlignment="1">
      <alignment horizontal="center"/>
    </xf>
    <xf numFmtId="0" fontId="53" fillId="0" borderId="0" xfId="0" applyFont="1" applyFill="1" applyAlignment="1">
      <alignment horizontal="center"/>
    </xf>
    <xf numFmtId="2" fontId="18" fillId="0" borderId="0" xfId="0" applyNumberFormat="1" applyFont="1" applyFill="1"/>
    <xf numFmtId="172" fontId="18" fillId="0" borderId="0" xfId="0" applyNumberFormat="1" applyFont="1" applyFill="1"/>
    <xf numFmtId="1" fontId="46" fillId="0" borderId="0" xfId="0" applyNumberFormat="1" applyFont="1" applyFill="1" applyAlignment="1">
      <alignment horizontal="right" wrapText="1"/>
    </xf>
    <xf numFmtId="1" fontId="46" fillId="0" borderId="0" xfId="0" applyNumberFormat="1" applyFont="1" applyFill="1" applyAlignment="1">
      <alignment wrapText="1"/>
    </xf>
    <xf numFmtId="0" fontId="52" fillId="0" borderId="0" xfId="0" applyFont="1" applyFill="1"/>
    <xf numFmtId="172" fontId="52" fillId="0" borderId="0" xfId="0" applyNumberFormat="1" applyFont="1" applyFill="1" applyBorder="1" applyAlignment="1">
      <alignment wrapText="1"/>
    </xf>
    <xf numFmtId="172" fontId="52" fillId="0" borderId="0" xfId="0" applyNumberFormat="1" applyFont="1" applyFill="1"/>
    <xf numFmtId="1" fontId="12" fillId="0" borderId="0" xfId="0" applyNumberFormat="1" applyFont="1" applyFill="1" applyBorder="1" applyAlignment="1">
      <alignment wrapText="1"/>
    </xf>
    <xf numFmtId="0" fontId="52" fillId="0" borderId="0" xfId="0" applyFont="1" applyFill="1" applyAlignment="1"/>
    <xf numFmtId="1" fontId="52" fillId="0" borderId="0" xfId="0" applyNumberFormat="1" applyFont="1" applyFill="1" applyBorder="1" applyAlignment="1"/>
    <xf numFmtId="1" fontId="52" fillId="0" borderId="0" xfId="0" applyNumberFormat="1" applyFont="1" applyFill="1" applyAlignment="1"/>
    <xf numFmtId="1" fontId="46" fillId="0" borderId="0" xfId="0" applyNumberFormat="1" applyFont="1" applyFill="1" applyAlignment="1">
      <alignment horizontal="right"/>
    </xf>
    <xf numFmtId="172" fontId="46" fillId="0" borderId="0" xfId="0" applyNumberFormat="1" applyFont="1" applyFill="1" applyAlignment="1">
      <alignment wrapText="1"/>
    </xf>
    <xf numFmtId="49" fontId="3" fillId="0" borderId="0" xfId="0" applyNumberFormat="1" applyFont="1" applyAlignment="1">
      <alignment horizontal="right"/>
    </xf>
    <xf numFmtId="172" fontId="8" fillId="0" borderId="0" xfId="0" applyNumberFormat="1" applyFont="1" applyFill="1"/>
    <xf numFmtId="0" fontId="3" fillId="0" borderId="2" xfId="0" applyFont="1" applyFill="1" applyBorder="1" applyAlignment="1">
      <alignment horizontal="center" vertical="top" wrapText="1"/>
    </xf>
    <xf numFmtId="0" fontId="12" fillId="0" borderId="0" xfId="0" applyFont="1" applyFill="1" applyAlignment="1"/>
    <xf numFmtId="172" fontId="12" fillId="0" borderId="0" xfId="0" applyNumberFormat="1" applyFont="1" applyFill="1" applyAlignment="1"/>
    <xf numFmtId="0" fontId="8" fillId="0" borderId="0" xfId="0" applyFont="1" applyFill="1" applyAlignment="1">
      <alignment horizontal="center"/>
    </xf>
    <xf numFmtId="1" fontId="12" fillId="0" borderId="0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right"/>
    </xf>
    <xf numFmtId="0" fontId="0" fillId="0" borderId="0" xfId="0" applyFont="1" applyFill="1" applyBorder="1"/>
    <xf numFmtId="0" fontId="18" fillId="0" borderId="0" xfId="0" applyFont="1" applyFill="1" applyBorder="1" applyAlignment="1"/>
    <xf numFmtId="0" fontId="12" fillId="0" borderId="2" xfId="0" applyFont="1" applyBorder="1" applyAlignment="1">
      <alignment horizontal="left" wrapText="1" indent="3"/>
    </xf>
    <xf numFmtId="49" fontId="3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 wrapText="1"/>
    </xf>
    <xf numFmtId="0" fontId="38" fillId="0" borderId="0" xfId="0" applyFont="1" applyFill="1" applyBorder="1"/>
    <xf numFmtId="0" fontId="12" fillId="0" borderId="2" xfId="0" applyFont="1" applyFill="1" applyBorder="1" applyAlignment="1">
      <alignment horizontal="left" vertical="top" wrapText="1" indent="1"/>
    </xf>
    <xf numFmtId="0" fontId="12" fillId="0" borderId="2" xfId="0" applyFont="1" applyFill="1" applyBorder="1" applyAlignment="1">
      <alignment horizontal="left" wrapText="1" indent="1"/>
    </xf>
    <xf numFmtId="0" fontId="12" fillId="0" borderId="2" xfId="0" applyFont="1" applyFill="1" applyBorder="1" applyAlignment="1">
      <alignment horizontal="left" vertical="top" wrapText="1" indent="2"/>
    </xf>
    <xf numFmtId="0" fontId="3" fillId="0" borderId="2" xfId="0" applyFont="1" applyFill="1" applyBorder="1" applyAlignment="1">
      <alignment horizontal="left" vertical="justify" wrapText="1" indent="1"/>
    </xf>
    <xf numFmtId="0" fontId="3" fillId="0" borderId="2" xfId="0" applyNumberFormat="1" applyFont="1" applyBorder="1" applyAlignment="1">
      <alignment wrapText="1"/>
    </xf>
    <xf numFmtId="0" fontId="3" fillId="0" borderId="2" xfId="0" applyFont="1" applyFill="1" applyBorder="1" applyAlignment="1" applyProtection="1">
      <alignment horizontal="left" wrapText="1" indent="1"/>
      <protection locked="0"/>
    </xf>
    <xf numFmtId="0" fontId="3" fillId="0" borderId="2" xfId="0" applyFont="1" applyFill="1" applyBorder="1" applyAlignment="1" applyProtection="1">
      <alignment horizontal="left" wrapText="1" indent="2"/>
      <protection locked="0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left" wrapText="1" indent="2"/>
    </xf>
    <xf numFmtId="0" fontId="12" fillId="0" borderId="2" xfId="0" applyFont="1" applyBorder="1" applyAlignment="1">
      <alignment horizontal="left" wrapText="1" indent="1"/>
    </xf>
    <xf numFmtId="0" fontId="3" fillId="0" borderId="0" xfId="0" applyFont="1" applyFill="1" applyBorder="1" applyAlignment="1">
      <alignment horizontal="left" wrapText="1" indent="1"/>
    </xf>
    <xf numFmtId="0" fontId="3" fillId="0" borderId="2" xfId="0" quotePrefix="1" applyFont="1" applyFill="1" applyBorder="1" applyAlignment="1">
      <alignment horizontal="left" wrapText="1"/>
    </xf>
    <xf numFmtId="172" fontId="3" fillId="0" borderId="2" xfId="0" applyNumberFormat="1" applyFont="1" applyBorder="1" applyAlignment="1">
      <alignment horizontal="left" wrapText="1" indent="1"/>
    </xf>
    <xf numFmtId="0" fontId="3" fillId="0" borderId="2" xfId="0" applyFont="1" applyBorder="1" applyAlignment="1">
      <alignment horizontal="left" vertical="justify" wrapText="1" indent="1"/>
    </xf>
    <xf numFmtId="0" fontId="42" fillId="0" borderId="0" xfId="0" applyFont="1" applyFill="1" applyBorder="1" applyAlignment="1">
      <alignment horizontal="right" wrapText="1"/>
    </xf>
    <xf numFmtId="172" fontId="3" fillId="0" borderId="0" xfId="0" applyNumberFormat="1" applyFont="1" applyFill="1" applyBorder="1" applyAlignment="1">
      <alignment horizontal="left"/>
    </xf>
    <xf numFmtId="172" fontId="7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 wrapText="1"/>
    </xf>
    <xf numFmtId="1" fontId="12" fillId="0" borderId="0" xfId="0" applyNumberFormat="1" applyFont="1" applyAlignment="1">
      <alignment horizontal="right"/>
    </xf>
    <xf numFmtId="0" fontId="1" fillId="0" borderId="0" xfId="0" applyFont="1" applyFill="1" applyBorder="1"/>
    <xf numFmtId="181" fontId="3" fillId="0" borderId="0" xfId="0" applyNumberFormat="1" applyFont="1" applyAlignment="1">
      <alignment horizontal="right"/>
    </xf>
    <xf numFmtId="1" fontId="10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12" fillId="0" borderId="2" xfId="0" applyFont="1" applyFill="1" applyBorder="1" applyAlignment="1">
      <alignment horizontal="left" vertical="justify" wrapText="1" indent="1"/>
    </xf>
    <xf numFmtId="172" fontId="74" fillId="0" borderId="0" xfId="0" applyNumberFormat="1" applyFont="1" applyFill="1" applyBorder="1" applyAlignment="1">
      <alignment horizontal="right"/>
    </xf>
    <xf numFmtId="0" fontId="75" fillId="0" borderId="0" xfId="0" applyFont="1"/>
    <xf numFmtId="2" fontId="3" fillId="0" borderId="0" xfId="10" applyNumberFormat="1" applyFont="1" applyAlignment="1">
      <alignment horizontal="right" vertical="center"/>
    </xf>
    <xf numFmtId="0" fontId="3" fillId="0" borderId="0" xfId="10" applyNumberFormat="1" applyFont="1" applyAlignment="1">
      <alignment horizontal="right"/>
    </xf>
    <xf numFmtId="0" fontId="0" fillId="0" borderId="0" xfId="0" applyFont="1"/>
    <xf numFmtId="172" fontId="73" fillId="0" borderId="0" xfId="9" applyNumberFormat="1" applyFont="1"/>
    <xf numFmtId="1" fontId="74" fillId="0" borderId="0" xfId="0" applyNumberFormat="1" applyFont="1"/>
    <xf numFmtId="0" fontId="74" fillId="0" borderId="0" xfId="0" applyFont="1"/>
    <xf numFmtId="0" fontId="74" fillId="0" borderId="0" xfId="0" applyFont="1" applyFill="1"/>
    <xf numFmtId="1" fontId="3" fillId="0" borderId="0" xfId="0" applyNumberFormat="1" applyFont="1" applyFill="1" applyAlignment="1">
      <alignment horizontal="right" wrapText="1"/>
    </xf>
    <xf numFmtId="1" fontId="3" fillId="0" borderId="0" xfId="0" applyNumberFormat="1" applyFont="1" applyAlignment="1">
      <alignment horizontal="right" wrapText="1"/>
    </xf>
    <xf numFmtId="1" fontId="3" fillId="0" borderId="0" xfId="0" applyNumberFormat="1" applyFont="1" applyFill="1" applyAlignment="1">
      <alignment wrapText="1"/>
    </xf>
    <xf numFmtId="182" fontId="3" fillId="0" borderId="0" xfId="0" applyNumberFormat="1" applyFont="1"/>
    <xf numFmtId="0" fontId="57" fillId="0" borderId="0" xfId="0" applyFont="1"/>
    <xf numFmtId="0" fontId="0" fillId="0" borderId="0" xfId="0" applyFont="1" applyFill="1"/>
    <xf numFmtId="172" fontId="0" fillId="0" borderId="0" xfId="0" applyNumberFormat="1" applyFont="1" applyFill="1"/>
    <xf numFmtId="1" fontId="18" fillId="0" borderId="0" xfId="0" applyNumberFormat="1" applyFont="1" applyFill="1" applyBorder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9" applyFont="1" applyFill="1"/>
    <xf numFmtId="172" fontId="3" fillId="0" borderId="0" xfId="9" applyNumberFormat="1" applyFont="1" applyFill="1" applyBorder="1" applyAlignment="1">
      <alignment horizontal="right" wrapText="1"/>
    </xf>
    <xf numFmtId="0" fontId="1" fillId="0" borderId="0" xfId="0" applyFont="1" applyFill="1" applyAlignment="1">
      <alignment horizontal="center"/>
    </xf>
    <xf numFmtId="172" fontId="74" fillId="0" borderId="0" xfId="18" applyNumberFormat="1" applyFont="1"/>
    <xf numFmtId="172" fontId="3" fillId="0" borderId="0" xfId="18" applyNumberFormat="1" applyFont="1"/>
    <xf numFmtId="172" fontId="0" fillId="0" borderId="0" xfId="0" applyNumberFormat="1" applyFont="1"/>
    <xf numFmtId="173" fontId="3" fillId="0" borderId="0" xfId="10" applyNumberFormat="1" applyFont="1" applyAlignment="1">
      <alignment horizontal="right"/>
    </xf>
    <xf numFmtId="0" fontId="0" fillId="0" borderId="0" xfId="0" applyNumberFormat="1" applyFont="1"/>
    <xf numFmtId="183" fontId="3" fillId="0" borderId="0" xfId="0" applyNumberFormat="1" applyFont="1" applyAlignment="1">
      <alignment wrapText="1"/>
    </xf>
    <xf numFmtId="172" fontId="18" fillId="0" borderId="0" xfId="0" applyNumberFormat="1" applyFont="1"/>
    <xf numFmtId="0" fontId="9" fillId="0" borderId="2" xfId="0" applyFont="1" applyBorder="1" applyAlignment="1">
      <alignment horizontal="left" vertical="top" wrapText="1" indent="1"/>
    </xf>
    <xf numFmtId="1" fontId="12" fillId="0" borderId="0" xfId="0" applyNumberFormat="1" applyFont="1" applyAlignment="1">
      <alignment horizontal="right" shrinkToFit="1"/>
    </xf>
    <xf numFmtId="1" fontId="76" fillId="0" borderId="0" xfId="0" applyNumberFormat="1" applyFont="1" applyAlignment="1">
      <alignment horizontal="right" shrinkToFit="1"/>
    </xf>
    <xf numFmtId="172" fontId="12" fillId="0" borderId="0" xfId="0" applyNumberFormat="1" applyFont="1" applyAlignment="1">
      <alignment horizontal="right" shrinkToFit="1"/>
    </xf>
    <xf numFmtId="0" fontId="6" fillId="0" borderId="2" xfId="0" applyFont="1" applyFill="1" applyBorder="1" applyAlignment="1">
      <alignment vertical="top" wrapText="1"/>
    </xf>
    <xf numFmtId="0" fontId="7" fillId="0" borderId="0" xfId="0" applyFont="1"/>
    <xf numFmtId="0" fontId="0" fillId="0" borderId="0" xfId="0" applyFont="1" applyFill="1" applyAlignment="1">
      <alignment horizontal="right"/>
    </xf>
    <xf numFmtId="172" fontId="74" fillId="0" borderId="0" xfId="0" applyNumberFormat="1" applyFont="1"/>
    <xf numFmtId="0" fontId="74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Border="1"/>
    <xf numFmtId="0" fontId="0" fillId="0" borderId="0" xfId="0" applyFont="1" applyFill="1" applyAlignment="1"/>
    <xf numFmtId="172" fontId="28" fillId="0" borderId="0" xfId="0" applyNumberFormat="1" applyFont="1"/>
    <xf numFmtId="1" fontId="77" fillId="0" borderId="0" xfId="0" applyNumberFormat="1" applyFont="1" applyFill="1" applyBorder="1" applyAlignment="1">
      <alignment horizontal="right"/>
    </xf>
    <xf numFmtId="172" fontId="77" fillId="0" borderId="0" xfId="0" applyNumberFormat="1" applyFont="1" applyFill="1" applyBorder="1" applyAlignment="1">
      <alignment horizontal="right"/>
    </xf>
    <xf numFmtId="172" fontId="78" fillId="0" borderId="0" xfId="0" applyNumberFormat="1" applyFont="1" applyFill="1"/>
    <xf numFmtId="0" fontId="79" fillId="0" borderId="0" xfId="0" applyFont="1"/>
    <xf numFmtId="0" fontId="78" fillId="0" borderId="0" xfId="0" applyFont="1" applyFill="1"/>
    <xf numFmtId="0" fontId="77" fillId="0" borderId="0" xfId="0" applyFont="1"/>
    <xf numFmtId="172" fontId="77" fillId="0" borderId="0" xfId="0" applyNumberFormat="1" applyFont="1"/>
    <xf numFmtId="172" fontId="3" fillId="0" borderId="0" xfId="14" applyNumberFormat="1" applyFont="1" applyAlignment="1">
      <alignment horizontal="right"/>
    </xf>
    <xf numFmtId="0" fontId="3" fillId="0" borderId="0" xfId="15" applyFont="1" applyAlignment="1">
      <alignment horizontal="right"/>
    </xf>
    <xf numFmtId="0" fontId="3" fillId="0" borderId="0" xfId="14" applyFont="1" applyAlignment="1">
      <alignment horizontal="right"/>
    </xf>
    <xf numFmtId="0" fontId="3" fillId="0" borderId="0" xfId="14" applyFont="1" applyFill="1" applyAlignment="1">
      <alignment horizontal="right"/>
    </xf>
    <xf numFmtId="172" fontId="3" fillId="0" borderId="0" xfId="15" applyNumberFormat="1" applyFont="1" applyAlignment="1">
      <alignment horizontal="right"/>
    </xf>
    <xf numFmtId="1" fontId="0" fillId="0" borderId="0" xfId="0" applyNumberFormat="1" applyFont="1" applyFill="1"/>
    <xf numFmtId="0" fontId="77" fillId="0" borderId="2" xfId="0" applyFont="1" applyBorder="1" applyAlignment="1">
      <alignment horizontal="left" wrapText="1" indent="1"/>
    </xf>
    <xf numFmtId="0" fontId="77" fillId="0" borderId="2" xfId="0" applyNumberFormat="1" applyFont="1" applyBorder="1" applyAlignment="1">
      <alignment horizontal="left" wrapText="1" indent="1"/>
    </xf>
    <xf numFmtId="0" fontId="9" fillId="0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wrapText="1"/>
    </xf>
    <xf numFmtId="0" fontId="77" fillId="0" borderId="0" xfId="0" applyFont="1" applyFill="1" applyAlignment="1">
      <alignment horizontal="right"/>
    </xf>
    <xf numFmtId="0" fontId="75" fillId="0" borderId="0" xfId="0" applyFont="1" applyFill="1"/>
    <xf numFmtId="0" fontId="7" fillId="0" borderId="0" xfId="0" applyFont="1" applyBorder="1" applyAlignment="1">
      <alignment vertical="top" wrapText="1"/>
    </xf>
    <xf numFmtId="181" fontId="74" fillId="0" borderId="0" xfId="0" applyNumberFormat="1" applyFont="1" applyAlignment="1">
      <alignment horizontal="right"/>
    </xf>
    <xf numFmtId="1" fontId="74" fillId="0" borderId="0" xfId="0" applyNumberFormat="1" applyFont="1" applyAlignment="1">
      <alignment horizontal="right" wrapText="1"/>
    </xf>
    <xf numFmtId="2" fontId="3" fillId="0" borderId="0" xfId="10" applyNumberFormat="1" applyFont="1" applyAlignment="1">
      <alignment horizontal="right"/>
    </xf>
    <xf numFmtId="188" fontId="3" fillId="0" borderId="0" xfId="0" applyNumberFormat="1" applyFont="1" applyAlignment="1">
      <alignment horizontal="right" wrapText="1"/>
    </xf>
    <xf numFmtId="174" fontId="0" fillId="0" borderId="0" xfId="0" applyNumberFormat="1" applyFont="1" applyFill="1"/>
    <xf numFmtId="9" fontId="3" fillId="0" borderId="2" xfId="17" applyFont="1" applyFill="1" applyBorder="1" applyAlignment="1">
      <alignment vertical="top" wrapText="1"/>
    </xf>
    <xf numFmtId="172" fontId="3" fillId="0" borderId="0" xfId="14" applyNumberFormat="1" applyFont="1" applyFill="1" applyAlignment="1">
      <alignment horizontal="right"/>
    </xf>
    <xf numFmtId="1" fontId="3" fillId="0" borderId="0" xfId="14" applyNumberFormat="1" applyFont="1" applyFill="1" applyAlignment="1">
      <alignment horizontal="right"/>
    </xf>
    <xf numFmtId="0" fontId="3" fillId="0" borderId="0" xfId="5" applyFont="1" applyFill="1"/>
    <xf numFmtId="172" fontId="3" fillId="0" borderId="0" xfId="5" applyNumberFormat="1" applyFont="1" applyFill="1" applyBorder="1" applyAlignment="1">
      <alignment horizontal="right"/>
    </xf>
    <xf numFmtId="186" fontId="3" fillId="0" borderId="0" xfId="0" applyNumberFormat="1" applyFont="1" applyAlignment="1">
      <alignment horizontal="right"/>
    </xf>
    <xf numFmtId="181" fontId="3" fillId="0" borderId="0" xfId="0" applyNumberFormat="1" applyFont="1" applyFill="1" applyBorder="1" applyAlignment="1">
      <alignment horizontal="right" wrapText="1"/>
    </xf>
    <xf numFmtId="187" fontId="3" fillId="0" borderId="0" xfId="0" applyNumberFormat="1" applyFont="1" applyAlignment="1">
      <alignment horizontal="right"/>
    </xf>
    <xf numFmtId="172" fontId="3" fillId="0" borderId="0" xfId="0" applyNumberFormat="1" applyFont="1" applyAlignment="1">
      <alignment wrapText="1"/>
    </xf>
    <xf numFmtId="172" fontId="3" fillId="0" borderId="0" xfId="6" applyNumberFormat="1" applyFont="1" applyFill="1" applyBorder="1" applyAlignment="1">
      <alignment horizontal="right"/>
    </xf>
    <xf numFmtId="0" fontId="3" fillId="3" borderId="0" xfId="0" applyFont="1" applyFill="1"/>
    <xf numFmtId="0" fontId="61" fillId="0" borderId="0" xfId="1" applyFont="1" applyAlignment="1" applyProtection="1">
      <alignment horizontal="left" wrapText="1"/>
    </xf>
    <xf numFmtId="0" fontId="61" fillId="0" borderId="0" xfId="1" applyFont="1" applyAlignment="1" applyProtection="1"/>
    <xf numFmtId="0" fontId="61" fillId="0" borderId="0" xfId="0" applyFont="1" applyAlignment="1">
      <alignment horizontal="left"/>
    </xf>
    <xf numFmtId="0" fontId="0" fillId="0" borderId="0" xfId="0" applyAlignment="1"/>
    <xf numFmtId="0" fontId="19" fillId="4" borderId="0" xfId="0" applyFont="1" applyFill="1" applyAlignment="1">
      <alignment horizontal="center"/>
    </xf>
    <xf numFmtId="0" fontId="6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72" fontId="10" fillId="0" borderId="0" xfId="0" applyNumberFormat="1" applyFont="1" applyAlignment="1">
      <alignment horizontal="left" wrapText="1"/>
    </xf>
    <xf numFmtId="0" fontId="6" fillId="0" borderId="6" xfId="0" applyFont="1" applyBorder="1" applyAlignment="1">
      <alignment horizontal="center"/>
    </xf>
    <xf numFmtId="0" fontId="0" fillId="0" borderId="6" xfId="0" applyBorder="1" applyAlignment="1"/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wrapText="1"/>
    </xf>
    <xf numFmtId="0" fontId="10" fillId="0" borderId="0" xfId="0" applyFont="1" applyAlignment="1"/>
    <xf numFmtId="0" fontId="7" fillId="0" borderId="0" xfId="0" applyFont="1" applyAlignment="1"/>
    <xf numFmtId="0" fontId="10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/>
    <xf numFmtId="0" fontId="80" fillId="0" borderId="0" xfId="0" applyFont="1" applyAlignment="1"/>
    <xf numFmtId="0" fontId="79" fillId="0" borderId="0" xfId="0" applyFont="1" applyAlignment="1"/>
    <xf numFmtId="0" fontId="10" fillId="0" borderId="0" xfId="0" applyFont="1" applyBorder="1" applyAlignment="1"/>
    <xf numFmtId="0" fontId="0" fillId="0" borderId="0" xfId="0" applyFont="1" applyAlignment="1"/>
    <xf numFmtId="0" fontId="10" fillId="0" borderId="0" xfId="0" applyFont="1" applyFill="1" applyAlignment="1"/>
    <xf numFmtId="0" fontId="6" fillId="0" borderId="5" xfId="0" applyFont="1" applyBorder="1" applyAlignment="1">
      <alignment horizontal="center"/>
    </xf>
    <xf numFmtId="0" fontId="0" fillId="0" borderId="5" xfId="0" applyBorder="1" applyAlignment="1"/>
    <xf numFmtId="0" fontId="10" fillId="0" borderId="0" xfId="0" applyFont="1" applyFill="1" applyAlignment="1">
      <alignment horizontal="left" wrapText="1"/>
    </xf>
    <xf numFmtId="0" fontId="3" fillId="0" borderId="0" xfId="0" applyFont="1" applyFill="1" applyAlignment="1"/>
    <xf numFmtId="0" fontId="0" fillId="0" borderId="0" xfId="0" applyFont="1" applyFill="1" applyAlignment="1"/>
    <xf numFmtId="0" fontId="10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0" applyFont="1" applyBorder="1" applyAlignment="1">
      <alignment vertical="top" wrapText="1"/>
    </xf>
    <xf numFmtId="0" fontId="8" fillId="0" borderId="0" xfId="0" applyFont="1" applyAlignment="1">
      <alignment wrapText="1"/>
    </xf>
    <xf numFmtId="0" fontId="7" fillId="0" borderId="0" xfId="0" applyFont="1" applyFill="1" applyAlignment="1"/>
    <xf numFmtId="0" fontId="81" fillId="0" borderId="0" xfId="0" applyFont="1" applyFill="1" applyAlignment="1"/>
    <xf numFmtId="0" fontId="80" fillId="0" borderId="0" xfId="0" applyFont="1" applyFill="1" applyAlignment="1"/>
    <xf numFmtId="0" fontId="79" fillId="0" borderId="0" xfId="0" applyFont="1" applyFill="1" applyAlignment="1"/>
    <xf numFmtId="0" fontId="7" fillId="0" borderId="2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Fill="1" applyAlignment="1"/>
    <xf numFmtId="0" fontId="66" fillId="0" borderId="0" xfId="0" applyFont="1" applyFill="1" applyAlignment="1"/>
    <xf numFmtId="0" fontId="10" fillId="0" borderId="0" xfId="0" applyFont="1" applyBorder="1" applyAlignment="1">
      <alignment horizontal="left" wrapText="1"/>
    </xf>
    <xf numFmtId="0" fontId="2" fillId="0" borderId="0" xfId="0" applyFont="1" applyAlignment="1"/>
    <xf numFmtId="0" fontId="0" fillId="0" borderId="0" xfId="0" applyFill="1" applyAlignment="1"/>
    <xf numFmtId="0" fontId="7" fillId="0" borderId="0" xfId="0" applyFont="1" applyAlignment="1">
      <alignment wrapText="1"/>
    </xf>
    <xf numFmtId="0" fontId="10" fillId="0" borderId="2" xfId="0" applyFont="1" applyFill="1" applyBorder="1" applyAlignment="1">
      <alignment wrapText="1"/>
    </xf>
    <xf numFmtId="0" fontId="38" fillId="0" borderId="0" xfId="0" applyFont="1" applyAlignment="1"/>
    <xf numFmtId="0" fontId="58" fillId="0" borderId="2" xfId="0" applyFont="1" applyFill="1" applyBorder="1" applyAlignment="1"/>
    <xf numFmtId="0" fontId="57" fillId="0" borderId="0" xfId="0" applyFont="1" applyAlignment="1"/>
    <xf numFmtId="0" fontId="7" fillId="0" borderId="0" xfId="0" applyFont="1" applyFill="1" applyBorder="1" applyAlignment="1">
      <alignment wrapText="1"/>
    </xf>
    <xf numFmtId="0" fontId="69" fillId="0" borderId="2" xfId="0" applyFont="1" applyFill="1" applyBorder="1" applyAlignment="1">
      <alignment wrapText="1"/>
    </xf>
    <xf numFmtId="0" fontId="3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1" fillId="0" borderId="0" xfId="0" applyFont="1" applyAlignment="1"/>
    <xf numFmtId="0" fontId="15" fillId="0" borderId="0" xfId="0" applyFont="1" applyBorder="1" applyAlignment="1">
      <alignment horizontal="center"/>
    </xf>
    <xf numFmtId="0" fontId="10" fillId="0" borderId="0" xfId="0" applyFont="1" applyFill="1" applyBorder="1" applyAlignment="1"/>
    <xf numFmtId="0" fontId="7" fillId="0" borderId="0" xfId="0" applyFont="1" applyFill="1" applyBorder="1" applyAlignment="1"/>
    <xf numFmtId="0" fontId="7" fillId="0" borderId="0" xfId="0" applyFont="1" applyBorder="1" applyAlignment="1"/>
    <xf numFmtId="0" fontId="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2" xfId="0" applyFont="1" applyFill="1" applyBorder="1" applyAlignment="1">
      <alignment horizontal="left" wrapText="1"/>
    </xf>
    <xf numFmtId="0" fontId="66" fillId="0" borderId="0" xfId="0" applyFont="1" applyAlignment="1"/>
    <xf numFmtId="0" fontId="58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0" fillId="0" borderId="0" xfId="0" applyNumberFormat="1" applyFont="1" applyFill="1" applyAlignment="1">
      <alignment horizontal="left"/>
    </xf>
    <xf numFmtId="0" fontId="37" fillId="0" borderId="0" xfId="0" applyFont="1" applyAlignment="1"/>
    <xf numFmtId="0" fontId="7" fillId="0" borderId="0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71" fillId="0" borderId="0" xfId="0" applyFont="1" applyAlignment="1">
      <alignment horizontal="left" wrapText="1"/>
    </xf>
    <xf numFmtId="0" fontId="71" fillId="0" borderId="0" xfId="0" applyFont="1" applyAlignment="1">
      <alignment wrapText="1"/>
    </xf>
    <xf numFmtId="0" fontId="46" fillId="0" borderId="0" xfId="0" applyFont="1" applyAlignment="1">
      <alignment wrapText="1"/>
    </xf>
    <xf numFmtId="1" fontId="10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Border="1" applyAlignment="1">
      <alignment horizontal="left" wrapText="1"/>
    </xf>
    <xf numFmtId="0" fontId="7" fillId="0" borderId="2" xfId="0" applyFont="1" applyBorder="1" applyAlignment="1">
      <alignment wrapText="1"/>
    </xf>
    <xf numFmtId="0" fontId="82" fillId="0" borderId="0" xfId="0" applyFont="1" applyFill="1" applyBorder="1" applyAlignment="1">
      <alignment horizontal="left" wrapText="1"/>
    </xf>
    <xf numFmtId="0" fontId="83" fillId="0" borderId="0" xfId="0" applyFont="1" applyAlignment="1"/>
    <xf numFmtId="0" fontId="58" fillId="0" borderId="0" xfId="0" applyFont="1" applyFill="1" applyAlignment="1"/>
    <xf numFmtId="0" fontId="6" fillId="0" borderId="7" xfId="0" applyFont="1" applyBorder="1" applyAlignment="1">
      <alignment horizontal="center"/>
    </xf>
    <xf numFmtId="0" fontId="0" fillId="0" borderId="6" xfId="0" applyFont="1" applyBorder="1" applyAlignment="1"/>
    <xf numFmtId="0" fontId="10" fillId="0" borderId="0" xfId="0" applyFont="1" applyFill="1" applyBorder="1" applyAlignment="1">
      <alignment horizontal="left" wrapText="1"/>
    </xf>
  </cellXfs>
  <cellStyles count="19">
    <cellStyle name="Гиперссылка" xfId="1" builtinId="8"/>
    <cellStyle name="Обычный" xfId="0" builtinId="0"/>
    <cellStyle name="Обычный 11" xfId="2"/>
    <cellStyle name="Обычный 12" xfId="3"/>
    <cellStyle name="Обычный 15" xfId="4"/>
    <cellStyle name="Обычный 2" xfId="5"/>
    <cellStyle name="Обычный 2 2" xfId="6"/>
    <cellStyle name="Обычный 3" xfId="7"/>
    <cellStyle name="Обычный 4" xfId="8"/>
    <cellStyle name="Обычный 5" xfId="9"/>
    <cellStyle name="Обычный 6" xfId="10"/>
    <cellStyle name="Обычный 7" xfId="11"/>
    <cellStyle name="Обычный_Лист1" xfId="12"/>
    <cellStyle name="Обычный_Лист3" xfId="13"/>
    <cellStyle name="Обычный_Лист6" xfId="14"/>
    <cellStyle name="Обычный_об" xfId="15"/>
    <cellStyle name="Обычный_Раз.23" xfId="16"/>
    <cellStyle name="Процентный" xfId="17" builtinId="5"/>
    <cellStyle name="Финансовый" xfId="18" builtin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CFFCC"/>
  </sheetPr>
  <dimension ref="A1:N51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N1"/>
    </sheetView>
  </sheetViews>
  <sheetFormatPr defaultRowHeight="13.2"/>
  <sheetData>
    <row r="1" spans="1:14" ht="15.6">
      <c r="A1" s="173"/>
      <c r="B1" s="504" t="s">
        <v>466</v>
      </c>
      <c r="C1" s="504"/>
      <c r="D1" s="504"/>
      <c r="E1" s="504"/>
      <c r="F1" s="504"/>
      <c r="G1" s="504"/>
      <c r="H1" s="504"/>
      <c r="I1" s="504"/>
      <c r="J1" s="504"/>
      <c r="K1" s="504"/>
      <c r="L1" s="504"/>
      <c r="M1" s="504"/>
      <c r="N1" s="504"/>
    </row>
    <row r="2" spans="1:14">
      <c r="B2" s="503"/>
      <c r="C2" s="503"/>
      <c r="D2" s="503"/>
      <c r="E2" s="503"/>
      <c r="F2" s="503"/>
      <c r="G2" s="503"/>
      <c r="H2" s="503"/>
      <c r="I2" s="503"/>
      <c r="J2" s="503"/>
      <c r="K2" s="503"/>
      <c r="L2" s="503"/>
      <c r="M2" s="503"/>
      <c r="N2" s="503"/>
    </row>
    <row r="3" spans="1:14" ht="17.399999999999999">
      <c r="B3" s="506" t="s">
        <v>1005</v>
      </c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3"/>
    </row>
    <row r="4" spans="1:14">
      <c r="B4" s="503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3"/>
    </row>
    <row r="5" spans="1:14" ht="35.25" customHeight="1">
      <c r="B5" s="500" t="s">
        <v>148</v>
      </c>
      <c r="C5" s="500"/>
      <c r="D5" s="500"/>
      <c r="E5" s="500"/>
      <c r="F5" s="500"/>
      <c r="G5" s="500"/>
      <c r="H5" s="500"/>
      <c r="I5" s="500"/>
      <c r="J5" s="500"/>
      <c r="K5" s="500"/>
      <c r="L5" s="500"/>
      <c r="M5" s="500"/>
      <c r="N5" s="501"/>
    </row>
    <row r="6" spans="1:14" ht="14.25" customHeight="1">
      <c r="B6" s="505"/>
      <c r="C6" s="505"/>
      <c r="D6" s="505"/>
      <c r="E6" s="505"/>
      <c r="F6" s="505"/>
      <c r="G6" s="505"/>
      <c r="H6" s="505"/>
      <c r="I6" s="505"/>
      <c r="J6" s="505"/>
      <c r="K6" s="505"/>
      <c r="L6" s="505"/>
      <c r="M6" s="505"/>
      <c r="N6" s="503"/>
    </row>
    <row r="7" spans="1:14" ht="18">
      <c r="B7" s="500" t="s">
        <v>305</v>
      </c>
      <c r="C7" s="500"/>
      <c r="D7" s="500"/>
      <c r="E7" s="500"/>
      <c r="F7" s="500"/>
      <c r="G7" s="500"/>
      <c r="H7" s="500"/>
      <c r="I7" s="500"/>
      <c r="J7" s="500"/>
      <c r="K7" s="500"/>
      <c r="L7" s="500"/>
      <c r="M7" s="500"/>
      <c r="N7" s="501"/>
    </row>
    <row r="8" spans="1:14" ht="13.5" customHeight="1"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3"/>
    </row>
    <row r="9" spans="1:14" ht="18">
      <c r="B9" s="500" t="s">
        <v>315</v>
      </c>
      <c r="C9" s="500"/>
      <c r="D9" s="500"/>
      <c r="E9" s="500"/>
      <c r="F9" s="500"/>
      <c r="G9" s="500"/>
      <c r="H9" s="500"/>
      <c r="I9" s="500"/>
      <c r="J9" s="500"/>
      <c r="K9" s="500"/>
      <c r="L9" s="500"/>
      <c r="M9" s="500"/>
      <c r="N9" s="501"/>
    </row>
    <row r="10" spans="1:14" ht="11.25" customHeight="1">
      <c r="B10" s="505"/>
      <c r="C10" s="505"/>
      <c r="D10" s="505"/>
      <c r="E10" s="505"/>
      <c r="F10" s="505"/>
      <c r="G10" s="505"/>
      <c r="H10" s="505"/>
      <c r="I10" s="505"/>
      <c r="J10" s="505"/>
      <c r="K10" s="505"/>
      <c r="L10" s="505"/>
      <c r="M10" s="505"/>
      <c r="N10" s="503"/>
    </row>
    <row r="11" spans="1:14" ht="18">
      <c r="B11" s="500" t="s">
        <v>316</v>
      </c>
      <c r="C11" s="500"/>
      <c r="D11" s="500"/>
      <c r="E11" s="500"/>
      <c r="F11" s="500"/>
      <c r="G11" s="500"/>
      <c r="H11" s="500"/>
      <c r="I11" s="500"/>
      <c r="J11" s="500"/>
      <c r="K11" s="500"/>
      <c r="L11" s="500"/>
      <c r="M11" s="500"/>
      <c r="N11" s="501"/>
    </row>
    <row r="12" spans="1:14" ht="12" customHeight="1">
      <c r="B12" s="502"/>
      <c r="C12" s="502"/>
      <c r="D12" s="502"/>
      <c r="E12" s="502"/>
      <c r="F12" s="502"/>
      <c r="G12" s="502"/>
      <c r="H12" s="502"/>
      <c r="I12" s="502"/>
      <c r="J12" s="502"/>
      <c r="K12" s="502"/>
      <c r="L12" s="502"/>
      <c r="M12" s="502"/>
      <c r="N12" s="503"/>
    </row>
    <row r="13" spans="1:14" ht="18.75" customHeight="1">
      <c r="B13" s="500" t="s">
        <v>314</v>
      </c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501"/>
    </row>
    <row r="14" spans="1:14" ht="9.75" customHeight="1">
      <c r="B14" s="502"/>
      <c r="C14" s="502"/>
      <c r="D14" s="502"/>
      <c r="E14" s="502"/>
      <c r="F14" s="502"/>
      <c r="G14" s="502"/>
      <c r="H14" s="502"/>
      <c r="I14" s="502"/>
      <c r="J14" s="502"/>
      <c r="K14" s="502"/>
      <c r="L14" s="502"/>
      <c r="M14" s="502"/>
      <c r="N14" s="503"/>
    </row>
    <row r="15" spans="1:14" ht="18">
      <c r="B15" s="500" t="s">
        <v>317</v>
      </c>
      <c r="C15" s="500"/>
      <c r="D15" s="500"/>
      <c r="E15" s="500"/>
      <c r="F15" s="500"/>
      <c r="G15" s="500"/>
      <c r="H15" s="500"/>
      <c r="I15" s="500"/>
      <c r="J15" s="500"/>
      <c r="K15" s="500"/>
      <c r="L15" s="500"/>
      <c r="M15" s="500"/>
      <c r="N15" s="501"/>
    </row>
    <row r="16" spans="1:14" ht="10.5" customHeight="1">
      <c r="B16" s="502"/>
      <c r="C16" s="502"/>
      <c r="D16" s="502"/>
      <c r="E16" s="502"/>
      <c r="F16" s="502"/>
      <c r="G16" s="502"/>
      <c r="H16" s="502"/>
      <c r="I16" s="502"/>
      <c r="J16" s="502"/>
      <c r="K16" s="502"/>
      <c r="L16" s="502"/>
      <c r="M16" s="502"/>
      <c r="N16" s="503"/>
    </row>
    <row r="17" spans="2:14" ht="18">
      <c r="B17" s="500" t="s">
        <v>318</v>
      </c>
      <c r="C17" s="500"/>
      <c r="D17" s="500"/>
      <c r="E17" s="500"/>
      <c r="F17" s="500"/>
      <c r="G17" s="500"/>
      <c r="H17" s="500"/>
      <c r="I17" s="500"/>
      <c r="J17" s="500"/>
      <c r="K17" s="500"/>
      <c r="L17" s="500"/>
      <c r="M17" s="500"/>
      <c r="N17" s="501"/>
    </row>
    <row r="18" spans="2:14" ht="12.75" customHeight="1">
      <c r="B18" s="502"/>
      <c r="C18" s="502"/>
      <c r="D18" s="502"/>
      <c r="E18" s="502"/>
      <c r="F18" s="502"/>
      <c r="G18" s="502"/>
      <c r="H18" s="502"/>
      <c r="I18" s="502"/>
      <c r="J18" s="502"/>
      <c r="K18" s="502"/>
      <c r="L18" s="502"/>
      <c r="M18" s="502"/>
      <c r="N18" s="503"/>
    </row>
    <row r="19" spans="2:14" ht="18">
      <c r="B19" s="500" t="s">
        <v>306</v>
      </c>
      <c r="C19" s="500"/>
      <c r="D19" s="500"/>
      <c r="E19" s="500"/>
      <c r="F19" s="500"/>
      <c r="G19" s="500"/>
      <c r="H19" s="500"/>
      <c r="I19" s="500"/>
      <c r="J19" s="500"/>
      <c r="K19" s="500"/>
      <c r="L19" s="500"/>
      <c r="M19" s="500"/>
      <c r="N19" s="501"/>
    </row>
    <row r="20" spans="2:14" ht="15.75" customHeight="1">
      <c r="B20" s="500"/>
      <c r="C20" s="500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1"/>
    </row>
    <row r="21" spans="2:14" ht="18">
      <c r="B21" s="500" t="s">
        <v>307</v>
      </c>
      <c r="C21" s="500"/>
      <c r="D21" s="500"/>
      <c r="E21" s="500"/>
      <c r="F21" s="500"/>
      <c r="G21" s="500"/>
      <c r="H21" s="500"/>
      <c r="I21" s="500"/>
      <c r="J21" s="500"/>
      <c r="K21" s="500"/>
      <c r="L21" s="500"/>
      <c r="M21" s="500"/>
      <c r="N21" s="501"/>
    </row>
    <row r="22" spans="2:14" ht="16.5" customHeight="1">
      <c r="B22" s="502"/>
      <c r="C22" s="502"/>
      <c r="D22" s="502"/>
      <c r="E22" s="502"/>
      <c r="F22" s="502"/>
      <c r="G22" s="502"/>
      <c r="H22" s="502"/>
      <c r="I22" s="502"/>
      <c r="J22" s="502"/>
      <c r="K22" s="502"/>
      <c r="L22" s="502"/>
      <c r="M22" s="502"/>
      <c r="N22" s="503"/>
    </row>
    <row r="23" spans="2:14" ht="18">
      <c r="B23" s="500" t="s">
        <v>319</v>
      </c>
      <c r="C23" s="500"/>
      <c r="D23" s="500"/>
      <c r="E23" s="500"/>
      <c r="F23" s="500"/>
      <c r="G23" s="500"/>
      <c r="H23" s="500"/>
      <c r="I23" s="500"/>
      <c r="J23" s="500"/>
      <c r="K23" s="500"/>
      <c r="L23" s="500"/>
      <c r="M23" s="500"/>
      <c r="N23" s="501"/>
    </row>
    <row r="24" spans="2:14" ht="15.75" customHeight="1">
      <c r="B24" s="500"/>
      <c r="C24" s="500"/>
      <c r="D24" s="500"/>
      <c r="E24" s="500"/>
      <c r="F24" s="500"/>
      <c r="G24" s="500"/>
      <c r="H24" s="500"/>
      <c r="I24" s="500"/>
      <c r="J24" s="500"/>
      <c r="K24" s="500"/>
      <c r="L24" s="500"/>
      <c r="M24" s="500"/>
      <c r="N24" s="501"/>
    </row>
    <row r="25" spans="2:14" ht="20.25" customHeight="1">
      <c r="B25" s="500" t="s">
        <v>482</v>
      </c>
      <c r="C25" s="500"/>
      <c r="D25" s="500"/>
      <c r="E25" s="500"/>
      <c r="F25" s="500"/>
      <c r="G25" s="500"/>
      <c r="H25" s="500"/>
      <c r="I25" s="500"/>
      <c r="J25" s="500"/>
      <c r="K25" s="500"/>
      <c r="L25" s="500"/>
      <c r="M25" s="500"/>
      <c r="N25" s="501"/>
    </row>
    <row r="26" spans="2:14" ht="16.5" customHeight="1">
      <c r="B26" s="500"/>
      <c r="C26" s="500"/>
      <c r="D26" s="500"/>
      <c r="E26" s="500"/>
      <c r="F26" s="500"/>
      <c r="G26" s="500"/>
      <c r="H26" s="500"/>
      <c r="I26" s="500"/>
      <c r="J26" s="500"/>
      <c r="K26" s="500"/>
      <c r="L26" s="500"/>
      <c r="M26" s="500"/>
      <c r="N26" s="501"/>
    </row>
    <row r="27" spans="2:14" ht="18.75" customHeight="1">
      <c r="B27" s="500" t="s">
        <v>483</v>
      </c>
      <c r="C27" s="500"/>
      <c r="D27" s="500"/>
      <c r="E27" s="500"/>
      <c r="F27" s="500"/>
      <c r="G27" s="500"/>
      <c r="H27" s="500"/>
      <c r="I27" s="500"/>
      <c r="J27" s="500"/>
      <c r="K27" s="500"/>
      <c r="L27" s="500"/>
      <c r="M27" s="500"/>
      <c r="N27" s="500"/>
    </row>
    <row r="28" spans="2:14" ht="18">
      <c r="B28" s="502"/>
      <c r="C28" s="502"/>
      <c r="D28" s="502"/>
      <c r="E28" s="502"/>
      <c r="F28" s="502"/>
      <c r="G28" s="502"/>
      <c r="H28" s="502"/>
      <c r="I28" s="502"/>
      <c r="J28" s="502"/>
      <c r="K28" s="502"/>
      <c r="L28" s="502"/>
      <c r="M28" s="502"/>
      <c r="N28" s="503"/>
    </row>
    <row r="29" spans="2:14" ht="37.5" customHeight="1">
      <c r="B29" s="500" t="s">
        <v>498</v>
      </c>
      <c r="C29" s="500"/>
      <c r="D29" s="500"/>
      <c r="E29" s="500"/>
      <c r="F29" s="500"/>
      <c r="G29" s="500"/>
      <c r="H29" s="500"/>
      <c r="I29" s="500"/>
      <c r="J29" s="500"/>
      <c r="K29" s="500"/>
      <c r="L29" s="500"/>
      <c r="M29" s="500"/>
      <c r="N29" s="500"/>
    </row>
    <row r="30" spans="2:14" ht="14.25" customHeight="1">
      <c r="B30" s="500"/>
      <c r="C30" s="500"/>
      <c r="D30" s="500"/>
      <c r="E30" s="500"/>
      <c r="F30" s="500"/>
      <c r="G30" s="500"/>
      <c r="H30" s="500"/>
      <c r="I30" s="500"/>
      <c r="J30" s="500"/>
      <c r="K30" s="500"/>
      <c r="L30" s="500"/>
      <c r="M30" s="500"/>
      <c r="N30" s="500"/>
    </row>
    <row r="31" spans="2:14" ht="18.75" customHeight="1">
      <c r="B31" s="500" t="s">
        <v>513</v>
      </c>
      <c r="C31" s="500"/>
      <c r="D31" s="500"/>
      <c r="E31" s="500"/>
      <c r="F31" s="500"/>
      <c r="G31" s="500"/>
      <c r="H31" s="500"/>
      <c r="I31" s="500"/>
      <c r="J31" s="500"/>
      <c r="K31" s="500"/>
      <c r="L31" s="500"/>
      <c r="M31" s="500"/>
      <c r="N31" s="500"/>
    </row>
    <row r="32" spans="2:14" ht="17.25" customHeight="1">
      <c r="B32" s="500"/>
      <c r="C32" s="500"/>
      <c r="D32" s="500"/>
      <c r="E32" s="500"/>
      <c r="F32" s="500"/>
      <c r="G32" s="500"/>
      <c r="H32" s="500"/>
      <c r="I32" s="500"/>
      <c r="J32" s="500"/>
      <c r="K32" s="500"/>
      <c r="L32" s="500"/>
      <c r="M32" s="500"/>
      <c r="N32" s="500"/>
    </row>
    <row r="33" spans="2:14" ht="23.25" customHeight="1">
      <c r="B33" s="500" t="s">
        <v>499</v>
      </c>
      <c r="C33" s="500"/>
      <c r="D33" s="500"/>
      <c r="E33" s="500"/>
      <c r="F33" s="500"/>
      <c r="G33" s="500"/>
      <c r="H33" s="500"/>
      <c r="I33" s="500"/>
      <c r="J33" s="500"/>
      <c r="K33" s="500"/>
      <c r="L33" s="500"/>
      <c r="M33" s="500"/>
      <c r="N33" s="500"/>
    </row>
    <row r="34" spans="2:14" ht="17.25" customHeight="1">
      <c r="B34" s="502"/>
      <c r="C34" s="502"/>
      <c r="D34" s="502"/>
      <c r="E34" s="502"/>
      <c r="F34" s="502"/>
      <c r="G34" s="502"/>
      <c r="H34" s="502"/>
      <c r="I34" s="502"/>
      <c r="J34" s="502"/>
      <c r="K34" s="502"/>
      <c r="L34" s="502"/>
      <c r="M34" s="502"/>
      <c r="N34" s="503"/>
    </row>
    <row r="35" spans="2:14" ht="18.75" customHeight="1">
      <c r="B35" s="500" t="s">
        <v>500</v>
      </c>
      <c r="C35" s="500"/>
      <c r="D35" s="500"/>
      <c r="E35" s="500"/>
      <c r="F35" s="500"/>
      <c r="G35" s="500"/>
      <c r="H35" s="500"/>
      <c r="I35" s="500"/>
      <c r="J35" s="500"/>
      <c r="K35" s="500"/>
      <c r="L35" s="500"/>
      <c r="M35" s="500"/>
      <c r="N35" s="500"/>
    </row>
    <row r="36" spans="2:14" ht="17.25" customHeight="1"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</row>
    <row r="37" spans="2:14" ht="18.75" customHeight="1">
      <c r="B37" s="500" t="s">
        <v>512</v>
      </c>
      <c r="C37" s="500"/>
      <c r="D37" s="500"/>
      <c r="E37" s="500"/>
      <c r="F37" s="500"/>
      <c r="G37" s="500"/>
      <c r="H37" s="500"/>
      <c r="I37" s="500"/>
      <c r="J37" s="500"/>
      <c r="K37" s="500"/>
      <c r="L37" s="500"/>
      <c r="M37" s="500"/>
      <c r="N37" s="500"/>
    </row>
    <row r="38" spans="2:14" ht="16.5" customHeight="1">
      <c r="B38" s="500"/>
      <c r="C38" s="500"/>
      <c r="D38" s="500"/>
      <c r="E38" s="500"/>
      <c r="F38" s="500"/>
      <c r="G38" s="500"/>
      <c r="H38" s="500"/>
      <c r="I38" s="500"/>
      <c r="J38" s="500"/>
      <c r="K38" s="500"/>
      <c r="L38" s="500"/>
      <c r="M38" s="500"/>
      <c r="N38" s="500"/>
    </row>
    <row r="39" spans="2:14" ht="18.75" customHeight="1">
      <c r="B39" s="500" t="s">
        <v>486</v>
      </c>
      <c r="C39" s="500"/>
      <c r="D39" s="500"/>
      <c r="E39" s="500"/>
      <c r="F39" s="500"/>
      <c r="G39" s="500"/>
      <c r="H39" s="500"/>
      <c r="I39" s="500"/>
      <c r="J39" s="500"/>
      <c r="K39" s="500"/>
      <c r="L39" s="500"/>
      <c r="M39" s="500"/>
      <c r="N39" s="500"/>
    </row>
    <row r="40" spans="2:14" ht="17.25" customHeight="1">
      <c r="B40" s="500"/>
      <c r="C40" s="500"/>
      <c r="D40" s="500"/>
      <c r="E40" s="500"/>
      <c r="F40" s="500"/>
      <c r="G40" s="500"/>
      <c r="H40" s="500"/>
      <c r="I40" s="500"/>
      <c r="J40" s="500"/>
      <c r="K40" s="500"/>
      <c r="L40" s="500"/>
      <c r="M40" s="500"/>
      <c r="N40" s="500"/>
    </row>
    <row r="41" spans="2:14" ht="18" customHeight="1">
      <c r="B41" s="500" t="s">
        <v>501</v>
      </c>
      <c r="C41" s="500"/>
      <c r="D41" s="500"/>
      <c r="E41" s="500"/>
      <c r="F41" s="500"/>
      <c r="G41" s="500"/>
      <c r="H41" s="500"/>
      <c r="I41" s="500"/>
      <c r="J41" s="500"/>
      <c r="K41" s="500"/>
      <c r="L41" s="500"/>
      <c r="M41" s="500"/>
      <c r="N41" s="500"/>
    </row>
    <row r="42" spans="2:14" ht="14.25" customHeight="1">
      <c r="B42" s="502"/>
      <c r="C42" s="502"/>
      <c r="D42" s="502"/>
      <c r="E42" s="502"/>
      <c r="F42" s="502"/>
      <c r="G42" s="502"/>
      <c r="H42" s="502"/>
      <c r="I42" s="502"/>
      <c r="J42" s="502"/>
      <c r="K42" s="502"/>
      <c r="L42" s="502"/>
      <c r="M42" s="502"/>
      <c r="N42" s="503"/>
    </row>
    <row r="43" spans="2:14" ht="20.25" customHeight="1">
      <c r="B43" s="500" t="s">
        <v>488</v>
      </c>
      <c r="C43" s="500"/>
      <c r="D43" s="500"/>
      <c r="E43" s="500"/>
      <c r="F43" s="500"/>
      <c r="G43" s="500"/>
      <c r="H43" s="500"/>
      <c r="I43" s="500"/>
      <c r="J43" s="500"/>
      <c r="K43" s="500"/>
      <c r="L43" s="500"/>
      <c r="M43" s="500"/>
      <c r="N43" s="500"/>
    </row>
    <row r="44" spans="2:14" ht="14.25" customHeight="1">
      <c r="B44" s="500"/>
      <c r="C44" s="500"/>
      <c r="D44" s="500"/>
      <c r="E44" s="500"/>
      <c r="F44" s="500"/>
      <c r="G44" s="500"/>
      <c r="H44" s="500"/>
      <c r="I44" s="500"/>
      <c r="J44" s="500"/>
      <c r="K44" s="500"/>
      <c r="L44" s="500"/>
      <c r="M44" s="500"/>
      <c r="N44" s="500"/>
    </row>
    <row r="45" spans="2:14" ht="21.75" customHeight="1">
      <c r="B45" s="500" t="s">
        <v>502</v>
      </c>
      <c r="C45" s="500"/>
      <c r="D45" s="500"/>
      <c r="E45" s="500"/>
      <c r="F45" s="500"/>
      <c r="G45" s="500"/>
      <c r="H45" s="500"/>
      <c r="I45" s="500"/>
      <c r="J45" s="500"/>
      <c r="K45" s="500"/>
      <c r="L45" s="500"/>
      <c r="M45" s="500"/>
      <c r="N45" s="500"/>
    </row>
    <row r="46" spans="2:14" ht="15.75" customHeight="1">
      <c r="B46" s="500"/>
      <c r="C46" s="500"/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</row>
    <row r="47" spans="2:14" ht="18.75" customHeight="1">
      <c r="B47" s="500" t="s">
        <v>549</v>
      </c>
      <c r="C47" s="500"/>
      <c r="D47" s="500"/>
      <c r="E47" s="500"/>
      <c r="F47" s="500"/>
      <c r="G47" s="500"/>
      <c r="H47" s="500"/>
      <c r="I47" s="500"/>
      <c r="J47" s="500"/>
      <c r="K47" s="500"/>
      <c r="L47" s="500"/>
      <c r="M47" s="500"/>
      <c r="N47" s="500"/>
    </row>
    <row r="48" spans="2:14" ht="13.5" customHeight="1">
      <c r="B48" s="502"/>
      <c r="C48" s="502"/>
      <c r="D48" s="502"/>
      <c r="E48" s="502"/>
      <c r="F48" s="502"/>
      <c r="G48" s="502"/>
      <c r="H48" s="502"/>
      <c r="I48" s="502"/>
      <c r="J48" s="502"/>
      <c r="K48" s="502"/>
      <c r="L48" s="502"/>
      <c r="M48" s="502"/>
      <c r="N48" s="503"/>
    </row>
    <row r="49" spans="2:14" ht="18.75" customHeight="1">
      <c r="B49" s="500" t="s">
        <v>312</v>
      </c>
      <c r="C49" s="500"/>
      <c r="D49" s="500"/>
      <c r="E49" s="500"/>
      <c r="F49" s="500"/>
      <c r="G49" s="500"/>
      <c r="H49" s="500"/>
      <c r="I49" s="500"/>
      <c r="J49" s="500"/>
      <c r="K49" s="500"/>
      <c r="L49" s="500"/>
      <c r="M49" s="500"/>
      <c r="N49" s="500"/>
    </row>
    <row r="50" spans="2:14" ht="13.5" customHeight="1">
      <c r="B50" s="500"/>
      <c r="C50" s="500"/>
      <c r="D50" s="500"/>
      <c r="E50" s="500"/>
      <c r="F50" s="500"/>
      <c r="G50" s="500"/>
      <c r="H50" s="500"/>
      <c r="I50" s="500"/>
      <c r="J50" s="500"/>
      <c r="K50" s="500"/>
      <c r="L50" s="500"/>
      <c r="M50" s="500"/>
      <c r="N50" s="500"/>
    </row>
    <row r="51" spans="2:14" ht="18.75" customHeight="1">
      <c r="B51" s="500" t="s">
        <v>313</v>
      </c>
      <c r="C51" s="500"/>
      <c r="D51" s="500"/>
      <c r="E51" s="500"/>
      <c r="F51" s="500"/>
      <c r="G51" s="500"/>
      <c r="H51" s="500"/>
      <c r="I51" s="500"/>
      <c r="J51" s="500"/>
      <c r="K51" s="500"/>
      <c r="L51" s="500"/>
      <c r="M51" s="500"/>
      <c r="N51" s="500"/>
    </row>
  </sheetData>
  <mergeCells count="51">
    <mergeCell ref="B50:N50"/>
    <mergeCell ref="B51:N51"/>
    <mergeCell ref="B44:N44"/>
    <mergeCell ref="B40:N40"/>
    <mergeCell ref="B41:N41"/>
    <mergeCell ref="B42:N42"/>
    <mergeCell ref="B43:N43"/>
    <mergeCell ref="B49:N49"/>
    <mergeCell ref="B48:N48"/>
    <mergeCell ref="B35:N35"/>
    <mergeCell ref="B39:N39"/>
    <mergeCell ref="B46:N46"/>
    <mergeCell ref="B34:N34"/>
    <mergeCell ref="B45:N45"/>
    <mergeCell ref="B36:N36"/>
    <mergeCell ref="B37:N37"/>
    <mergeCell ref="B33:N33"/>
    <mergeCell ref="B7:N7"/>
    <mergeCell ref="B47:N47"/>
    <mergeCell ref="B38:N38"/>
    <mergeCell ref="B20:N20"/>
    <mergeCell ref="B31:N31"/>
    <mergeCell ref="B30:N30"/>
    <mergeCell ref="B18:N18"/>
    <mergeCell ref="B19:N19"/>
    <mergeCell ref="B32:N32"/>
    <mergeCell ref="B29:N29"/>
    <mergeCell ref="B21:N21"/>
    <mergeCell ref="B16:N16"/>
    <mergeCell ref="B17:N17"/>
    <mergeCell ref="B22:N22"/>
    <mergeCell ref="B23:N23"/>
    <mergeCell ref="B1:N1"/>
    <mergeCell ref="B2:N2"/>
    <mergeCell ref="B9:N9"/>
    <mergeCell ref="B10:N10"/>
    <mergeCell ref="B3:N3"/>
    <mergeCell ref="B4:N4"/>
    <mergeCell ref="B5:N5"/>
    <mergeCell ref="B6:N6"/>
    <mergeCell ref="B8:N8"/>
    <mergeCell ref="B11:N11"/>
    <mergeCell ref="B26:N26"/>
    <mergeCell ref="B27:N27"/>
    <mergeCell ref="B28:N28"/>
    <mergeCell ref="B12:N12"/>
    <mergeCell ref="B13:N13"/>
    <mergeCell ref="B14:N14"/>
    <mergeCell ref="B15:N15"/>
    <mergeCell ref="B24:N24"/>
    <mergeCell ref="B25:N25"/>
  </mergeCells>
  <phoneticPr fontId="2" type="noConversion"/>
  <hyperlinks>
    <hyperlink ref="B5:M5" location="Раз.1!A1" tooltip="Перейти в Раздел 1" display="Раздел 1.  Государственное устройство Российской Федерации, общественные объединения и религиозные организации"/>
    <hyperlink ref="B7:M7" location="Раз.2!A1" tooltip="Перейти в Раздел 2" display="Раздел 2. Природные ресурсы и охрана окружающей среды"/>
    <hyperlink ref="B9:M9" location="Раз.3!A1" tooltip="Перейти в Раздел 3" display="Раздел 3.  Население"/>
    <hyperlink ref="B11:M11" location="Раз.4!A1" tooltip="Перейти в Раздел 4" display="Раздел 4. Труд"/>
    <hyperlink ref="B13:M13" location="Раз.5!A1" tooltip="Перейти в Раздел 5" display="Раздел 5. Уровень жизни населения "/>
    <hyperlink ref="B15:M15" location="Раз.6!A1" tooltip="Перейти в Раздел 6" display="Раздел 6. Образование"/>
    <hyperlink ref="B17:M17" location="Раз.7!A1" tooltip="Перейти в Раздел 7" display="Раздел 7.  Здравоохранение"/>
    <hyperlink ref="B19:N19" location="Раз.8!A4" tooltip="Перейти в раздел 8" display="Раздел 8. Культура, отдых и туризм"/>
    <hyperlink ref="B21:N21" location="Раз.9!A4" tooltip="Перейти в раздел 9" display="Раздел 9. Правонарушения"/>
    <hyperlink ref="B23:N23" location="Раз.10!A4" tooltip="Перейти в раздел 10" display="Раздел 10. Система национальных счетов"/>
    <hyperlink ref="B27:N27" location="Раз.12!A4" tooltip="Перейти в раздел 11" display="Раздел 12. Предприятия и организации"/>
    <hyperlink ref="B29:N29" location="Раз.13!A4" tooltip="Перейти в раздел 12" display="Раздел 13. Добыча полезных ископаемых, обрабатывающие производства, производство и распределение электроэнергии, газа и воды"/>
    <hyperlink ref="B31:N31" location="Раз.14!A4" tooltip="Перейти в раздел 13" display="Раздел 14. Сельское хозяйство"/>
    <hyperlink ref="B33:N33" location="Раз.15!A4" tooltip="Перейти в раздел 14" display="Раздел 15. Рыболовство и рыбоводство"/>
    <hyperlink ref="B35:N35" location="Раз.16!A4" tooltip="Перейти в раздел 15" display="Раздел 16. Строительство"/>
    <hyperlink ref="B39:N39" location="Раз.18!A4" tooltip="Перейти в раздел 16" display="Раздел 18. Транспорт"/>
    <hyperlink ref="B41:N41" location="Раз.19!A4" tooltip="Перейти в раздел 17" display="Раздел 19. Связь"/>
    <hyperlink ref="B43:N43" location="Раз.20!A4" tooltip="Перейти в раздел 18" display="Раздел 20. Информационные и коммуникационные технологии"/>
    <hyperlink ref="B45:N45" location="Раз.21!A4" tooltip="Перейти в раздел 20" display="Раздел 21.  Наука и инновации"/>
    <hyperlink ref="B49:N49" location="Раз.23!A4" tooltip="Перейти в раздел 23" display="Раздел 23.  Цены и тарифы"/>
    <hyperlink ref="B51:N51" location="Раз.24!A4" tooltip="Перейти в раздел 24" display="Раздел 24. Внешнеэкономическая деятельность"/>
    <hyperlink ref="B5:N5" location="Раз.1!A4" tooltip="Перейти в раздел 1" display="Раздел 1.  Государственное устройство Российской Федерации, общественные объединения и религиозные организации"/>
    <hyperlink ref="B9:N9" location="Раз.3!A4" tooltip="Перейти в раздел 3" display="Раздел 3.  Население"/>
    <hyperlink ref="B11:N11" location="Раз.4!A4" tooltip="Перейти в раздел 4" display="Раздел 4. Труд"/>
    <hyperlink ref="B13:N13" location="Раз.5!A4" tooltip="Перейти в раздел 5" display="Раздел 5. Уровень жизни населения "/>
    <hyperlink ref="B15:N15" location="Раз.6!A4" tooltip="Перейти в раздел 6" display="Раздел 6. Образование"/>
    <hyperlink ref="B17:N17" location="Раз.7!A4" tooltip="Перейти в раздел 7" display="Раздел 7.  Здравоохранение"/>
    <hyperlink ref="B47:N47" location="Раз.22!A4" tooltip="Перейти в раздел 21" display="Раздел 22. Финансы"/>
    <hyperlink ref="B7:N7" location="Раз.2!A4" tooltip="Перейти в раздел 2" display="Раздел 2. Природные ресурсы и охрана окружающей среды"/>
    <hyperlink ref="B25:N25" location="Раз.11!A1" display="Раздел 11. Инвестиции"/>
    <hyperlink ref="B37:N37" location="Раз.17!A1" display="Раздел 17. Тороговля и услуги населению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9">
    <tabColor rgb="FFCCFFCC"/>
  </sheetPr>
  <dimension ref="A1:AA20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4" sqref="A24"/>
    </sheetView>
  </sheetViews>
  <sheetFormatPr defaultRowHeight="13.2"/>
  <cols>
    <col min="1" max="1" width="32.44140625" customWidth="1"/>
  </cols>
  <sheetData>
    <row r="1" spans="1:27">
      <c r="A1" s="510" t="s">
        <v>466</v>
      </c>
      <c r="B1" s="554"/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4"/>
      <c r="O1" s="554"/>
      <c r="P1" s="554"/>
      <c r="Q1" s="554"/>
      <c r="R1" s="554"/>
      <c r="S1" s="554"/>
      <c r="T1" s="554"/>
      <c r="U1" s="554"/>
      <c r="V1" s="554"/>
      <c r="W1" s="512"/>
      <c r="X1" s="512"/>
      <c r="Y1" s="512"/>
      <c r="Z1" s="512"/>
      <c r="AA1" s="503"/>
    </row>
    <row r="2" spans="1:27" ht="15.75" customHeight="1">
      <c r="A2" s="140" t="s">
        <v>1518</v>
      </c>
      <c r="B2" s="1">
        <v>1991</v>
      </c>
      <c r="C2" s="1">
        <v>1992</v>
      </c>
      <c r="D2" s="1">
        <v>1993</v>
      </c>
      <c r="E2" s="1">
        <v>1994</v>
      </c>
      <c r="F2" s="1">
        <v>1995</v>
      </c>
      <c r="G2" s="1">
        <v>1996</v>
      </c>
      <c r="H2" s="1">
        <v>1997</v>
      </c>
      <c r="I2" s="1">
        <v>1998</v>
      </c>
      <c r="J2" s="1">
        <v>1999</v>
      </c>
      <c r="K2" s="1">
        <v>2000</v>
      </c>
      <c r="L2" s="1">
        <v>2001</v>
      </c>
      <c r="M2" s="1">
        <v>2002</v>
      </c>
      <c r="N2" s="1">
        <v>2003</v>
      </c>
      <c r="O2" s="1">
        <v>2004</v>
      </c>
      <c r="P2" s="1">
        <v>2005</v>
      </c>
      <c r="Q2" s="1">
        <v>2006</v>
      </c>
      <c r="R2" s="1">
        <v>2007</v>
      </c>
      <c r="S2" s="174">
        <v>2008</v>
      </c>
      <c r="T2" s="174">
        <v>2009</v>
      </c>
      <c r="U2" s="1">
        <v>2010</v>
      </c>
      <c r="V2" s="174">
        <v>2011</v>
      </c>
      <c r="W2" s="174">
        <v>2012</v>
      </c>
      <c r="X2" s="174">
        <v>2013</v>
      </c>
      <c r="Y2" s="174">
        <v>2014</v>
      </c>
      <c r="Z2" s="174">
        <v>2015</v>
      </c>
      <c r="AA2" s="174">
        <v>2016</v>
      </c>
    </row>
    <row r="3" spans="1:27">
      <c r="A3" s="510" t="s">
        <v>1881</v>
      </c>
      <c r="B3" s="503"/>
      <c r="C3" s="503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3"/>
      <c r="O3" s="503"/>
      <c r="P3" s="503"/>
      <c r="Q3" s="503"/>
      <c r="R3" s="503"/>
      <c r="S3" s="503"/>
      <c r="T3" s="503"/>
      <c r="U3" s="503"/>
      <c r="V3" s="503"/>
      <c r="W3" s="503"/>
      <c r="X3" s="503"/>
      <c r="Y3" s="503"/>
      <c r="Z3" s="503"/>
      <c r="AA3" s="503"/>
    </row>
    <row r="4" spans="1:27" ht="26.4">
      <c r="A4" s="8" t="s">
        <v>1910</v>
      </c>
      <c r="B4" s="105">
        <v>2168</v>
      </c>
      <c r="C4" s="84">
        <v>2760.7</v>
      </c>
      <c r="D4" s="84">
        <v>2799.6</v>
      </c>
      <c r="E4" s="84">
        <v>2632.7</v>
      </c>
      <c r="F4" s="84">
        <v>2755.7</v>
      </c>
      <c r="G4" s="84">
        <v>2625.1</v>
      </c>
      <c r="H4" s="84">
        <v>2397.3000000000002</v>
      </c>
      <c r="I4" s="84">
        <v>2581.9</v>
      </c>
      <c r="J4" s="84">
        <v>3001.7</v>
      </c>
      <c r="K4" s="84">
        <v>2952.4</v>
      </c>
      <c r="L4" s="84">
        <v>2968.3</v>
      </c>
      <c r="M4" s="84">
        <v>2526.3000000000002</v>
      </c>
      <c r="N4" s="84">
        <v>2756.4</v>
      </c>
      <c r="O4" s="15">
        <v>2893.8</v>
      </c>
      <c r="P4" s="15">
        <v>3554.7</v>
      </c>
      <c r="Q4" s="15">
        <v>3855.4</v>
      </c>
      <c r="R4" s="15">
        <v>3582.5</v>
      </c>
      <c r="S4" s="15">
        <v>3209.9</v>
      </c>
      <c r="T4" s="73">
        <v>2994.8</v>
      </c>
      <c r="U4" s="73">
        <v>2628.8</v>
      </c>
      <c r="V4" s="73">
        <v>2404.8000000000002</v>
      </c>
      <c r="W4" s="73">
        <v>2302.1999999999998</v>
      </c>
      <c r="X4" s="73">
        <v>2206.1999999999998</v>
      </c>
      <c r="Y4" s="72">
        <v>2190.6</v>
      </c>
      <c r="Z4" s="18">
        <v>2388.5</v>
      </c>
      <c r="AA4" s="27">
        <v>2160.0630000000001</v>
      </c>
    </row>
    <row r="5" spans="1:27">
      <c r="A5" s="26" t="s">
        <v>650</v>
      </c>
      <c r="B5" s="105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15"/>
      <c r="P5" s="15"/>
      <c r="Q5" s="15"/>
      <c r="R5" s="15"/>
      <c r="S5" s="15"/>
      <c r="T5" s="73"/>
      <c r="U5" s="73"/>
      <c r="V5" s="73"/>
      <c r="W5" s="280"/>
      <c r="X5" s="73"/>
      <c r="Y5" s="427"/>
      <c r="Z5" s="18"/>
      <c r="AA5" s="27"/>
    </row>
    <row r="6" spans="1:27">
      <c r="A6" s="46" t="s">
        <v>2237</v>
      </c>
      <c r="B6" s="105"/>
      <c r="C6" s="84"/>
      <c r="D6" s="84"/>
      <c r="E6" s="84"/>
      <c r="F6" s="84">
        <v>31.7</v>
      </c>
      <c r="G6" s="84">
        <v>29.4</v>
      </c>
      <c r="H6" s="84">
        <v>29.3</v>
      </c>
      <c r="I6" s="84">
        <v>29.6</v>
      </c>
      <c r="J6" s="84">
        <v>31.1</v>
      </c>
      <c r="K6" s="84">
        <v>31.8</v>
      </c>
      <c r="L6" s="15">
        <v>33.6</v>
      </c>
      <c r="M6" s="15">
        <v>32.299999999999997</v>
      </c>
      <c r="N6" s="15">
        <v>31.6</v>
      </c>
      <c r="O6" s="15">
        <v>31.6</v>
      </c>
      <c r="P6" s="15">
        <v>30.8</v>
      </c>
      <c r="Q6" s="15">
        <v>27.5</v>
      </c>
      <c r="R6" s="15">
        <v>22.2</v>
      </c>
      <c r="S6" s="15">
        <v>20.100000000000001</v>
      </c>
      <c r="T6" s="73">
        <v>17.7</v>
      </c>
      <c r="U6" s="73">
        <v>15.6</v>
      </c>
      <c r="V6" s="73">
        <v>14.3</v>
      </c>
      <c r="W6" s="73">
        <v>13.3</v>
      </c>
      <c r="X6" s="73">
        <v>12.4</v>
      </c>
      <c r="Y6" s="72">
        <v>11.9</v>
      </c>
      <c r="Z6" s="18">
        <v>11.5</v>
      </c>
      <c r="AA6" s="27">
        <v>10.444000000000001</v>
      </c>
    </row>
    <row r="7" spans="1:27" ht="26.4">
      <c r="A7" s="46" t="s">
        <v>2238</v>
      </c>
      <c r="B7" s="105"/>
      <c r="C7" s="84"/>
      <c r="D7" s="84"/>
      <c r="E7" s="84"/>
      <c r="F7" s="84">
        <v>61.7</v>
      </c>
      <c r="G7" s="84">
        <v>53.4</v>
      </c>
      <c r="H7" s="84">
        <v>46.1</v>
      </c>
      <c r="I7" s="84">
        <v>45.2</v>
      </c>
      <c r="J7" s="84">
        <v>47.7</v>
      </c>
      <c r="K7" s="84">
        <v>49.8</v>
      </c>
      <c r="L7" s="15">
        <v>55.7</v>
      </c>
      <c r="M7" s="15">
        <v>58.5</v>
      </c>
      <c r="N7" s="15">
        <v>57.1</v>
      </c>
      <c r="O7" s="15">
        <v>57.4</v>
      </c>
      <c r="P7" s="15">
        <v>57.9</v>
      </c>
      <c r="Q7" s="15">
        <v>51.4</v>
      </c>
      <c r="R7" s="15">
        <v>47.3</v>
      </c>
      <c r="S7" s="15">
        <v>45.4</v>
      </c>
      <c r="T7" s="73">
        <v>43.1</v>
      </c>
      <c r="U7" s="73">
        <v>39.700000000000003</v>
      </c>
      <c r="V7" s="73">
        <v>38.5</v>
      </c>
      <c r="W7" s="73">
        <v>37.1</v>
      </c>
      <c r="X7" s="73">
        <v>34.799999999999997</v>
      </c>
      <c r="Y7" s="72">
        <v>32.9</v>
      </c>
      <c r="Z7" s="18">
        <v>30.2</v>
      </c>
      <c r="AA7" s="27">
        <v>27.442</v>
      </c>
    </row>
    <row r="8" spans="1:27" ht="26.4">
      <c r="A8" s="46" t="s">
        <v>2239</v>
      </c>
      <c r="B8" s="105"/>
      <c r="C8" s="84"/>
      <c r="D8" s="84"/>
      <c r="E8" s="84"/>
      <c r="F8" s="84">
        <v>12.5</v>
      </c>
      <c r="G8" s="84">
        <v>10.9</v>
      </c>
      <c r="H8" s="84">
        <v>9.3000000000000007</v>
      </c>
      <c r="I8" s="51">
        <v>9</v>
      </c>
      <c r="J8" s="84">
        <v>8.3000000000000007</v>
      </c>
      <c r="K8" s="84">
        <v>7.9</v>
      </c>
      <c r="L8" s="15">
        <v>8.1999999999999993</v>
      </c>
      <c r="M8" s="15">
        <v>8.1</v>
      </c>
      <c r="N8" s="15">
        <v>8.1</v>
      </c>
      <c r="O8" s="15">
        <v>8.8000000000000007</v>
      </c>
      <c r="P8" s="15">
        <v>9.1999999999999993</v>
      </c>
      <c r="Q8" s="15">
        <v>8.9</v>
      </c>
      <c r="R8" s="14">
        <v>7</v>
      </c>
      <c r="S8" s="15">
        <v>6.2</v>
      </c>
      <c r="T8" s="73">
        <v>5.4</v>
      </c>
      <c r="U8" s="73">
        <v>4.9000000000000004</v>
      </c>
      <c r="V8" s="73">
        <v>4.8</v>
      </c>
      <c r="W8" s="73">
        <v>4.5</v>
      </c>
      <c r="X8" s="73">
        <v>4.2</v>
      </c>
      <c r="Y8" s="72">
        <v>4.2</v>
      </c>
      <c r="Z8" s="18">
        <v>3.9</v>
      </c>
      <c r="AA8" s="27">
        <v>3.8929999999999998</v>
      </c>
    </row>
    <row r="9" spans="1:27">
      <c r="A9" s="46" t="s">
        <v>2240</v>
      </c>
      <c r="B9" s="105"/>
      <c r="C9" s="84"/>
      <c r="D9" s="84"/>
      <c r="E9" s="84"/>
      <c r="F9" s="84">
        <v>140.9</v>
      </c>
      <c r="G9" s="84">
        <v>121.4</v>
      </c>
      <c r="H9" s="84">
        <v>112.1</v>
      </c>
      <c r="I9" s="84">
        <v>122.4</v>
      </c>
      <c r="J9" s="51">
        <v>139</v>
      </c>
      <c r="K9" s="84">
        <v>132.4</v>
      </c>
      <c r="L9" s="15">
        <v>148.80000000000001</v>
      </c>
      <c r="M9" s="15">
        <v>167.3</v>
      </c>
      <c r="N9" s="14">
        <v>198</v>
      </c>
      <c r="O9" s="15">
        <v>251.4</v>
      </c>
      <c r="P9" s="15">
        <v>344.4</v>
      </c>
      <c r="Q9" s="15">
        <v>357.3</v>
      </c>
      <c r="R9" s="15">
        <v>295.10000000000002</v>
      </c>
      <c r="S9" s="14">
        <v>244</v>
      </c>
      <c r="T9" s="73">
        <v>205.4</v>
      </c>
      <c r="U9" s="73">
        <v>164.5</v>
      </c>
      <c r="V9" s="73">
        <v>127.8</v>
      </c>
      <c r="W9" s="73">
        <v>110.1</v>
      </c>
      <c r="X9" s="73">
        <v>92.1</v>
      </c>
      <c r="Y9" s="72">
        <v>77.7</v>
      </c>
      <c r="Z9" s="18">
        <v>72.7</v>
      </c>
      <c r="AA9" s="27">
        <v>61.524000000000001</v>
      </c>
    </row>
    <row r="10" spans="1:27">
      <c r="A10" s="46" t="s">
        <v>2241</v>
      </c>
      <c r="B10" s="105"/>
      <c r="C10" s="84"/>
      <c r="D10" s="84"/>
      <c r="E10" s="84"/>
      <c r="F10" s="84">
        <v>37.700000000000003</v>
      </c>
      <c r="G10" s="84">
        <v>34.6</v>
      </c>
      <c r="H10" s="84">
        <v>34.299999999999997</v>
      </c>
      <c r="I10" s="84">
        <v>38.5</v>
      </c>
      <c r="J10" s="84">
        <v>41.1</v>
      </c>
      <c r="K10" s="84">
        <v>39.4</v>
      </c>
      <c r="L10" s="15">
        <v>44.8</v>
      </c>
      <c r="M10" s="15">
        <v>47.1</v>
      </c>
      <c r="N10" s="15">
        <v>48.7</v>
      </c>
      <c r="O10" s="15">
        <v>55.4</v>
      </c>
      <c r="P10" s="15">
        <v>63.7</v>
      </c>
      <c r="Q10" s="15">
        <v>59.8</v>
      </c>
      <c r="R10" s="15">
        <v>45.3</v>
      </c>
      <c r="S10" s="15">
        <v>35.4</v>
      </c>
      <c r="T10" s="73">
        <v>30.1</v>
      </c>
      <c r="U10" s="73">
        <v>24.5</v>
      </c>
      <c r="V10" s="73">
        <v>20.100000000000001</v>
      </c>
      <c r="W10" s="73">
        <v>18.600000000000001</v>
      </c>
      <c r="X10" s="73">
        <v>16.399999999999999</v>
      </c>
      <c r="Y10" s="72">
        <v>14.3</v>
      </c>
      <c r="Z10" s="18">
        <v>13.6</v>
      </c>
      <c r="AA10" s="27">
        <v>11.416</v>
      </c>
    </row>
    <row r="11" spans="1:27">
      <c r="A11" s="46" t="s">
        <v>2242</v>
      </c>
      <c r="B11" s="105"/>
      <c r="C11" s="84"/>
      <c r="D11" s="84"/>
      <c r="E11" s="84"/>
      <c r="F11" s="84">
        <v>1367.9</v>
      </c>
      <c r="G11" s="14">
        <v>1207.5</v>
      </c>
      <c r="H11" s="14">
        <v>1054</v>
      </c>
      <c r="I11" s="14">
        <v>1143.4000000000001</v>
      </c>
      <c r="J11" s="14">
        <v>1413.8</v>
      </c>
      <c r="K11" s="14">
        <v>1310.0999999999999</v>
      </c>
      <c r="L11" s="14">
        <v>1273.2</v>
      </c>
      <c r="M11" s="14">
        <v>926.8</v>
      </c>
      <c r="N11" s="14">
        <v>1150.8</v>
      </c>
      <c r="O11" s="14">
        <v>1276.9000000000001</v>
      </c>
      <c r="P11" s="14">
        <v>1573</v>
      </c>
      <c r="Q11" s="14">
        <v>1677</v>
      </c>
      <c r="R11" s="14">
        <v>1567</v>
      </c>
      <c r="S11" s="14">
        <v>1326.3</v>
      </c>
      <c r="T11" s="14">
        <v>1188.5999999999999</v>
      </c>
      <c r="U11" s="14">
        <v>1108.4000000000001</v>
      </c>
      <c r="V11" s="73">
        <v>1038.5999999999999</v>
      </c>
      <c r="W11" s="73">
        <v>992.2</v>
      </c>
      <c r="X11" s="73">
        <v>922.6</v>
      </c>
      <c r="Y11" s="72">
        <v>908.9</v>
      </c>
      <c r="Z11" s="18">
        <v>1018.5</v>
      </c>
      <c r="AA11" s="27">
        <v>871.08399999999995</v>
      </c>
    </row>
    <row r="12" spans="1:27" ht="15.6">
      <c r="A12" s="46" t="s">
        <v>956</v>
      </c>
      <c r="B12" s="105"/>
      <c r="C12" s="84"/>
      <c r="D12" s="84"/>
      <c r="E12" s="84"/>
      <c r="F12" s="84">
        <v>1</v>
      </c>
      <c r="G12" s="84" t="s">
        <v>1393</v>
      </c>
      <c r="H12" s="84">
        <v>32</v>
      </c>
      <c r="I12" s="84">
        <v>21</v>
      </c>
      <c r="J12" s="84">
        <v>20</v>
      </c>
      <c r="K12" s="84">
        <v>135</v>
      </c>
      <c r="L12" s="15">
        <v>327</v>
      </c>
      <c r="M12" s="15">
        <v>360</v>
      </c>
      <c r="N12" s="15">
        <v>561</v>
      </c>
      <c r="O12" s="15">
        <v>265</v>
      </c>
      <c r="P12" s="15">
        <v>203</v>
      </c>
      <c r="Q12" s="15">
        <v>112</v>
      </c>
      <c r="R12" s="15">
        <v>48</v>
      </c>
      <c r="S12" s="15">
        <v>10</v>
      </c>
      <c r="T12" s="73">
        <v>15</v>
      </c>
      <c r="U12" s="73">
        <v>31</v>
      </c>
      <c r="V12" s="73">
        <v>29</v>
      </c>
      <c r="W12" s="73">
        <v>24</v>
      </c>
      <c r="X12" s="73">
        <v>31</v>
      </c>
      <c r="Y12" s="75">
        <v>33</v>
      </c>
      <c r="Z12" s="18">
        <v>8</v>
      </c>
      <c r="AA12" s="44">
        <v>25</v>
      </c>
    </row>
    <row r="13" spans="1:27" ht="26.4">
      <c r="A13" s="46" t="s">
        <v>1639</v>
      </c>
      <c r="B13" s="105"/>
      <c r="C13" s="84"/>
      <c r="D13" s="84"/>
      <c r="E13" s="84"/>
      <c r="F13" s="84">
        <v>79.900000000000006</v>
      </c>
      <c r="G13" s="84">
        <v>96.8</v>
      </c>
      <c r="H13" s="84">
        <v>184.8</v>
      </c>
      <c r="I13" s="84">
        <v>190.1</v>
      </c>
      <c r="J13" s="84">
        <v>216.4</v>
      </c>
      <c r="K13" s="84">
        <v>243.6</v>
      </c>
      <c r="L13" s="15">
        <v>241.6</v>
      </c>
      <c r="M13" s="15">
        <v>189.6</v>
      </c>
      <c r="N13" s="15">
        <v>181.7</v>
      </c>
      <c r="O13" s="15">
        <v>150.1</v>
      </c>
      <c r="P13" s="15">
        <v>175.2</v>
      </c>
      <c r="Q13" s="14">
        <v>212</v>
      </c>
      <c r="R13" s="15">
        <v>231.2</v>
      </c>
      <c r="S13" s="15">
        <v>232.6</v>
      </c>
      <c r="T13" s="73">
        <v>238.5</v>
      </c>
      <c r="U13" s="73">
        <v>222.6</v>
      </c>
      <c r="V13" s="73">
        <v>215.2</v>
      </c>
      <c r="W13" s="72">
        <v>219</v>
      </c>
      <c r="X13" s="73">
        <v>231.5</v>
      </c>
      <c r="Y13" s="72">
        <v>254.7</v>
      </c>
      <c r="Z13" s="18">
        <v>236.9</v>
      </c>
      <c r="AA13" s="27">
        <v>201.16499999999999</v>
      </c>
    </row>
    <row r="14" spans="1:27" ht="39.6">
      <c r="A14" s="46" t="s">
        <v>1487</v>
      </c>
      <c r="B14" s="105"/>
      <c r="C14" s="84"/>
      <c r="D14" s="84"/>
      <c r="E14" s="84"/>
      <c r="F14" s="51">
        <v>50</v>
      </c>
      <c r="G14" s="84">
        <v>47.7</v>
      </c>
      <c r="H14" s="84">
        <v>48</v>
      </c>
      <c r="I14" s="84">
        <v>52.4</v>
      </c>
      <c r="J14" s="84">
        <v>53.7</v>
      </c>
      <c r="K14" s="84">
        <v>52.7</v>
      </c>
      <c r="L14" s="15">
        <v>54.5</v>
      </c>
      <c r="M14" s="15">
        <v>56.8</v>
      </c>
      <c r="N14" s="15">
        <v>53.6</v>
      </c>
      <c r="O14" s="15">
        <v>26.5</v>
      </c>
      <c r="P14" s="15">
        <v>26.6</v>
      </c>
      <c r="Q14" s="15">
        <v>26.3</v>
      </c>
      <c r="R14" s="15">
        <v>25.6</v>
      </c>
      <c r="S14" s="15">
        <v>24.3</v>
      </c>
      <c r="T14" s="73">
        <v>27.5</v>
      </c>
      <c r="U14" s="73">
        <v>26.3</v>
      </c>
      <c r="V14" s="73">
        <v>27.3</v>
      </c>
      <c r="W14" s="72">
        <v>29.4</v>
      </c>
      <c r="X14" s="73">
        <v>28.2</v>
      </c>
      <c r="Y14" s="72">
        <v>28.4</v>
      </c>
      <c r="Z14" s="18">
        <v>26.7</v>
      </c>
      <c r="AA14" s="27">
        <v>22.013000000000002</v>
      </c>
    </row>
    <row r="15" spans="1:27" ht="39.6">
      <c r="A15" s="144" t="s">
        <v>1488</v>
      </c>
      <c r="B15" s="105"/>
      <c r="C15" s="84"/>
      <c r="D15" s="84"/>
      <c r="E15" s="84"/>
      <c r="F15" s="84">
        <v>14.4</v>
      </c>
      <c r="G15" s="84">
        <v>13.1</v>
      </c>
      <c r="H15" s="84">
        <v>13.2</v>
      </c>
      <c r="I15" s="84">
        <v>14.4</v>
      </c>
      <c r="J15" s="84">
        <v>15.1</v>
      </c>
      <c r="K15" s="84">
        <v>15.4</v>
      </c>
      <c r="L15" s="90">
        <v>15.5</v>
      </c>
      <c r="M15" s="90">
        <v>16.100000000000001</v>
      </c>
      <c r="N15" s="90">
        <v>17.600000000000001</v>
      </c>
      <c r="O15" s="14">
        <v>16</v>
      </c>
      <c r="P15" s="15">
        <v>15.7</v>
      </c>
      <c r="Q15" s="15">
        <v>15.8</v>
      </c>
      <c r="R15" s="15">
        <v>15.5</v>
      </c>
      <c r="S15" s="15">
        <v>13.6</v>
      </c>
      <c r="T15" s="73">
        <v>10.6</v>
      </c>
      <c r="U15" s="73">
        <v>10.3</v>
      </c>
      <c r="V15" s="73">
        <v>10.9</v>
      </c>
      <c r="W15" s="73">
        <v>11.6</v>
      </c>
      <c r="X15" s="73">
        <v>10.9</v>
      </c>
      <c r="Y15" s="72">
        <v>10.6</v>
      </c>
      <c r="Z15" s="18">
        <v>9.5</v>
      </c>
      <c r="AA15" s="27">
        <v>7.9480000000000004</v>
      </c>
    </row>
    <row r="16" spans="1:27">
      <c r="A16" s="46" t="s">
        <v>1489</v>
      </c>
      <c r="B16" s="105"/>
      <c r="C16" s="84"/>
      <c r="D16" s="84"/>
      <c r="E16" s="84"/>
      <c r="F16" s="84">
        <v>4.7</v>
      </c>
      <c r="G16" s="84">
        <v>5.3</v>
      </c>
      <c r="H16" s="84">
        <v>5.6</v>
      </c>
      <c r="I16" s="84">
        <v>5.8</v>
      </c>
      <c r="J16" s="84">
        <v>6.8</v>
      </c>
      <c r="K16" s="14">
        <v>7</v>
      </c>
      <c r="L16" s="15">
        <v>7.9</v>
      </c>
      <c r="M16" s="15">
        <v>7.3</v>
      </c>
      <c r="N16" s="15">
        <v>7.3</v>
      </c>
      <c r="O16" s="15">
        <v>8.9</v>
      </c>
      <c r="P16" s="15">
        <v>9.8000000000000007</v>
      </c>
      <c r="Q16" s="15">
        <v>11.1</v>
      </c>
      <c r="R16" s="15">
        <v>11.6</v>
      </c>
      <c r="S16" s="15">
        <v>12.5</v>
      </c>
      <c r="T16" s="73">
        <v>13.1</v>
      </c>
      <c r="U16" s="72">
        <v>12</v>
      </c>
      <c r="V16" s="72">
        <v>11</v>
      </c>
      <c r="W16" s="73">
        <v>9.8000000000000007</v>
      </c>
      <c r="X16" s="73">
        <v>11.5</v>
      </c>
      <c r="Y16" s="72">
        <v>11.9</v>
      </c>
      <c r="Z16" s="18">
        <v>13.3</v>
      </c>
      <c r="AA16" s="27">
        <v>9.984</v>
      </c>
    </row>
    <row r="17" spans="1:27" ht="26.4">
      <c r="A17" s="8" t="s">
        <v>125</v>
      </c>
      <c r="B17" s="103">
        <v>956.3</v>
      </c>
      <c r="C17" s="51">
        <v>1149</v>
      </c>
      <c r="D17" s="84">
        <v>1262.5999999999999</v>
      </c>
      <c r="E17" s="84">
        <v>1441.6</v>
      </c>
      <c r="F17" s="84">
        <v>1595.5</v>
      </c>
      <c r="G17" s="84">
        <v>1618.4</v>
      </c>
      <c r="H17" s="84">
        <v>1372.2</v>
      </c>
      <c r="I17" s="84">
        <v>1481.5</v>
      </c>
      <c r="J17" s="84">
        <v>1716.7</v>
      </c>
      <c r="K17" s="84">
        <v>1741.4</v>
      </c>
      <c r="L17" s="84">
        <v>1644.2</v>
      </c>
      <c r="M17" s="84">
        <v>1257.7</v>
      </c>
      <c r="N17" s="84">
        <v>1236.7</v>
      </c>
      <c r="O17" s="15">
        <v>1222.5</v>
      </c>
      <c r="P17" s="15">
        <v>1297.0999999999999</v>
      </c>
      <c r="Q17" s="15">
        <v>1360.9</v>
      </c>
      <c r="R17" s="15">
        <v>1317.6</v>
      </c>
      <c r="S17" s="15">
        <v>1256.2</v>
      </c>
      <c r="T17" s="73">
        <v>1219.8</v>
      </c>
      <c r="U17" s="73">
        <v>1111.0999999999999</v>
      </c>
      <c r="V17" s="73">
        <v>1041.3</v>
      </c>
      <c r="W17" s="73">
        <v>1010.9</v>
      </c>
      <c r="X17" s="73">
        <v>1012.6</v>
      </c>
      <c r="Y17" s="72">
        <v>1006</v>
      </c>
      <c r="Z17" s="18">
        <v>1075.3</v>
      </c>
      <c r="AA17" s="27">
        <v>1015.875</v>
      </c>
    </row>
    <row r="18" spans="1:27" ht="39.6">
      <c r="A18" s="8" t="s">
        <v>126</v>
      </c>
      <c r="B18" s="103">
        <v>593.79999999999995</v>
      </c>
      <c r="C18" s="84">
        <v>661.4</v>
      </c>
      <c r="D18" s="84">
        <v>792.4</v>
      </c>
      <c r="E18" s="84">
        <v>924.6</v>
      </c>
      <c r="F18" s="84">
        <v>1035.8</v>
      </c>
      <c r="G18" s="84">
        <v>1111.0999999999999</v>
      </c>
      <c r="H18" s="84">
        <v>1013.4</v>
      </c>
      <c r="I18" s="84">
        <v>1071.0999999999999</v>
      </c>
      <c r="J18" s="84">
        <v>1223.3</v>
      </c>
      <c r="K18" s="84">
        <v>1183.5999999999999</v>
      </c>
      <c r="L18" s="84">
        <v>1244.2</v>
      </c>
      <c r="M18" s="84">
        <v>859.3</v>
      </c>
      <c r="N18" s="84">
        <v>773.9</v>
      </c>
      <c r="O18" s="15">
        <v>793.9</v>
      </c>
      <c r="P18" s="15">
        <v>878.9</v>
      </c>
      <c r="Q18" s="15">
        <v>909.9</v>
      </c>
      <c r="R18" s="51">
        <v>929</v>
      </c>
      <c r="S18" s="15">
        <v>925.2</v>
      </c>
      <c r="T18" s="73">
        <v>892.2</v>
      </c>
      <c r="U18" s="73">
        <v>845.1</v>
      </c>
      <c r="V18" s="73">
        <v>782.3</v>
      </c>
      <c r="W18" s="73">
        <v>739.3</v>
      </c>
      <c r="X18" s="73">
        <v>735.6</v>
      </c>
      <c r="Y18" s="72">
        <v>719.3</v>
      </c>
      <c r="Z18" s="18">
        <v>733.6</v>
      </c>
      <c r="AA18" s="27">
        <v>740.38</v>
      </c>
    </row>
    <row r="19" spans="1:27" ht="26.4">
      <c r="A19" s="8" t="s">
        <v>127</v>
      </c>
      <c r="B19" s="103">
        <v>721.7</v>
      </c>
      <c r="C19" s="84">
        <v>750.3</v>
      </c>
      <c r="D19" s="84">
        <v>842.3</v>
      </c>
      <c r="E19" s="51">
        <v>929</v>
      </c>
      <c r="F19" s="51">
        <v>1018</v>
      </c>
      <c r="G19" s="84">
        <v>1047.9000000000001</v>
      </c>
      <c r="H19" s="84">
        <v>1018.3</v>
      </c>
      <c r="I19" s="84">
        <v>1014.5</v>
      </c>
      <c r="J19" s="84">
        <v>1060.4000000000001</v>
      </c>
      <c r="K19" s="84">
        <v>925.1</v>
      </c>
      <c r="L19" s="84">
        <v>980.2</v>
      </c>
      <c r="M19" s="84">
        <v>877.4</v>
      </c>
      <c r="N19" s="51">
        <v>847</v>
      </c>
      <c r="O19" s="15">
        <v>763.1</v>
      </c>
      <c r="P19" s="15">
        <v>823.4</v>
      </c>
      <c r="Q19" s="15">
        <v>871.6</v>
      </c>
      <c r="R19" s="15">
        <v>883.4</v>
      </c>
      <c r="S19" s="15">
        <v>887.8</v>
      </c>
      <c r="T19" s="73">
        <v>864.2</v>
      </c>
      <c r="U19" s="73">
        <v>819.3</v>
      </c>
      <c r="V19" s="73">
        <v>755.6</v>
      </c>
      <c r="W19" s="73">
        <v>701.9</v>
      </c>
      <c r="X19" s="73">
        <v>677.3</v>
      </c>
      <c r="Y19" s="72">
        <v>665.6</v>
      </c>
      <c r="Z19" s="18">
        <v>639.9</v>
      </c>
      <c r="AA19" s="27">
        <v>630.1</v>
      </c>
    </row>
    <row r="20" spans="1:27" ht="19.5" customHeight="1">
      <c r="A20" s="557" t="s">
        <v>987</v>
      </c>
      <c r="B20" s="512"/>
      <c r="C20" s="512"/>
      <c r="D20" s="512"/>
      <c r="E20" s="512"/>
      <c r="F20" s="512"/>
      <c r="G20" s="512"/>
      <c r="H20" s="512"/>
      <c r="I20" s="512"/>
      <c r="J20" s="512"/>
      <c r="K20" s="512"/>
      <c r="L20" s="512"/>
      <c r="M20" s="512"/>
      <c r="N20" s="512"/>
      <c r="O20" s="512"/>
      <c r="P20" s="512"/>
      <c r="Q20" s="512"/>
      <c r="R20" s="512"/>
      <c r="S20" s="512"/>
      <c r="T20" s="512"/>
      <c r="U20" s="512"/>
      <c r="V20" s="512"/>
      <c r="W20" s="512"/>
      <c r="X20" s="512"/>
      <c r="Y20" s="503"/>
      <c r="Z20" s="503"/>
      <c r="AA20" s="503"/>
    </row>
  </sheetData>
  <mergeCells count="3">
    <mergeCell ref="A1:AA1"/>
    <mergeCell ref="A3:AA3"/>
    <mergeCell ref="A20:AA2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10">
    <tabColor rgb="FFCCFFCC"/>
  </sheetPr>
  <dimension ref="A1:IV505"/>
  <sheetViews>
    <sheetView zoomScale="90" zoomScaleNormal="90" workbookViewId="0">
      <pane xSplit="1" ySplit="3" topLeftCell="K490" activePane="bottomRight" state="frozen"/>
      <selection pane="topRight" activeCell="B1" sqref="B1"/>
      <selection pane="bottomLeft" activeCell="A4" sqref="A4"/>
      <selection pane="bottomRight" activeCell="Q509" sqref="Q509"/>
    </sheetView>
  </sheetViews>
  <sheetFormatPr defaultRowHeight="13.2"/>
  <cols>
    <col min="1" max="1" width="35.109375" customWidth="1"/>
    <col min="2" max="4" width="9.33203125" bestFit="1" customWidth="1"/>
    <col min="5" max="9" width="9.5546875" bestFit="1" customWidth="1"/>
    <col min="10" max="10" width="11.44140625" customWidth="1"/>
    <col min="11" max="11" width="10.88671875" customWidth="1"/>
    <col min="12" max="12" width="11.109375" customWidth="1"/>
    <col min="13" max="13" width="11" customWidth="1"/>
    <col min="14" max="14" width="10.6640625" customWidth="1"/>
    <col min="15" max="15" width="10.88671875" customWidth="1"/>
    <col min="16" max="16" width="10.5546875" customWidth="1"/>
    <col min="17" max="17" width="11" customWidth="1"/>
    <col min="18" max="18" width="10.88671875" customWidth="1"/>
    <col min="19" max="19" width="11.5546875" customWidth="1"/>
    <col min="20" max="20" width="10.6640625" customWidth="1"/>
    <col min="21" max="21" width="12" customWidth="1"/>
    <col min="22" max="22" width="13.44140625" customWidth="1"/>
    <col min="23" max="23" width="13.5546875" customWidth="1"/>
    <col min="24" max="24" width="12.6640625" customWidth="1"/>
    <col min="25" max="25" width="12.33203125" customWidth="1"/>
    <col min="26" max="26" width="13.44140625" customWidth="1"/>
    <col min="27" max="27" width="10.88671875" customWidth="1"/>
  </cols>
  <sheetData>
    <row r="1" spans="1:27">
      <c r="A1" s="510" t="s">
        <v>466</v>
      </c>
      <c r="B1" s="552"/>
      <c r="C1" s="552"/>
      <c r="D1" s="552"/>
      <c r="E1" s="552"/>
      <c r="F1" s="552"/>
      <c r="G1" s="552"/>
      <c r="H1" s="552"/>
      <c r="I1" s="552"/>
      <c r="J1" s="552"/>
      <c r="K1" s="552"/>
      <c r="L1" s="552"/>
      <c r="M1" s="552"/>
      <c r="N1" s="552"/>
      <c r="O1" s="552"/>
      <c r="P1" s="552"/>
      <c r="Q1" s="552"/>
      <c r="R1" s="552"/>
      <c r="S1" s="552"/>
      <c r="T1" s="552"/>
      <c r="U1" s="552"/>
      <c r="V1" s="512"/>
      <c r="W1" s="512"/>
      <c r="X1" s="512"/>
      <c r="Y1" s="512"/>
      <c r="Z1" s="512"/>
      <c r="AA1" s="503"/>
    </row>
    <row r="2" spans="1:27" ht="14.25" customHeight="1">
      <c r="A2" s="1" t="s">
        <v>1518</v>
      </c>
      <c r="B2" s="1">
        <v>1991</v>
      </c>
      <c r="C2" s="1">
        <v>1992</v>
      </c>
      <c r="D2" s="1">
        <v>1993</v>
      </c>
      <c r="E2" s="1">
        <v>1994</v>
      </c>
      <c r="F2" s="1">
        <v>1995</v>
      </c>
      <c r="G2" s="1">
        <v>1996</v>
      </c>
      <c r="H2" s="1">
        <v>1997</v>
      </c>
      <c r="I2" s="1">
        <v>1998</v>
      </c>
      <c r="J2" s="1">
        <v>1999</v>
      </c>
      <c r="K2" s="1">
        <v>2000</v>
      </c>
      <c r="L2" s="1">
        <v>2001</v>
      </c>
      <c r="M2" s="1">
        <v>2002</v>
      </c>
      <c r="N2" s="1">
        <v>2003</v>
      </c>
      <c r="O2" s="1">
        <v>2004</v>
      </c>
      <c r="P2" s="1">
        <v>2005</v>
      </c>
      <c r="Q2" s="1">
        <v>2006</v>
      </c>
      <c r="R2" s="1">
        <v>2007</v>
      </c>
      <c r="S2" s="174">
        <v>2008</v>
      </c>
      <c r="T2" s="174">
        <v>2009</v>
      </c>
      <c r="U2" s="174">
        <v>2010</v>
      </c>
      <c r="V2" s="174">
        <v>2011</v>
      </c>
      <c r="W2" s="174">
        <v>2012</v>
      </c>
      <c r="X2" s="174">
        <v>2013</v>
      </c>
      <c r="Y2" s="174">
        <v>2014</v>
      </c>
      <c r="Z2" s="174">
        <v>2015</v>
      </c>
      <c r="AA2" s="174">
        <v>2016</v>
      </c>
    </row>
    <row r="3" spans="1:27">
      <c r="A3" s="508" t="s">
        <v>367</v>
      </c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</row>
    <row r="4" spans="1:27">
      <c r="A4" s="32" t="s">
        <v>701</v>
      </c>
    </row>
    <row r="5" spans="1:27" ht="26.4">
      <c r="A5" s="106" t="s">
        <v>702</v>
      </c>
      <c r="B5" s="107">
        <v>1.4</v>
      </c>
      <c r="C5" s="107">
        <v>19</v>
      </c>
      <c r="D5" s="107">
        <v>171.5</v>
      </c>
      <c r="E5" s="107">
        <v>610.70000000000005</v>
      </c>
      <c r="F5" s="107">
        <v>1428.5</v>
      </c>
      <c r="G5" s="107">
        <v>2007.8</v>
      </c>
      <c r="H5" s="107">
        <v>2342.5</v>
      </c>
      <c r="I5" s="107">
        <v>2629.6</v>
      </c>
      <c r="J5" s="107">
        <v>4823.2</v>
      </c>
      <c r="K5" s="107">
        <v>7305.6</v>
      </c>
      <c r="L5" s="107">
        <v>8943.6</v>
      </c>
      <c r="M5" s="107">
        <v>10830.535114639999</v>
      </c>
      <c r="N5" s="107">
        <v>13208.233779341961</v>
      </c>
      <c r="O5" s="107">
        <v>17027.190860304043</v>
      </c>
      <c r="P5" s="107">
        <v>21609.765489326972</v>
      </c>
      <c r="Q5" s="107">
        <v>26917.201375099718</v>
      </c>
      <c r="R5" s="107">
        <v>33247.513228822107</v>
      </c>
      <c r="S5" s="107">
        <v>41276.800000000003</v>
      </c>
      <c r="T5" s="107">
        <v>38807.218574756174</v>
      </c>
      <c r="U5" s="107">
        <v>46308.541189918156</v>
      </c>
      <c r="V5" s="107">
        <v>60282.540509890903</v>
      </c>
      <c r="W5" s="107">
        <v>68163.883117580554</v>
      </c>
      <c r="X5" s="107">
        <v>73133.895092298553</v>
      </c>
      <c r="Y5" s="107">
        <v>79199.6584965238</v>
      </c>
      <c r="Z5" s="107">
        <v>83232.618401731175</v>
      </c>
      <c r="AA5" s="107">
        <v>86043.648872227146</v>
      </c>
    </row>
    <row r="6" spans="1:27" ht="28.8">
      <c r="A6" s="11" t="s">
        <v>2255</v>
      </c>
      <c r="B6" s="107">
        <v>9.4</v>
      </c>
      <c r="C6" s="107">
        <v>128</v>
      </c>
      <c r="D6" s="107">
        <v>1155.3</v>
      </c>
      <c r="E6" s="107">
        <v>4115.3</v>
      </c>
      <c r="F6" s="107">
        <v>9627.7000000000007</v>
      </c>
      <c r="G6" s="107">
        <v>13551.7</v>
      </c>
      <c r="H6" s="107">
        <v>15836.9</v>
      </c>
      <c r="I6" s="107">
        <v>17807.3</v>
      </c>
      <c r="J6" s="107">
        <v>32763.200000000001</v>
      </c>
      <c r="K6" s="107">
        <v>49834.9</v>
      </c>
      <c r="L6" s="107">
        <v>61267.3</v>
      </c>
      <c r="M6" s="107">
        <v>74535.792374325989</v>
      </c>
      <c r="N6" s="107">
        <v>91312.547343811893</v>
      </c>
      <c r="O6" s="107">
        <v>118189.13083869797</v>
      </c>
      <c r="P6" s="107">
        <v>150570.95921463627</v>
      </c>
      <c r="Q6" s="107">
        <v>188166.86249332962</v>
      </c>
      <c r="R6" s="107">
        <v>232817.38515906446</v>
      </c>
      <c r="S6" s="107">
        <v>289170.27469637356</v>
      </c>
      <c r="T6" s="107">
        <v>271787.11854222644</v>
      </c>
      <c r="U6" s="107">
        <v>324177.20442555763</v>
      </c>
      <c r="V6" s="107">
        <v>421671.49994522188</v>
      </c>
      <c r="W6" s="107">
        <v>475999.04974312813</v>
      </c>
      <c r="X6" s="107">
        <v>509619.02653106599</v>
      </c>
      <c r="Y6" s="107">
        <v>542126.9503231108</v>
      </c>
      <c r="Z6" s="14">
        <v>568505.51869620569</v>
      </c>
      <c r="AA6" s="14">
        <v>586629.91094039625</v>
      </c>
    </row>
    <row r="7" spans="1:27" ht="26.25" customHeight="1">
      <c r="A7" s="108" t="s">
        <v>703</v>
      </c>
      <c r="B7" s="107">
        <v>95</v>
      </c>
      <c r="C7" s="107">
        <v>85.5</v>
      </c>
      <c r="D7" s="107">
        <v>91.3</v>
      </c>
      <c r="E7" s="107">
        <v>87.3</v>
      </c>
      <c r="F7" s="107">
        <v>95.9</v>
      </c>
      <c r="G7" s="107">
        <v>96.4</v>
      </c>
      <c r="H7" s="107">
        <v>101.4</v>
      </c>
      <c r="I7" s="107">
        <v>94.7</v>
      </c>
      <c r="J7" s="107">
        <v>106.4</v>
      </c>
      <c r="K7" s="107">
        <v>110</v>
      </c>
      <c r="L7" s="107">
        <v>105.1</v>
      </c>
      <c r="M7" s="107">
        <v>104.74378229675642</v>
      </c>
      <c r="N7" s="107">
        <v>107.29585433062172</v>
      </c>
      <c r="O7" s="107">
        <v>107.17594919269399</v>
      </c>
      <c r="P7" s="107">
        <v>106.37618702701528</v>
      </c>
      <c r="Q7" s="107">
        <v>108.15343197291236</v>
      </c>
      <c r="R7" s="107">
        <v>108.53508020907745</v>
      </c>
      <c r="S7" s="107">
        <v>105.2</v>
      </c>
      <c r="T7" s="107">
        <v>92.2</v>
      </c>
      <c r="U7" s="107">
        <v>104.50372562559468</v>
      </c>
      <c r="V7" s="107">
        <v>104.26417656499514</v>
      </c>
      <c r="W7" s="109">
        <v>103.65590157306383</v>
      </c>
      <c r="X7" s="109">
        <v>101.78535450091057</v>
      </c>
      <c r="Y7" s="223">
        <v>100.73860077330102</v>
      </c>
      <c r="Z7" s="223">
        <v>97.171759186474944</v>
      </c>
      <c r="AA7" s="223">
        <v>99.775089015753366</v>
      </c>
    </row>
    <row r="8" spans="1:27" ht="26.25" customHeight="1">
      <c r="A8" s="108" t="s">
        <v>369</v>
      </c>
      <c r="B8" s="107">
        <v>228.6</v>
      </c>
      <c r="C8" s="107">
        <v>1589.5</v>
      </c>
      <c r="D8" s="107">
        <v>988.4</v>
      </c>
      <c r="E8" s="107">
        <v>407.9</v>
      </c>
      <c r="F8" s="107">
        <v>243.9</v>
      </c>
      <c r="G8" s="107">
        <v>145.80000000000001</v>
      </c>
      <c r="H8" s="107">
        <v>115.1</v>
      </c>
      <c r="I8" s="107">
        <v>118.6</v>
      </c>
      <c r="J8" s="107">
        <v>172.5</v>
      </c>
      <c r="K8" s="107">
        <v>137.6</v>
      </c>
      <c r="L8" s="107">
        <v>116.5</v>
      </c>
      <c r="M8" s="107">
        <f>M5/L5/M7*10000</f>
        <v>115.61369868859425</v>
      </c>
      <c r="N8" s="107">
        <v>113.780061468852</v>
      </c>
      <c r="O8" s="107">
        <v>120.28207692821789</v>
      </c>
      <c r="P8" s="107">
        <v>119.30609483586852</v>
      </c>
      <c r="Q8" s="107">
        <v>115.17004710509624</v>
      </c>
      <c r="R8" s="107">
        <v>113.80442067974062</v>
      </c>
      <c r="S8" s="107">
        <v>118</v>
      </c>
      <c r="T8" s="107">
        <f>T5/S5/T7*10000</f>
        <v>101.97074084684384</v>
      </c>
      <c r="U8" s="107">
        <f>U5/T5/U7*10000</f>
        <v>114.18703858135447</v>
      </c>
      <c r="V8" s="13" t="s">
        <v>1842</v>
      </c>
      <c r="W8" s="109">
        <v>109.08593113777675</v>
      </c>
      <c r="X8" s="109">
        <v>105.40933847818816</v>
      </c>
      <c r="Y8" s="264">
        <v>107.50005591384846</v>
      </c>
      <c r="Z8" s="109">
        <v>108.15091126181512</v>
      </c>
      <c r="AA8" s="223">
        <v>103.6103493777667</v>
      </c>
    </row>
    <row r="9" spans="1:27" ht="27.75" customHeight="1">
      <c r="A9" s="108" t="s">
        <v>370</v>
      </c>
      <c r="B9" s="107">
        <v>84.96281188859129</v>
      </c>
      <c r="C9" s="107">
        <v>72.643204164745555</v>
      </c>
      <c r="D9" s="107">
        <v>66.323245402412695</v>
      </c>
      <c r="E9" s="107">
        <v>57.900193236306286</v>
      </c>
      <c r="F9" s="107">
        <v>55.526285313617727</v>
      </c>
      <c r="G9" s="107">
        <v>53.523026490351114</v>
      </c>
      <c r="H9" s="107">
        <v>54.26225724862811</v>
      </c>
      <c r="I9" s="107">
        <v>51.362013330719783</v>
      </c>
      <c r="J9" s="107">
        <v>54.624066158482002</v>
      </c>
      <c r="K9" s="107">
        <v>60.111412603403146</v>
      </c>
      <c r="L9" s="107">
        <v>63.171756260827941</v>
      </c>
      <c r="M9" s="107">
        <v>66.168486850879177</v>
      </c>
      <c r="N9" s="107">
        <v>71</v>
      </c>
      <c r="O9" s="107">
        <v>76.099999999999994</v>
      </c>
      <c r="P9" s="107">
        <v>80.900000000000006</v>
      </c>
      <c r="Q9" s="107">
        <v>87.5</v>
      </c>
      <c r="R9" s="107">
        <v>95</v>
      </c>
      <c r="S9" s="107">
        <v>100</v>
      </c>
      <c r="T9" s="107">
        <v>92.2</v>
      </c>
      <c r="U9" s="107">
        <v>96.330609395652203</v>
      </c>
      <c r="V9" s="109">
        <v>100</v>
      </c>
      <c r="W9" s="109">
        <v>103.68537826910962</v>
      </c>
      <c r="X9" s="109">
        <v>105.5835415076742</v>
      </c>
      <c r="Y9" s="109">
        <v>106.53576392350739</v>
      </c>
      <c r="Z9" s="109">
        <v>104.12976241199902</v>
      </c>
      <c r="AA9" s="109">
        <v>103.8667594197932</v>
      </c>
    </row>
    <row r="10" spans="1:27" ht="24.75" customHeight="1">
      <c r="A10" s="560" t="s">
        <v>599</v>
      </c>
      <c r="B10" s="503"/>
      <c r="C10" s="503"/>
      <c r="D10" s="503"/>
      <c r="E10" s="503"/>
      <c r="F10" s="503"/>
      <c r="G10" s="503"/>
      <c r="H10" s="503"/>
      <c r="I10" s="503"/>
      <c r="J10" s="503"/>
      <c r="K10" s="503"/>
      <c r="L10" s="503"/>
      <c r="M10" s="503"/>
      <c r="N10" s="503"/>
      <c r="O10" s="503"/>
      <c r="P10" s="503"/>
      <c r="Q10" s="503"/>
      <c r="R10" s="503"/>
      <c r="S10" s="503"/>
      <c r="T10" s="503"/>
      <c r="U10" s="503"/>
      <c r="V10" s="503"/>
      <c r="W10" s="503"/>
      <c r="X10" s="503"/>
      <c r="Y10" s="503"/>
      <c r="Z10" s="503"/>
      <c r="AA10" s="503"/>
    </row>
    <row r="11" spans="1:27" ht="15" customHeight="1">
      <c r="A11" s="560" t="s">
        <v>140</v>
      </c>
      <c r="B11" s="561"/>
      <c r="C11" s="561"/>
      <c r="D11" s="561"/>
      <c r="E11" s="561"/>
      <c r="F11" s="561"/>
      <c r="G11" s="561"/>
      <c r="H11" s="561"/>
      <c r="I11" s="561"/>
      <c r="J11" s="561"/>
      <c r="K11" s="561"/>
      <c r="L11" s="561"/>
      <c r="M11" s="561"/>
      <c r="N11" s="561"/>
      <c r="O11" s="561"/>
      <c r="P11" s="561"/>
      <c r="Q11" s="561"/>
      <c r="R11" s="561"/>
      <c r="S11" s="561"/>
      <c r="T11" s="561"/>
      <c r="U11" s="561"/>
      <c r="V11" s="561"/>
      <c r="W11" s="561"/>
      <c r="X11" s="561"/>
      <c r="Y11" s="561"/>
      <c r="Z11" s="561"/>
      <c r="AA11" s="503"/>
    </row>
    <row r="12" spans="1:27" ht="26.4">
      <c r="A12" s="110" t="s">
        <v>704</v>
      </c>
    </row>
    <row r="13" spans="1:27">
      <c r="A13" s="31" t="s">
        <v>705</v>
      </c>
      <c r="B13" s="15">
        <v>2844.8</v>
      </c>
      <c r="C13" s="107">
        <v>48591.6</v>
      </c>
      <c r="D13" s="107">
        <v>373338.4</v>
      </c>
      <c r="E13" s="107">
        <v>1233905.3</v>
      </c>
      <c r="F13" s="107">
        <v>3246420</v>
      </c>
      <c r="G13" s="111">
        <v>4417435.9000000004</v>
      </c>
      <c r="H13" s="107">
        <v>5069837.4000000004</v>
      </c>
      <c r="I13" s="107">
        <v>5465974.2000000002</v>
      </c>
      <c r="J13" s="107">
        <v>10060912</v>
      </c>
      <c r="K13" s="107">
        <v>15141463.9</v>
      </c>
      <c r="L13" s="107">
        <v>19186204.800000001</v>
      </c>
      <c r="M13" s="107">
        <f t="shared" ref="M13:R13" si="0">M14+M15+M16-M17</f>
        <v>22885944.090700004</v>
      </c>
      <c r="N13" s="107">
        <f t="shared" si="0"/>
        <v>28015493.177761286</v>
      </c>
      <c r="O13" s="107">
        <f t="shared" si="0"/>
        <v>35432909.887058049</v>
      </c>
      <c r="P13" s="107">
        <f t="shared" si="0"/>
        <v>44760977.100567311</v>
      </c>
      <c r="Q13" s="107">
        <f t="shared" si="0"/>
        <v>55817144.124189653</v>
      </c>
      <c r="R13" s="107">
        <f t="shared" si="0"/>
        <v>69677385.292772666</v>
      </c>
      <c r="S13" s="107">
        <v>86806795.245811284</v>
      </c>
      <c r="T13" s="107">
        <f t="shared" ref="T13:Z13" si="1">T14+T15+T16-T17</f>
        <v>81046669.894809946</v>
      </c>
      <c r="U13" s="107">
        <f t="shared" si="1"/>
        <v>98112692.600000009</v>
      </c>
      <c r="V13" s="107">
        <f t="shared" si="1"/>
        <v>121169557.20000002</v>
      </c>
      <c r="W13" s="107">
        <f t="shared" si="1"/>
        <v>136046694.09999999</v>
      </c>
      <c r="X13" s="107">
        <f t="shared" si="1"/>
        <v>147349551.10000002</v>
      </c>
      <c r="Y13" s="107">
        <f t="shared" si="1"/>
        <v>159753919.40000001</v>
      </c>
      <c r="Z13" s="107">
        <f t="shared" si="1"/>
        <v>170357253.70000002</v>
      </c>
      <c r="AA13" s="107">
        <f>AA14+AA15+AA16-AA17</f>
        <v>178546050</v>
      </c>
    </row>
    <row r="14" spans="1:27">
      <c r="A14" s="112" t="s">
        <v>706</v>
      </c>
      <c r="B14" s="90">
        <v>2612.1</v>
      </c>
      <c r="C14" s="107">
        <v>39083.699999999997</v>
      </c>
      <c r="D14" s="107">
        <v>305481</v>
      </c>
      <c r="E14" s="107">
        <v>1044341.5</v>
      </c>
      <c r="F14" s="107">
        <v>2767620.5</v>
      </c>
      <c r="G14" s="107">
        <v>3799125.9</v>
      </c>
      <c r="H14" s="107">
        <v>4327531.3</v>
      </c>
      <c r="I14" s="107">
        <v>4573977.0999999996</v>
      </c>
      <c r="J14" s="107">
        <v>8303202.5999999996</v>
      </c>
      <c r="K14" s="107">
        <v>12552211.699999999</v>
      </c>
      <c r="L14" s="107">
        <v>15922787.800000001</v>
      </c>
      <c r="M14" s="107">
        <v>18990498.600000001</v>
      </c>
      <c r="N14" s="107">
        <v>23273089.514141288</v>
      </c>
      <c r="O14" s="107">
        <v>29490622.557278048</v>
      </c>
      <c r="P14" s="107">
        <v>37020601.97052376</v>
      </c>
      <c r="Q14" s="107">
        <v>46223866.546217881</v>
      </c>
      <c r="R14" s="107">
        <v>57752132.463831335</v>
      </c>
      <c r="S14" s="107">
        <v>71601657.857091218</v>
      </c>
      <c r="T14" s="107">
        <v>68116448</v>
      </c>
      <c r="U14" s="107">
        <v>82054614.900000006</v>
      </c>
      <c r="V14" s="107">
        <v>100960390.7</v>
      </c>
      <c r="W14" s="107">
        <v>113092172.5</v>
      </c>
      <c r="X14" s="107">
        <v>123165485.09999999</v>
      </c>
      <c r="Y14" s="107">
        <v>133110237.90000001</v>
      </c>
      <c r="Z14" s="107">
        <v>144739629.30000001</v>
      </c>
      <c r="AA14" s="107">
        <v>152324929.09999999</v>
      </c>
    </row>
    <row r="15" spans="1:27">
      <c r="A15" s="112" t="s">
        <v>707</v>
      </c>
      <c r="B15" s="15">
        <v>181.6</v>
      </c>
      <c r="C15" s="107">
        <v>9173.2000000000007</v>
      </c>
      <c r="D15" s="107">
        <v>52300</v>
      </c>
      <c r="E15" s="107">
        <v>141665.5</v>
      </c>
      <c r="F15" s="107">
        <v>369902.7</v>
      </c>
      <c r="G15" s="107">
        <v>438694</v>
      </c>
      <c r="H15" s="107">
        <v>527711.4</v>
      </c>
      <c r="I15" s="107">
        <v>645633.80000000005</v>
      </c>
      <c r="J15" s="107">
        <v>1262349.2</v>
      </c>
      <c r="K15" s="107">
        <v>1755804.7</v>
      </c>
      <c r="L15" s="107">
        <v>2165927.7000000002</v>
      </c>
      <c r="M15" s="107">
        <v>2646204.1</v>
      </c>
      <c r="N15" s="107">
        <v>3153920.2</v>
      </c>
      <c r="O15" s="107">
        <v>3773863.5</v>
      </c>
      <c r="P15" s="107">
        <v>4648275.4000000004</v>
      </c>
      <c r="Q15" s="107">
        <v>5653419.9000000004</v>
      </c>
      <c r="R15" s="107">
        <v>7162210.7999999998</v>
      </c>
      <c r="S15" s="107">
        <v>9110986.5</v>
      </c>
      <c r="T15" s="58">
        <v>7954327.0999999996</v>
      </c>
      <c r="U15" s="58">
        <v>9789614</v>
      </c>
      <c r="V15" s="107">
        <v>12010756.9</v>
      </c>
      <c r="W15" s="107">
        <v>13786871.699999999</v>
      </c>
      <c r="X15" s="107">
        <v>14919620.800000001</v>
      </c>
      <c r="Y15" s="107">
        <v>16351535.5</v>
      </c>
      <c r="Z15" s="107">
        <v>17149096.800000001</v>
      </c>
      <c r="AA15" s="107">
        <v>17685839</v>
      </c>
    </row>
    <row r="16" spans="1:27">
      <c r="A16" s="112" t="s">
        <v>708</v>
      </c>
      <c r="B16" s="90">
        <v>141.1</v>
      </c>
      <c r="C16" s="107">
        <v>3592</v>
      </c>
      <c r="D16" s="107">
        <v>26028.6</v>
      </c>
      <c r="E16" s="107">
        <v>71923.399999999994</v>
      </c>
      <c r="F16" s="107">
        <v>184071.2</v>
      </c>
      <c r="G16" s="107">
        <v>269095</v>
      </c>
      <c r="H16" s="107">
        <v>320255.8</v>
      </c>
      <c r="I16" s="107">
        <v>338824.5</v>
      </c>
      <c r="J16" s="107">
        <v>613854.6</v>
      </c>
      <c r="K16" s="107">
        <v>980880.4</v>
      </c>
      <c r="L16" s="107">
        <v>1268911.3999999999</v>
      </c>
      <c r="M16" s="107">
        <v>1415153.0384000002</v>
      </c>
      <c r="N16" s="107">
        <v>1775123.1996999998</v>
      </c>
      <c r="O16" s="107">
        <v>2352124.5558000002</v>
      </c>
      <c r="P16" s="107">
        <v>3248224.8369999994</v>
      </c>
      <c r="Q16" s="107">
        <v>4090102.5095000002</v>
      </c>
      <c r="R16" s="107">
        <v>4977558.6940000001</v>
      </c>
      <c r="S16" s="107">
        <v>6323848.443</v>
      </c>
      <c r="T16" s="107">
        <v>5202132.8948099483</v>
      </c>
      <c r="U16" s="107">
        <v>6462567.9000000004</v>
      </c>
      <c r="V16" s="107">
        <v>8413321.9000000004</v>
      </c>
      <c r="W16" s="107">
        <v>9411798.1999999993</v>
      </c>
      <c r="X16" s="107">
        <v>9510857.8999999985</v>
      </c>
      <c r="Y16" s="107">
        <v>10550847.799999999</v>
      </c>
      <c r="Z16" s="107">
        <v>8738499.5999999996</v>
      </c>
      <c r="AA16" s="107">
        <v>8818887.4000000004</v>
      </c>
    </row>
    <row r="17" spans="1:27" ht="15.6">
      <c r="A17" s="112" t="s">
        <v>709</v>
      </c>
      <c r="B17" s="107">
        <v>90</v>
      </c>
      <c r="C17" s="107">
        <v>3257.3</v>
      </c>
      <c r="D17" s="107">
        <v>10471.200000000001</v>
      </c>
      <c r="E17" s="107">
        <v>24025.1</v>
      </c>
      <c r="F17" s="107">
        <v>75174.399999999994</v>
      </c>
      <c r="G17" s="107">
        <v>89479</v>
      </c>
      <c r="H17" s="107">
        <v>105661.1</v>
      </c>
      <c r="I17" s="107">
        <v>92461.2</v>
      </c>
      <c r="J17" s="107">
        <v>118494.39999999999</v>
      </c>
      <c r="K17" s="107">
        <v>147432.9</v>
      </c>
      <c r="L17" s="107">
        <v>171422.1</v>
      </c>
      <c r="M17" s="107">
        <v>165911.64770000003</v>
      </c>
      <c r="N17" s="107">
        <v>186639.73607999997</v>
      </c>
      <c r="O17" s="107">
        <v>183700.72601999997</v>
      </c>
      <c r="P17" s="107">
        <v>156125.10695644305</v>
      </c>
      <c r="Q17" s="107">
        <v>150244.83152822297</v>
      </c>
      <c r="R17" s="107">
        <v>214516.66505867001</v>
      </c>
      <c r="S17" s="107">
        <v>229697.55427993997</v>
      </c>
      <c r="T17" s="107">
        <v>226238.1</v>
      </c>
      <c r="U17" s="107">
        <v>194104.2</v>
      </c>
      <c r="V17" s="107">
        <v>214912.3</v>
      </c>
      <c r="W17" s="107">
        <v>244148.3</v>
      </c>
      <c r="X17" s="107">
        <v>246412.7</v>
      </c>
      <c r="Y17" s="107">
        <v>258701.8</v>
      </c>
      <c r="Z17" s="107">
        <v>269972</v>
      </c>
      <c r="AA17" s="107">
        <v>283605.5</v>
      </c>
    </row>
    <row r="18" spans="1:27">
      <c r="A18" s="31" t="s">
        <v>710</v>
      </c>
      <c r="B18" s="15">
        <v>2844.8</v>
      </c>
      <c r="C18" s="107">
        <v>48591.6</v>
      </c>
      <c r="D18" s="107">
        <v>373338.4</v>
      </c>
      <c r="E18" s="107">
        <v>1233905.3</v>
      </c>
      <c r="F18" s="107">
        <v>3246420</v>
      </c>
      <c r="G18" s="111">
        <v>4417435.9000000004</v>
      </c>
      <c r="H18" s="111">
        <v>5069837.4000000004</v>
      </c>
      <c r="I18" s="107">
        <v>5465974.2000000002</v>
      </c>
      <c r="J18" s="107">
        <v>10060912</v>
      </c>
      <c r="K18" s="107">
        <v>15141463.9</v>
      </c>
      <c r="L18" s="107">
        <v>19186204.800000001</v>
      </c>
      <c r="M18" s="107">
        <f t="shared" ref="M18:R18" si="2">SUM(M19:M23)</f>
        <v>22885944.090700004</v>
      </c>
      <c r="N18" s="107">
        <f t="shared" si="2"/>
        <v>28015493.198419329</v>
      </c>
      <c r="O18" s="107">
        <f t="shared" si="2"/>
        <v>35432909.926348612</v>
      </c>
      <c r="P18" s="107">
        <f t="shared" si="2"/>
        <v>44760977.111240342</v>
      </c>
      <c r="Q18" s="107">
        <f t="shared" si="2"/>
        <v>55817144.149089955</v>
      </c>
      <c r="R18" s="107">
        <f t="shared" si="2"/>
        <v>69677385.263950557</v>
      </c>
      <c r="S18" s="107">
        <v>86806795.258780986</v>
      </c>
      <c r="T18" s="107">
        <f t="shared" ref="T18:Z18" si="3">SUM(T19:T23)</f>
        <v>81046669.894809961</v>
      </c>
      <c r="U18" s="107">
        <f t="shared" si="3"/>
        <v>98112692.599999994</v>
      </c>
      <c r="V18" s="107">
        <f t="shared" si="3"/>
        <v>121169557.2</v>
      </c>
      <c r="W18" s="107">
        <f t="shared" si="3"/>
        <v>136046694.10000002</v>
      </c>
      <c r="X18" s="107">
        <f t="shared" si="3"/>
        <v>147349551.09999999</v>
      </c>
      <c r="Y18" s="107">
        <f t="shared" si="3"/>
        <v>159753919.40000001</v>
      </c>
      <c r="Z18" s="107">
        <f t="shared" si="3"/>
        <v>170357253.69999999</v>
      </c>
      <c r="AA18" s="107">
        <f>SUM(AA19:AA23)</f>
        <v>178546050</v>
      </c>
    </row>
    <row r="19" spans="1:27">
      <c r="A19" s="112" t="s">
        <v>1704</v>
      </c>
      <c r="B19" s="90">
        <v>1264.7</v>
      </c>
      <c r="C19" s="107">
        <v>20412.900000000001</v>
      </c>
      <c r="D19" s="107">
        <v>149528.9</v>
      </c>
      <c r="E19" s="107">
        <v>481494.6</v>
      </c>
      <c r="F19" s="107">
        <v>1447995.2</v>
      </c>
      <c r="G19" s="107">
        <v>1970916.8</v>
      </c>
      <c r="H19" s="107">
        <v>2199612</v>
      </c>
      <c r="I19" s="107">
        <v>2190717.4</v>
      </c>
      <c r="J19" s="107">
        <v>3975329.3</v>
      </c>
      <c r="K19" s="107">
        <v>6080012.9000000004</v>
      </c>
      <c r="L19" s="107">
        <v>8076694.7000000002</v>
      </c>
      <c r="M19" s="107">
        <v>9409204.9000000004</v>
      </c>
      <c r="N19" s="107">
        <v>11653339.198419327</v>
      </c>
      <c r="O19" s="107">
        <v>14631855.526348613</v>
      </c>
      <c r="P19" s="107">
        <v>18502936.211240344</v>
      </c>
      <c r="Q19" s="107">
        <v>23246522.849089954</v>
      </c>
      <c r="R19" s="107">
        <v>29267661.263950557</v>
      </c>
      <c r="S19" s="107">
        <v>36418959.558780991</v>
      </c>
      <c r="T19" s="107">
        <v>34285124.200000003</v>
      </c>
      <c r="U19" s="107">
        <v>42014537.399999999</v>
      </c>
      <c r="V19" s="107">
        <v>48876259.899999999</v>
      </c>
      <c r="W19" s="107">
        <v>54095939.299999997</v>
      </c>
      <c r="X19" s="107">
        <v>59296035.200000003</v>
      </c>
      <c r="Y19" s="107">
        <v>64202725.399999999</v>
      </c>
      <c r="Z19" s="107">
        <v>69975538.5</v>
      </c>
      <c r="AA19" s="107">
        <v>74816562.099999994</v>
      </c>
    </row>
    <row r="20" spans="1:27">
      <c r="A20" s="112" t="s">
        <v>836</v>
      </c>
      <c r="B20" s="15">
        <v>855.4</v>
      </c>
      <c r="C20" s="107">
        <v>9183.6</v>
      </c>
      <c r="D20" s="107">
        <v>106755.4</v>
      </c>
      <c r="E20" s="107">
        <v>422052.7</v>
      </c>
      <c r="F20" s="107">
        <v>1016594.3</v>
      </c>
      <c r="G20" s="107">
        <v>1435869.8</v>
      </c>
      <c r="H20" s="107">
        <v>1776137.6</v>
      </c>
      <c r="I20" s="107">
        <v>2003790.1</v>
      </c>
      <c r="J20" s="107">
        <v>3285678.1</v>
      </c>
      <c r="K20" s="107">
        <v>4476850.9000000004</v>
      </c>
      <c r="L20" s="107">
        <v>5886860.5999999996</v>
      </c>
      <c r="M20" s="78">
        <v>7484115.5</v>
      </c>
      <c r="N20" s="90">
        <v>9058687.5999999996</v>
      </c>
      <c r="O20" s="107">
        <v>11477849.6</v>
      </c>
      <c r="P20" s="107">
        <v>14438149.199999999</v>
      </c>
      <c r="Q20" s="107">
        <v>17809740.699999999</v>
      </c>
      <c r="R20" s="107">
        <v>21968579.5</v>
      </c>
      <c r="S20" s="107">
        <v>27543511.399999999</v>
      </c>
      <c r="T20" s="107">
        <v>29269625.100000001</v>
      </c>
      <c r="U20" s="107">
        <v>32514673.199999999</v>
      </c>
      <c r="V20" s="107">
        <v>40692217.700000003</v>
      </c>
      <c r="W20" s="107">
        <v>46895780.100000001</v>
      </c>
      <c r="X20" s="107">
        <v>52274283.600000001</v>
      </c>
      <c r="Y20" s="107">
        <v>56510695.100000001</v>
      </c>
      <c r="Z20" s="107">
        <v>58094986.799999997</v>
      </c>
      <c r="AA20" s="107">
        <v>59822675</v>
      </c>
    </row>
    <row r="21" spans="1:27">
      <c r="A21" s="112" t="s">
        <v>1705</v>
      </c>
      <c r="B21" s="15">
        <v>507.2</v>
      </c>
      <c r="C21" s="107">
        <v>6582.1</v>
      </c>
      <c r="D21" s="107">
        <v>46316.9</v>
      </c>
      <c r="E21" s="107">
        <v>155971.4</v>
      </c>
      <c r="F21" s="107">
        <v>363362</v>
      </c>
      <c r="G21" s="107">
        <v>475256.4</v>
      </c>
      <c r="H21" s="107">
        <v>514801.3</v>
      </c>
      <c r="I21" s="107">
        <v>393482.2</v>
      </c>
      <c r="J21" s="107">
        <v>715319.5</v>
      </c>
      <c r="K21" s="107">
        <v>1365733.8</v>
      </c>
      <c r="L21" s="107">
        <v>1963110.3999999999</v>
      </c>
      <c r="M21" s="101">
        <v>2169313.7000000002</v>
      </c>
      <c r="N21" s="107">
        <v>2755048.5</v>
      </c>
      <c r="O21" s="90">
        <v>3558951.4</v>
      </c>
      <c r="P21" s="90">
        <v>4338730.5</v>
      </c>
      <c r="Q21" s="90">
        <v>5698727.2999999998</v>
      </c>
      <c r="R21" s="90">
        <v>8034098.2000000002</v>
      </c>
      <c r="S21" s="107">
        <v>10526116.1</v>
      </c>
      <c r="T21" s="107">
        <v>7344756.5</v>
      </c>
      <c r="U21" s="107">
        <v>10472630</v>
      </c>
      <c r="V21" s="107">
        <v>14735887.4</v>
      </c>
      <c r="W21" s="107">
        <v>16730202.4</v>
      </c>
      <c r="X21" s="107">
        <v>16915862.100000001</v>
      </c>
      <c r="Y21" s="107">
        <v>17614564.300000001</v>
      </c>
      <c r="Z21" s="107">
        <v>18622098.899999999</v>
      </c>
      <c r="AA21" s="107">
        <v>20132083.100000001</v>
      </c>
    </row>
    <row r="22" spans="1:27">
      <c r="A22" s="112" t="s">
        <v>1706</v>
      </c>
      <c r="B22" s="15">
        <v>185.6</v>
      </c>
      <c r="C22" s="107">
        <v>11847.5</v>
      </c>
      <c r="D22" s="107">
        <v>65524.7</v>
      </c>
      <c r="E22" s="107">
        <v>169534.3</v>
      </c>
      <c r="F22" s="107">
        <v>418468.5</v>
      </c>
      <c r="G22" s="107">
        <v>523463.1</v>
      </c>
      <c r="H22" s="107">
        <v>579286.5</v>
      </c>
      <c r="I22" s="107">
        <v>821043.4</v>
      </c>
      <c r="J22" s="107">
        <v>2084585.1</v>
      </c>
      <c r="K22" s="107">
        <v>3218866.3</v>
      </c>
      <c r="L22" s="107">
        <v>3299561.7</v>
      </c>
      <c r="M22" s="78">
        <v>3813694.6</v>
      </c>
      <c r="N22" s="90">
        <v>4655880.3</v>
      </c>
      <c r="O22" s="90">
        <v>5860396.9000000004</v>
      </c>
      <c r="P22" s="90">
        <v>7607256.5</v>
      </c>
      <c r="Q22" s="90">
        <v>9079332.6999999993</v>
      </c>
      <c r="R22" s="90">
        <v>10028762.1</v>
      </c>
      <c r="S22" s="107">
        <v>12923553.699999999</v>
      </c>
      <c r="T22" s="58">
        <v>10842026.199999999</v>
      </c>
      <c r="U22" s="58">
        <v>13529310.9</v>
      </c>
      <c r="V22" s="107">
        <v>16865192.199999999</v>
      </c>
      <c r="W22" s="107">
        <v>18324772.300000001</v>
      </c>
      <c r="X22" s="107">
        <v>18863370.199999999</v>
      </c>
      <c r="Y22" s="107">
        <v>21425934.600000001</v>
      </c>
      <c r="Z22" s="107">
        <v>23860464.300000001</v>
      </c>
      <c r="AA22" s="107">
        <v>22124362</v>
      </c>
    </row>
    <row r="23" spans="1:27">
      <c r="A23" s="112" t="s">
        <v>1707</v>
      </c>
      <c r="B23" s="15">
        <v>31.9</v>
      </c>
      <c r="C23" s="107">
        <v>565.5</v>
      </c>
      <c r="D23" s="107">
        <v>5212.5</v>
      </c>
      <c r="E23" s="107">
        <v>4852.3</v>
      </c>
      <c r="F23" s="107">
        <v>0</v>
      </c>
      <c r="G23" s="107">
        <v>11929.8</v>
      </c>
      <c r="H23" s="107">
        <v>0</v>
      </c>
      <c r="I23" s="107">
        <v>56941.1</v>
      </c>
      <c r="J23" s="107">
        <v>0</v>
      </c>
      <c r="K23" s="107">
        <v>0</v>
      </c>
      <c r="L23" s="107">
        <v>-40022.6</v>
      </c>
      <c r="M23" s="107">
        <f>M13-M19-M20-M21-M22</f>
        <v>9615.3907000035979</v>
      </c>
      <c r="N23" s="90">
        <v>-107462.39999999999</v>
      </c>
      <c r="O23" s="107">
        <v>-96143.5</v>
      </c>
      <c r="P23" s="107">
        <v>-126095.3</v>
      </c>
      <c r="Q23" s="107">
        <v>-17179.400000000001</v>
      </c>
      <c r="R23" s="107">
        <v>378284.2</v>
      </c>
      <c r="S23" s="107">
        <v>-605345.5</v>
      </c>
      <c r="T23" s="107">
        <f>T13-T19-T20-T21-T22</f>
        <v>-694862.10519005731</v>
      </c>
      <c r="U23" s="107">
        <v>-418458.9</v>
      </c>
      <c r="V23" s="107">
        <v>0</v>
      </c>
      <c r="W23" s="107">
        <v>0</v>
      </c>
      <c r="X23" s="107">
        <v>0</v>
      </c>
      <c r="Y23" s="107">
        <v>0</v>
      </c>
      <c r="Z23" s="107">
        <v>-195834.8</v>
      </c>
      <c r="AA23" s="107">
        <v>1650367.8</v>
      </c>
    </row>
    <row r="24" spans="1:27" ht="26.4">
      <c r="A24" s="110" t="s">
        <v>1708</v>
      </c>
      <c r="B24" s="107"/>
      <c r="C24" s="107"/>
      <c r="D24" s="107"/>
      <c r="E24" s="107"/>
      <c r="F24" s="107"/>
      <c r="G24" s="109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V24" s="427"/>
      <c r="W24" s="427"/>
      <c r="X24" s="427"/>
      <c r="Y24" s="18"/>
      <c r="Z24" s="427"/>
      <c r="AA24" s="427"/>
    </row>
    <row r="25" spans="1:27">
      <c r="A25" s="31" t="s">
        <v>705</v>
      </c>
      <c r="B25" s="15">
        <v>2663.2</v>
      </c>
      <c r="C25" s="107">
        <v>39418.400000000001</v>
      </c>
      <c r="D25" s="107">
        <v>321038.40000000002</v>
      </c>
      <c r="E25" s="107">
        <v>1092239.8</v>
      </c>
      <c r="F25" s="107">
        <v>2876517.3</v>
      </c>
      <c r="G25" s="107">
        <v>3978741.9</v>
      </c>
      <c r="H25" s="107">
        <v>4542126</v>
      </c>
      <c r="I25" s="107">
        <v>4820340.4000000004</v>
      </c>
      <c r="J25" s="107">
        <v>8798562.8000000007</v>
      </c>
      <c r="K25" s="107">
        <v>13385659.199999999</v>
      </c>
      <c r="L25" s="107">
        <v>17020277.100000001</v>
      </c>
      <c r="M25" s="107">
        <f t="shared" ref="M25:R25" si="4">M26+M27-M28</f>
        <v>20239739.990700003</v>
      </c>
      <c r="N25" s="107">
        <f t="shared" si="4"/>
        <v>24861572.977761291</v>
      </c>
      <c r="O25" s="107">
        <f t="shared" si="4"/>
        <v>31659046.387058049</v>
      </c>
      <c r="P25" s="107">
        <f t="shared" si="4"/>
        <v>40112701.700567313</v>
      </c>
      <c r="Q25" s="107">
        <f t="shared" si="4"/>
        <v>50163724.224189654</v>
      </c>
      <c r="R25" s="107">
        <f t="shared" si="4"/>
        <v>62515174.492772661</v>
      </c>
      <c r="S25" s="107">
        <v>77695808.745811284</v>
      </c>
      <c r="T25" s="107">
        <f t="shared" ref="T25:Z25" si="5">T26+T27-T28</f>
        <v>73092342.794809952</v>
      </c>
      <c r="U25" s="107">
        <f t="shared" si="5"/>
        <v>88323078.600000009</v>
      </c>
      <c r="V25" s="107">
        <f t="shared" si="5"/>
        <v>109158800.30000001</v>
      </c>
      <c r="W25" s="107">
        <f t="shared" si="5"/>
        <v>122259822.40000001</v>
      </c>
      <c r="X25" s="107">
        <f t="shared" si="5"/>
        <v>132429930.3</v>
      </c>
      <c r="Y25" s="107">
        <f t="shared" si="5"/>
        <v>143402383.90000001</v>
      </c>
      <c r="Z25" s="107">
        <f t="shared" si="5"/>
        <v>153208156.90000001</v>
      </c>
      <c r="AA25" s="107">
        <f>AA26+AA27-AA28</f>
        <v>160860211</v>
      </c>
    </row>
    <row r="26" spans="1:27">
      <c r="A26" s="112" t="s">
        <v>706</v>
      </c>
      <c r="B26" s="90">
        <v>2612.1</v>
      </c>
      <c r="C26" s="107">
        <v>39083.699999999997</v>
      </c>
      <c r="D26" s="107">
        <v>305481</v>
      </c>
      <c r="E26" s="107">
        <v>1044341.5</v>
      </c>
      <c r="F26" s="107">
        <v>2767620.5</v>
      </c>
      <c r="G26" s="107">
        <v>3799125.9</v>
      </c>
      <c r="H26" s="107">
        <v>4327531.3</v>
      </c>
      <c r="I26" s="107">
        <v>4573977.0999999996</v>
      </c>
      <c r="J26" s="107">
        <v>8303202.5999999996</v>
      </c>
      <c r="K26" s="107">
        <v>12552211.699999999</v>
      </c>
      <c r="L26" s="107">
        <v>15922787.800000001</v>
      </c>
      <c r="M26" s="107">
        <f>M14</f>
        <v>18990498.600000001</v>
      </c>
      <c r="N26" s="107">
        <v>23273089.514141288</v>
      </c>
      <c r="O26" s="107">
        <v>29490622.557278048</v>
      </c>
      <c r="P26" s="107">
        <v>37020601.97052376</v>
      </c>
      <c r="Q26" s="107">
        <v>46223866.546217881</v>
      </c>
      <c r="R26" s="107">
        <v>57752132.463831335</v>
      </c>
      <c r="S26" s="107">
        <v>71601657.857091218</v>
      </c>
      <c r="T26" s="107">
        <f>T14</f>
        <v>68116448</v>
      </c>
      <c r="U26" s="107">
        <v>82054614.900000006</v>
      </c>
      <c r="V26" s="107">
        <v>100960390.7</v>
      </c>
      <c r="W26" s="107">
        <v>113092172.5</v>
      </c>
      <c r="X26" s="107">
        <v>123165485.09999999</v>
      </c>
      <c r="Y26" s="107">
        <v>133110237.90000001</v>
      </c>
      <c r="Z26" s="107">
        <v>144739629.30000001</v>
      </c>
      <c r="AA26" s="107">
        <v>152324929.09999999</v>
      </c>
    </row>
    <row r="27" spans="1:27">
      <c r="A27" s="112" t="s">
        <v>1709</v>
      </c>
      <c r="B27" s="90">
        <v>141.1</v>
      </c>
      <c r="C27" s="107">
        <v>3592</v>
      </c>
      <c r="D27" s="107">
        <v>26028.6</v>
      </c>
      <c r="E27" s="107">
        <v>71923.399999999994</v>
      </c>
      <c r="F27" s="107">
        <v>184071.2</v>
      </c>
      <c r="G27" s="107">
        <v>269095</v>
      </c>
      <c r="H27" s="107">
        <v>320255.8</v>
      </c>
      <c r="I27" s="107">
        <v>338824.5</v>
      </c>
      <c r="J27" s="107">
        <v>613854.6</v>
      </c>
      <c r="K27" s="107">
        <v>980880.4</v>
      </c>
      <c r="L27" s="107">
        <v>1268911.3999999999</v>
      </c>
      <c r="M27" s="107">
        <v>1415153.0384000002</v>
      </c>
      <c r="N27" s="107">
        <v>1775123.1996999998</v>
      </c>
      <c r="O27" s="107">
        <v>2352124.5558000002</v>
      </c>
      <c r="P27" s="107">
        <v>3248224.8369999994</v>
      </c>
      <c r="Q27" s="107">
        <v>4090102.5095000002</v>
      </c>
      <c r="R27" s="107">
        <v>4977558.6940000001</v>
      </c>
      <c r="S27" s="107">
        <v>6323848.443</v>
      </c>
      <c r="T27" s="107">
        <f>T16</f>
        <v>5202132.8948099483</v>
      </c>
      <c r="U27" s="107">
        <v>6462567.9000000004</v>
      </c>
      <c r="V27" s="107">
        <v>8413321.9000000004</v>
      </c>
      <c r="W27" s="107">
        <v>9411798.1999999993</v>
      </c>
      <c r="X27" s="107">
        <v>9510857.8999999985</v>
      </c>
      <c r="Y27" s="107">
        <v>10550847.799999999</v>
      </c>
      <c r="Z27" s="107">
        <v>8738499.5999999996</v>
      </c>
      <c r="AA27" s="107">
        <v>8818887.4000000004</v>
      </c>
    </row>
    <row r="28" spans="1:27">
      <c r="A28" s="112" t="s">
        <v>1710</v>
      </c>
      <c r="B28" s="107">
        <v>90</v>
      </c>
      <c r="C28" s="107">
        <v>3257.3</v>
      </c>
      <c r="D28" s="107">
        <v>10471.200000000001</v>
      </c>
      <c r="E28" s="107">
        <v>24025.1</v>
      </c>
      <c r="F28" s="107">
        <v>75174.399999999994</v>
      </c>
      <c r="G28" s="107">
        <v>89479</v>
      </c>
      <c r="H28" s="107">
        <v>105661.1</v>
      </c>
      <c r="I28" s="107">
        <v>92461.2</v>
      </c>
      <c r="J28" s="107">
        <v>118494.39999999999</v>
      </c>
      <c r="K28" s="107">
        <v>147432.9</v>
      </c>
      <c r="L28" s="107">
        <v>171422.1</v>
      </c>
      <c r="M28" s="107">
        <v>165911.64770000003</v>
      </c>
      <c r="N28" s="107">
        <v>186639.73607999997</v>
      </c>
      <c r="O28" s="107">
        <v>183700.72601999997</v>
      </c>
      <c r="P28" s="107">
        <v>156125.10695644305</v>
      </c>
      <c r="Q28" s="107">
        <v>150244.83152822297</v>
      </c>
      <c r="R28" s="107">
        <v>214516.66505867001</v>
      </c>
      <c r="S28" s="107">
        <v>229697.55427993997</v>
      </c>
      <c r="T28" s="107">
        <f>T17</f>
        <v>226238.1</v>
      </c>
      <c r="U28" s="107">
        <v>194104.2</v>
      </c>
      <c r="V28" s="107">
        <v>214912.3</v>
      </c>
      <c r="W28" s="107">
        <v>244148.3</v>
      </c>
      <c r="X28" s="107">
        <v>246412.7</v>
      </c>
      <c r="Y28" s="107">
        <v>258701.8</v>
      </c>
      <c r="Z28" s="107">
        <v>269972</v>
      </c>
      <c r="AA28" s="107">
        <v>283605.5</v>
      </c>
    </row>
    <row r="29" spans="1:27">
      <c r="A29" s="31" t="s">
        <v>710</v>
      </c>
      <c r="B29" s="15">
        <v>2663.2</v>
      </c>
      <c r="C29" s="107">
        <v>39418.400000000001</v>
      </c>
      <c r="D29" s="107">
        <v>321038.40000000002</v>
      </c>
      <c r="E29" s="107">
        <v>1092239.8</v>
      </c>
      <c r="F29" s="107">
        <v>2876517.3</v>
      </c>
      <c r="G29" s="107">
        <v>3978741.9</v>
      </c>
      <c r="H29" s="107">
        <v>4542126</v>
      </c>
      <c r="I29" s="107">
        <v>4820340.4000000004</v>
      </c>
      <c r="J29" s="107">
        <v>8798562.8000000007</v>
      </c>
      <c r="K29" s="107">
        <v>13385659.199999999</v>
      </c>
      <c r="L29" s="107">
        <v>17020277.100000001</v>
      </c>
      <c r="M29" s="107">
        <f t="shared" ref="M29:R29" si="6">M30+M31</f>
        <v>20239739.990699999</v>
      </c>
      <c r="N29" s="107">
        <f t="shared" si="6"/>
        <v>24861572.977761287</v>
      </c>
      <c r="O29" s="107">
        <f t="shared" si="6"/>
        <v>31659046.387058049</v>
      </c>
      <c r="P29" s="107">
        <f t="shared" si="6"/>
        <v>40112701.70056732</v>
      </c>
      <c r="Q29" s="107">
        <f t="shared" si="6"/>
        <v>50163724.224189669</v>
      </c>
      <c r="R29" s="107">
        <f t="shared" si="6"/>
        <v>62515174.492772669</v>
      </c>
      <c r="S29" s="107">
        <v>77695808.745811284</v>
      </c>
      <c r="T29" s="107">
        <f t="shared" ref="T29:Z29" si="7">T30+T31</f>
        <v>73092342.794809937</v>
      </c>
      <c r="U29" s="107">
        <f t="shared" si="7"/>
        <v>88323078.599999994</v>
      </c>
      <c r="V29" s="107">
        <f t="shared" si="7"/>
        <v>109158800.3</v>
      </c>
      <c r="W29" s="107">
        <f t="shared" si="7"/>
        <v>122259822.39999999</v>
      </c>
      <c r="X29" s="107">
        <f t="shared" si="7"/>
        <v>132429930.3</v>
      </c>
      <c r="Y29" s="107">
        <f t="shared" si="7"/>
        <v>143402383.90000001</v>
      </c>
      <c r="Z29" s="107">
        <f t="shared" si="7"/>
        <v>153208156.90000001</v>
      </c>
      <c r="AA29" s="107">
        <f>AA30+AA31</f>
        <v>160860211</v>
      </c>
    </row>
    <row r="30" spans="1:27">
      <c r="A30" s="112" t="s">
        <v>1704</v>
      </c>
      <c r="B30" s="90">
        <v>1264.7</v>
      </c>
      <c r="C30" s="107">
        <v>20412.900000000001</v>
      </c>
      <c r="D30" s="107">
        <v>149528.9</v>
      </c>
      <c r="E30" s="107">
        <v>481494.6</v>
      </c>
      <c r="F30" s="107">
        <v>1447995.2</v>
      </c>
      <c r="G30" s="107">
        <v>1970916.8</v>
      </c>
      <c r="H30" s="107">
        <v>2199612</v>
      </c>
      <c r="I30" s="107">
        <v>2190717.4</v>
      </c>
      <c r="J30" s="107">
        <v>3975329.3</v>
      </c>
      <c r="K30" s="107">
        <v>6080012.9000000004</v>
      </c>
      <c r="L30" s="107">
        <v>8076694.7000000002</v>
      </c>
      <c r="M30" s="107">
        <f>M19</f>
        <v>9409204.9000000004</v>
      </c>
      <c r="N30" s="107">
        <v>11653339.198419327</v>
      </c>
      <c r="O30" s="107">
        <v>14631855.526754005</v>
      </c>
      <c r="P30" s="107">
        <v>18502936.211240344</v>
      </c>
      <c r="Q30" s="107">
        <v>23246522.849089954</v>
      </c>
      <c r="R30" s="107">
        <v>29267661.263950557</v>
      </c>
      <c r="S30" s="107">
        <v>36418959.558780991</v>
      </c>
      <c r="T30" s="107">
        <f>T19</f>
        <v>34285124.200000003</v>
      </c>
      <c r="U30" s="107">
        <v>42014537.399999999</v>
      </c>
      <c r="V30" s="107">
        <v>48876259.899999999</v>
      </c>
      <c r="W30" s="107">
        <v>54095939.299999997</v>
      </c>
      <c r="X30" s="107">
        <v>59296035.200000003</v>
      </c>
      <c r="Y30" s="107">
        <v>64202725.399999999</v>
      </c>
      <c r="Z30" s="107">
        <v>69975538.5</v>
      </c>
      <c r="AA30" s="107">
        <v>74816562.099999994</v>
      </c>
    </row>
    <row r="31" spans="1:27" ht="26.4">
      <c r="A31" s="112" t="s">
        <v>2072</v>
      </c>
      <c r="B31" s="90">
        <v>1398.5</v>
      </c>
      <c r="C31" s="107">
        <v>19005.5</v>
      </c>
      <c r="D31" s="107">
        <v>171509.5</v>
      </c>
      <c r="E31" s="107">
        <v>610745.19999999995</v>
      </c>
      <c r="F31" s="107">
        <v>1428522.1</v>
      </c>
      <c r="G31" s="107">
        <v>2007825.1</v>
      </c>
      <c r="H31" s="107">
        <v>2342514</v>
      </c>
      <c r="I31" s="107">
        <v>2629623</v>
      </c>
      <c r="J31" s="107">
        <v>4823233.5</v>
      </c>
      <c r="K31" s="107">
        <v>7305646.2999999998</v>
      </c>
      <c r="L31" s="107">
        <v>8943582.4000000004</v>
      </c>
      <c r="M31" s="107">
        <f>M26-M30+M27-M28</f>
        <v>10830535.090700001</v>
      </c>
      <c r="N31" s="107">
        <v>13208233.77934196</v>
      </c>
      <c r="O31" s="107">
        <v>17027190.860304043</v>
      </c>
      <c r="P31" s="107">
        <v>21609765.489326973</v>
      </c>
      <c r="Q31" s="107">
        <v>26917201.375099715</v>
      </c>
      <c r="R31" s="107">
        <v>33247513.228822108</v>
      </c>
      <c r="S31" s="107">
        <v>41276849.1870303</v>
      </c>
      <c r="T31" s="107">
        <f>T26-T30+T27-T28</f>
        <v>38807218.594809942</v>
      </c>
      <c r="U31" s="107">
        <v>46308541.200000003</v>
      </c>
      <c r="V31" s="107">
        <v>60282540.399999999</v>
      </c>
      <c r="W31" s="107">
        <v>68163883.099999994</v>
      </c>
      <c r="X31" s="107">
        <v>73133895.099999994</v>
      </c>
      <c r="Y31" s="107">
        <v>79199658.5</v>
      </c>
      <c r="Z31" s="107">
        <v>83232618.400000006</v>
      </c>
      <c r="AA31" s="107">
        <v>86043648.900000006</v>
      </c>
    </row>
    <row r="32" spans="1:27" ht="26.4">
      <c r="A32" s="110" t="s">
        <v>2073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V32" s="482"/>
      <c r="W32" s="482"/>
      <c r="X32" s="482"/>
      <c r="Y32" s="482"/>
      <c r="Z32" s="431"/>
      <c r="AA32" s="431"/>
    </row>
    <row r="33" spans="1:27">
      <c r="A33" s="31" t="s">
        <v>705</v>
      </c>
      <c r="B33" s="15">
        <v>1398.5</v>
      </c>
      <c r="C33" s="107">
        <v>19005.5</v>
      </c>
      <c r="D33" s="107">
        <v>171509.5</v>
      </c>
      <c r="E33" s="107">
        <v>610745.19999999995</v>
      </c>
      <c r="F33" s="107">
        <v>1428522.1</v>
      </c>
      <c r="G33" s="107">
        <v>2007825.1</v>
      </c>
      <c r="H33" s="107">
        <v>2342514</v>
      </c>
      <c r="I33" s="107">
        <v>2629623</v>
      </c>
      <c r="J33" s="107">
        <v>4823233.5</v>
      </c>
      <c r="K33" s="107">
        <v>7305646.2999999998</v>
      </c>
      <c r="L33" s="107">
        <v>8943582.4000000004</v>
      </c>
      <c r="M33" s="107">
        <f t="shared" ref="M33:R33" si="8">M34</f>
        <v>10830535.090700001</v>
      </c>
      <c r="N33" s="107">
        <f t="shared" si="8"/>
        <v>13208233.77934196</v>
      </c>
      <c r="O33" s="107">
        <f t="shared" si="8"/>
        <v>17027190.860304043</v>
      </c>
      <c r="P33" s="107">
        <f t="shared" si="8"/>
        <v>21609765.489326973</v>
      </c>
      <c r="Q33" s="107">
        <f t="shared" si="8"/>
        <v>26917201.375099715</v>
      </c>
      <c r="R33" s="107">
        <f t="shared" si="8"/>
        <v>33247513.228822108</v>
      </c>
      <c r="S33" s="107">
        <v>41276849.1870303</v>
      </c>
      <c r="T33" s="107">
        <v>38807218.600000001</v>
      </c>
      <c r="U33" s="107">
        <v>46308541.200000003</v>
      </c>
      <c r="V33" s="107">
        <f t="shared" ref="V33:AA33" si="9">V34</f>
        <v>60282540.399999999</v>
      </c>
      <c r="W33" s="107">
        <f t="shared" si="9"/>
        <v>68163883.099999994</v>
      </c>
      <c r="X33" s="107">
        <f t="shared" si="9"/>
        <v>73133895.099999994</v>
      </c>
      <c r="Y33" s="107">
        <f t="shared" si="9"/>
        <v>79199658.5</v>
      </c>
      <c r="Z33" s="107">
        <f t="shared" si="9"/>
        <v>83232618.400000006</v>
      </c>
      <c r="AA33" s="107">
        <f t="shared" si="9"/>
        <v>86043648.900000006</v>
      </c>
    </row>
    <row r="34" spans="1:27" ht="26.4">
      <c r="A34" s="112" t="s">
        <v>2072</v>
      </c>
      <c r="B34" s="90">
        <v>1398.5</v>
      </c>
      <c r="C34" s="107">
        <v>19005.5</v>
      </c>
      <c r="D34" s="107">
        <v>171509.5</v>
      </c>
      <c r="E34" s="107">
        <v>610745.19999999995</v>
      </c>
      <c r="F34" s="107">
        <v>1428522.1</v>
      </c>
      <c r="G34" s="107">
        <v>2007825.1</v>
      </c>
      <c r="H34" s="107">
        <v>2342514</v>
      </c>
      <c r="I34" s="107">
        <v>2629623</v>
      </c>
      <c r="J34" s="107">
        <v>4823233.5</v>
      </c>
      <c r="K34" s="107">
        <v>7305646.2999999998</v>
      </c>
      <c r="L34" s="107">
        <v>8943582.4000000004</v>
      </c>
      <c r="M34" s="107">
        <f t="shared" ref="M34:R34" si="10">M31</f>
        <v>10830535.090700001</v>
      </c>
      <c r="N34" s="107">
        <f t="shared" si="10"/>
        <v>13208233.77934196</v>
      </c>
      <c r="O34" s="107">
        <f t="shared" si="10"/>
        <v>17027190.860304043</v>
      </c>
      <c r="P34" s="107">
        <f t="shared" si="10"/>
        <v>21609765.489326973</v>
      </c>
      <c r="Q34" s="107">
        <f t="shared" si="10"/>
        <v>26917201.375099715</v>
      </c>
      <c r="R34" s="107">
        <f t="shared" si="10"/>
        <v>33247513.228822108</v>
      </c>
      <c r="S34" s="107">
        <v>41276849.1870303</v>
      </c>
      <c r="T34" s="107">
        <f>T31</f>
        <v>38807218.594809942</v>
      </c>
      <c r="U34" s="107">
        <v>46308541.200000003</v>
      </c>
      <c r="V34" s="107">
        <v>60282540.399999999</v>
      </c>
      <c r="W34" s="107">
        <v>68163883.099999994</v>
      </c>
      <c r="X34" s="107">
        <v>73133895.099999994</v>
      </c>
      <c r="Y34" s="107">
        <v>79199658.5</v>
      </c>
      <c r="Z34" s="107">
        <v>83232618.400000006</v>
      </c>
      <c r="AA34" s="107">
        <v>86043648.900000006</v>
      </c>
    </row>
    <row r="35" spans="1:27">
      <c r="A35" s="31" t="s">
        <v>710</v>
      </c>
      <c r="B35" s="15">
        <v>1398.5</v>
      </c>
      <c r="C35" s="107">
        <v>19005.5</v>
      </c>
      <c r="D35" s="107">
        <v>171509.5</v>
      </c>
      <c r="E35" s="107">
        <v>610745.19999999995</v>
      </c>
      <c r="F35" s="107">
        <v>1428522.1</v>
      </c>
      <c r="G35" s="107">
        <v>2007825.1</v>
      </c>
      <c r="H35" s="107">
        <v>2342514</v>
      </c>
      <c r="I35" s="107">
        <v>2629623</v>
      </c>
      <c r="J35" s="107">
        <v>4823233.5</v>
      </c>
      <c r="K35" s="107">
        <v>7305646.2999999998</v>
      </c>
      <c r="L35" s="107">
        <v>8943582.4000000004</v>
      </c>
      <c r="M35" s="107">
        <f>M36+M38-M42+M46+0.1</f>
        <v>10830535.1</v>
      </c>
      <c r="N35" s="107">
        <v>13208233.800000001</v>
      </c>
      <c r="O35" s="107">
        <v>17027190.899999999</v>
      </c>
      <c r="P35" s="107">
        <v>21609765.5</v>
      </c>
      <c r="Q35" s="107">
        <v>26917201.399999999</v>
      </c>
      <c r="R35" s="107">
        <v>33247513.199999999</v>
      </c>
      <c r="S35" s="107">
        <v>41276849.200000003</v>
      </c>
      <c r="T35" s="107">
        <v>38807218.600000001</v>
      </c>
      <c r="U35" s="107">
        <v>46308541.200000003</v>
      </c>
      <c r="V35" s="107">
        <f t="shared" ref="V35:AA35" si="11">V36+V38-V42+V46</f>
        <v>60282540.5</v>
      </c>
      <c r="W35" s="107">
        <f t="shared" si="11"/>
        <v>68163883.099999994</v>
      </c>
      <c r="X35" s="107">
        <f t="shared" si="11"/>
        <v>73133895.099999994</v>
      </c>
      <c r="Y35" s="107">
        <f t="shared" si="11"/>
        <v>79199658.5</v>
      </c>
      <c r="Z35" s="107">
        <f t="shared" si="11"/>
        <v>83232618.400000006</v>
      </c>
      <c r="AA35" s="107">
        <f t="shared" si="11"/>
        <v>86043648.900000006</v>
      </c>
    </row>
    <row r="36" spans="1:27">
      <c r="A36" s="112" t="s">
        <v>2074</v>
      </c>
      <c r="B36" s="15">
        <v>610.9</v>
      </c>
      <c r="C36" s="107">
        <v>6979.4</v>
      </c>
      <c r="D36" s="107">
        <v>76346.2</v>
      </c>
      <c r="E36" s="107">
        <v>300997.59999999998</v>
      </c>
      <c r="F36" s="107">
        <v>647875.80000000005</v>
      </c>
      <c r="G36" s="107">
        <v>1022643.3</v>
      </c>
      <c r="H36" s="107">
        <v>1202900.5</v>
      </c>
      <c r="I36" s="107">
        <v>1263046.8999999999</v>
      </c>
      <c r="J36" s="107">
        <v>1933606.1</v>
      </c>
      <c r="K36" s="107">
        <v>2937229.9</v>
      </c>
      <c r="L36" s="107">
        <v>3848398.5</v>
      </c>
      <c r="M36" s="107">
        <v>5065100.5999999996</v>
      </c>
      <c r="N36" s="107">
        <v>6231387.9000000004</v>
      </c>
      <c r="O36" s="107">
        <v>7845036.7000000002</v>
      </c>
      <c r="P36" s="107">
        <v>9474266.6999999993</v>
      </c>
      <c r="Q36" s="107">
        <v>11985905.6</v>
      </c>
      <c r="R36" s="107">
        <v>15526114.699999999</v>
      </c>
      <c r="S36" s="107">
        <v>19559761</v>
      </c>
      <c r="T36" s="107">
        <v>20411614.399999999</v>
      </c>
      <c r="U36" s="107">
        <v>22995636</v>
      </c>
      <c r="V36" s="107">
        <v>26386675.399999999</v>
      </c>
      <c r="W36" s="107">
        <v>30201161.5</v>
      </c>
      <c r="X36" s="107">
        <v>33792282.200000003</v>
      </c>
      <c r="Y36" s="107">
        <v>37387176.399999999</v>
      </c>
      <c r="Z36" s="107">
        <v>38091452.200000003</v>
      </c>
      <c r="AA36" s="107">
        <v>40779288.600000001</v>
      </c>
    </row>
    <row r="37" spans="1:27" ht="52.8">
      <c r="A37" s="113" t="s">
        <v>371</v>
      </c>
      <c r="B37" s="114"/>
      <c r="C37" s="115"/>
      <c r="D37" s="107">
        <v>9100</v>
      </c>
      <c r="E37" s="107">
        <v>52000</v>
      </c>
      <c r="F37" s="107">
        <v>110000</v>
      </c>
      <c r="G37" s="107">
        <v>220000</v>
      </c>
      <c r="H37" s="107">
        <v>270000</v>
      </c>
      <c r="I37" s="107">
        <v>270000</v>
      </c>
      <c r="J37" s="107">
        <v>525000</v>
      </c>
      <c r="K37" s="107">
        <v>810000</v>
      </c>
      <c r="L37" s="107">
        <v>993500</v>
      </c>
      <c r="M37" s="107">
        <v>1249000</v>
      </c>
      <c r="N37" s="107">
        <v>1496400</v>
      </c>
      <c r="O37" s="107">
        <v>1995100</v>
      </c>
      <c r="P37" s="107">
        <v>2551000</v>
      </c>
      <c r="Q37" s="107">
        <v>3450000</v>
      </c>
      <c r="R37" s="107">
        <v>4450000</v>
      </c>
      <c r="S37" s="107">
        <v>5200000</v>
      </c>
      <c r="T37" s="107">
        <v>5790000</v>
      </c>
      <c r="U37" s="107">
        <v>6632000</v>
      </c>
      <c r="V37" s="107">
        <v>6466513</v>
      </c>
      <c r="W37" s="107">
        <v>7706849</v>
      </c>
      <c r="X37" s="107">
        <v>8839093</v>
      </c>
      <c r="Y37" s="107">
        <v>10536077</v>
      </c>
      <c r="Z37" s="107">
        <v>9660337.6999999993</v>
      </c>
      <c r="AA37" s="107">
        <v>10297386.5</v>
      </c>
    </row>
    <row r="38" spans="1:27">
      <c r="A38" s="112" t="s">
        <v>884</v>
      </c>
      <c r="B38" s="107">
        <v>152</v>
      </c>
      <c r="C38" s="107">
        <v>3892.9</v>
      </c>
      <c r="D38" s="107">
        <v>28672.799999999999</v>
      </c>
      <c r="E38" s="107">
        <v>85044.1</v>
      </c>
      <c r="F38" s="107">
        <v>252401.3</v>
      </c>
      <c r="G38" s="107">
        <v>378712</v>
      </c>
      <c r="H38" s="107">
        <v>469958.6</v>
      </c>
      <c r="I38" s="107">
        <v>517923</v>
      </c>
      <c r="J38" s="107">
        <v>883308.1</v>
      </c>
      <c r="K38" s="107">
        <v>1404111.5</v>
      </c>
      <c r="L38" s="107">
        <v>1585833.1</v>
      </c>
      <c r="M38" s="107">
        <f t="shared" ref="M38:R38" si="12">M40+M41</f>
        <v>2028443</v>
      </c>
      <c r="N38" s="107">
        <f t="shared" si="12"/>
        <v>2318223</v>
      </c>
      <c r="O38" s="107">
        <f t="shared" si="12"/>
        <v>3079045.6</v>
      </c>
      <c r="P38" s="107">
        <f t="shared" si="12"/>
        <v>4410767.0999999996</v>
      </c>
      <c r="Q38" s="107">
        <f t="shared" si="12"/>
        <v>5542275.2999999998</v>
      </c>
      <c r="R38" s="107">
        <f t="shared" si="12"/>
        <v>6564455.7000000002</v>
      </c>
      <c r="S38" s="107">
        <v>8498539.0999999996</v>
      </c>
      <c r="T38" s="107">
        <v>6808387.9000000004</v>
      </c>
      <c r="U38" s="107">
        <v>8494621.8000000007</v>
      </c>
      <c r="V38" s="107">
        <f t="shared" ref="V38:AA38" si="13">V40+V41</f>
        <v>9106986.3000000007</v>
      </c>
      <c r="W38" s="107">
        <f t="shared" si="13"/>
        <v>10204505.799999999</v>
      </c>
      <c r="X38" s="107">
        <f t="shared" si="13"/>
        <v>10411927.800000001</v>
      </c>
      <c r="Y38" s="107">
        <f t="shared" si="13"/>
        <v>11497947.1</v>
      </c>
      <c r="Z38" s="107">
        <f t="shared" si="13"/>
        <v>9787221.2999999989</v>
      </c>
      <c r="AA38" s="107">
        <f t="shared" si="13"/>
        <v>9937267.5</v>
      </c>
    </row>
    <row r="39" spans="1:27">
      <c r="A39" s="116" t="s">
        <v>650</v>
      </c>
      <c r="B39" s="114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256"/>
      <c r="U39" s="256"/>
      <c r="V39" s="107"/>
      <c r="W39" s="107"/>
      <c r="X39" s="107"/>
      <c r="Y39" s="15"/>
      <c r="Z39" s="15"/>
      <c r="AA39" s="15"/>
    </row>
    <row r="40" spans="1:27">
      <c r="A40" s="113" t="s">
        <v>885</v>
      </c>
      <c r="B40" s="90">
        <v>141.1</v>
      </c>
      <c r="C40" s="107">
        <v>3592</v>
      </c>
      <c r="D40" s="107">
        <v>26028.6</v>
      </c>
      <c r="E40" s="107">
        <v>71923.399999999994</v>
      </c>
      <c r="F40" s="107">
        <v>184071.2</v>
      </c>
      <c r="G40" s="107">
        <v>269095</v>
      </c>
      <c r="H40" s="107">
        <v>320255.8</v>
      </c>
      <c r="I40" s="107">
        <v>338824.5</v>
      </c>
      <c r="J40" s="107">
        <v>613854.6</v>
      </c>
      <c r="K40" s="107">
        <v>980880.4</v>
      </c>
      <c r="L40" s="107">
        <v>1268911.3999999999</v>
      </c>
      <c r="M40" s="107">
        <v>1415153</v>
      </c>
      <c r="N40" s="107">
        <v>1775123.2</v>
      </c>
      <c r="O40" s="107">
        <v>2352124.6</v>
      </c>
      <c r="P40" s="107">
        <v>3248224.8</v>
      </c>
      <c r="Q40" s="107">
        <v>4090102.5</v>
      </c>
      <c r="R40" s="107">
        <v>4977558.7</v>
      </c>
      <c r="S40" s="107">
        <v>6323848.443</v>
      </c>
      <c r="T40" s="107">
        <f>T27</f>
        <v>5202132.8948099483</v>
      </c>
      <c r="U40" s="107">
        <v>6462567.9000000004</v>
      </c>
      <c r="V40" s="107">
        <v>8413321.9000000004</v>
      </c>
      <c r="W40" s="107">
        <v>9411798.1999999993</v>
      </c>
      <c r="X40" s="107">
        <v>9510857.9000000004</v>
      </c>
      <c r="Y40" s="107">
        <v>10550847.9</v>
      </c>
      <c r="Z40" s="107">
        <v>8738499.5999999996</v>
      </c>
      <c r="AA40" s="107">
        <v>8818887.4000000004</v>
      </c>
    </row>
    <row r="41" spans="1:27">
      <c r="A41" s="113" t="s">
        <v>886</v>
      </c>
      <c r="B41" s="15">
        <v>10.9</v>
      </c>
      <c r="C41" s="107">
        <v>300.89999999999998</v>
      </c>
      <c r="D41" s="107">
        <v>2644.2</v>
      </c>
      <c r="E41" s="107">
        <v>13120.7</v>
      </c>
      <c r="F41" s="107">
        <v>68330.100000000006</v>
      </c>
      <c r="G41" s="107">
        <v>109617</v>
      </c>
      <c r="H41" s="107">
        <v>149702.79999999999</v>
      </c>
      <c r="I41" s="107">
        <v>179098.5</v>
      </c>
      <c r="J41" s="107">
        <v>269453.5</v>
      </c>
      <c r="K41" s="107">
        <v>423231.1</v>
      </c>
      <c r="L41" s="107">
        <v>316921.7</v>
      </c>
      <c r="M41" s="107">
        <v>613290</v>
      </c>
      <c r="N41" s="107">
        <v>543099.80000000005</v>
      </c>
      <c r="O41" s="107">
        <v>726921</v>
      </c>
      <c r="P41" s="107">
        <v>1162542.3</v>
      </c>
      <c r="Q41" s="107">
        <v>1452172.8</v>
      </c>
      <c r="R41" s="107">
        <v>1586897</v>
      </c>
      <c r="S41" s="107">
        <v>2174690.7000000002</v>
      </c>
      <c r="T41" s="107">
        <v>1606255</v>
      </c>
      <c r="U41" s="107">
        <v>2032053.9</v>
      </c>
      <c r="V41" s="107">
        <v>693664.4</v>
      </c>
      <c r="W41" s="107">
        <v>792707.6</v>
      </c>
      <c r="X41" s="107">
        <v>901069.9</v>
      </c>
      <c r="Y41" s="107">
        <v>947099.2</v>
      </c>
      <c r="Z41" s="107">
        <v>1048721.7</v>
      </c>
      <c r="AA41" s="107">
        <v>1118380.1000000001</v>
      </c>
    </row>
    <row r="42" spans="1:27" ht="26.4">
      <c r="A42" s="112" t="s">
        <v>2198</v>
      </c>
      <c r="B42" s="107">
        <v>90</v>
      </c>
      <c r="C42" s="107">
        <v>3257.3</v>
      </c>
      <c r="D42" s="107">
        <v>10471.200000000001</v>
      </c>
      <c r="E42" s="107">
        <v>26640.9</v>
      </c>
      <c r="F42" s="107">
        <v>82547</v>
      </c>
      <c r="G42" s="107">
        <v>92897.2</v>
      </c>
      <c r="H42" s="107">
        <v>113688.8</v>
      </c>
      <c r="I42" s="107">
        <v>98035.3</v>
      </c>
      <c r="J42" s="107">
        <v>125192.6</v>
      </c>
      <c r="K42" s="107">
        <v>155627.5</v>
      </c>
      <c r="L42" s="107">
        <v>183250.6</v>
      </c>
      <c r="M42" s="107">
        <f t="shared" ref="M42:R42" si="14">M44+M45</f>
        <v>181199.2</v>
      </c>
      <c r="N42" s="107">
        <f t="shared" si="14"/>
        <v>205705.40000000002</v>
      </c>
      <c r="O42" s="107">
        <f t="shared" si="14"/>
        <v>203595.1</v>
      </c>
      <c r="P42" s="107">
        <f t="shared" si="14"/>
        <v>162407.70000000001</v>
      </c>
      <c r="Q42" s="107">
        <f t="shared" si="14"/>
        <v>155563.79999999999</v>
      </c>
      <c r="R42" s="107">
        <f t="shared" si="14"/>
        <v>230138.80000000002</v>
      </c>
      <c r="S42" s="107">
        <v>280117</v>
      </c>
      <c r="T42" s="107">
        <v>333869.40000000002</v>
      </c>
      <c r="U42" s="107">
        <v>275454.3</v>
      </c>
      <c r="V42" s="107">
        <f t="shared" ref="V42:AA42" si="15">V44+V45</f>
        <v>359982.9</v>
      </c>
      <c r="W42" s="107">
        <f t="shared" si="15"/>
        <v>373817</v>
      </c>
      <c r="X42" s="107">
        <f t="shared" si="15"/>
        <v>349608.30000000005</v>
      </c>
      <c r="Y42" s="107">
        <f t="shared" si="15"/>
        <v>493706.9</v>
      </c>
      <c r="Z42" s="107">
        <f t="shared" si="15"/>
        <v>514529.7</v>
      </c>
      <c r="AA42" s="107">
        <f t="shared" si="15"/>
        <v>524012.4</v>
      </c>
    </row>
    <row r="43" spans="1:27">
      <c r="A43" s="113" t="s">
        <v>650</v>
      </c>
      <c r="B43" s="15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256"/>
      <c r="U43" s="256"/>
      <c r="V43" s="437"/>
      <c r="W43" s="437"/>
      <c r="X43" s="437"/>
      <c r="Y43" s="15"/>
      <c r="Z43" s="15"/>
      <c r="AA43" s="15"/>
    </row>
    <row r="44" spans="1:27">
      <c r="A44" s="113" t="s">
        <v>887</v>
      </c>
      <c r="B44" s="107">
        <v>90</v>
      </c>
      <c r="C44" s="107">
        <v>3257.3</v>
      </c>
      <c r="D44" s="107">
        <v>10471.200000000001</v>
      </c>
      <c r="E44" s="107">
        <v>24025.1</v>
      </c>
      <c r="F44" s="107">
        <v>75174.399999999994</v>
      </c>
      <c r="G44" s="107">
        <v>89479</v>
      </c>
      <c r="H44" s="107">
        <v>105661.1</v>
      </c>
      <c r="I44" s="107">
        <v>92461.2</v>
      </c>
      <c r="J44" s="107">
        <v>118494.39999999999</v>
      </c>
      <c r="K44" s="107">
        <v>147432.9</v>
      </c>
      <c r="L44" s="107">
        <v>171422.1</v>
      </c>
      <c r="M44" s="107">
        <v>165911.6</v>
      </c>
      <c r="N44" s="107">
        <v>186639.7</v>
      </c>
      <c r="O44" s="107">
        <v>183700.7</v>
      </c>
      <c r="P44" s="107">
        <v>156125.1</v>
      </c>
      <c r="Q44" s="107">
        <v>150244.79999999999</v>
      </c>
      <c r="R44" s="107">
        <v>214516.7</v>
      </c>
      <c r="S44" s="107">
        <v>229697.55427993997</v>
      </c>
      <c r="T44" s="107">
        <f>T28</f>
        <v>226238.1</v>
      </c>
      <c r="U44" s="107">
        <v>194104.2</v>
      </c>
      <c r="V44" s="107">
        <v>214912.3</v>
      </c>
      <c r="W44" s="107">
        <v>244148.3</v>
      </c>
      <c r="X44" s="107">
        <v>246412.7</v>
      </c>
      <c r="Y44" s="107">
        <v>258701.8</v>
      </c>
      <c r="Z44" s="107">
        <v>269972</v>
      </c>
      <c r="AA44" s="107">
        <v>283605.5</v>
      </c>
    </row>
    <row r="45" spans="1:27">
      <c r="A45" s="113" t="s">
        <v>888</v>
      </c>
      <c r="B45" s="15"/>
      <c r="C45" s="115"/>
      <c r="D45" s="115"/>
      <c r="E45" s="107">
        <v>2615.8000000000002</v>
      </c>
      <c r="F45" s="107">
        <v>7372.6</v>
      </c>
      <c r="G45" s="107">
        <v>3418.2</v>
      </c>
      <c r="H45" s="107">
        <v>8027.7</v>
      </c>
      <c r="I45" s="107">
        <v>5574.1</v>
      </c>
      <c r="J45" s="107">
        <v>6698.2</v>
      </c>
      <c r="K45" s="107">
        <v>8194.6</v>
      </c>
      <c r="L45" s="107">
        <v>11828.5</v>
      </c>
      <c r="M45" s="107">
        <v>15287.6</v>
      </c>
      <c r="N45" s="107">
        <v>19065.7</v>
      </c>
      <c r="O45" s="107">
        <v>19894.400000000001</v>
      </c>
      <c r="P45" s="107">
        <v>6282.6</v>
      </c>
      <c r="Q45" s="107">
        <v>5319</v>
      </c>
      <c r="R45" s="107">
        <v>15622.1</v>
      </c>
      <c r="S45" s="107">
        <v>50419.4</v>
      </c>
      <c r="T45" s="107">
        <v>107631.3</v>
      </c>
      <c r="U45" s="107">
        <v>81350.100000000006</v>
      </c>
      <c r="V45" s="107">
        <v>145070.6</v>
      </c>
      <c r="W45" s="107">
        <v>129668.7</v>
      </c>
      <c r="X45" s="107">
        <v>103195.6</v>
      </c>
      <c r="Y45" s="107">
        <v>235005.1</v>
      </c>
      <c r="Z45" s="107">
        <v>244557.7</v>
      </c>
      <c r="AA45" s="107">
        <v>240406.9</v>
      </c>
    </row>
    <row r="46" spans="1:27" ht="26.4">
      <c r="A46" s="112" t="s">
        <v>1213</v>
      </c>
      <c r="B46" s="15">
        <v>725.6</v>
      </c>
      <c r="C46" s="107">
        <v>11390.5</v>
      </c>
      <c r="D46" s="107">
        <v>76961.7</v>
      </c>
      <c r="E46" s="107">
        <v>251344.4</v>
      </c>
      <c r="F46" s="107">
        <v>610792</v>
      </c>
      <c r="G46" s="107">
        <v>699367</v>
      </c>
      <c r="H46" s="107">
        <v>783343.7</v>
      </c>
      <c r="I46" s="107">
        <v>946688.4</v>
      </c>
      <c r="J46" s="107">
        <v>2131511.9</v>
      </c>
      <c r="K46" s="107">
        <v>3119932.4</v>
      </c>
      <c r="L46" s="107">
        <v>3692601.4</v>
      </c>
      <c r="M46" s="107">
        <v>3918190.6</v>
      </c>
      <c r="N46" s="107">
        <v>4864328.3</v>
      </c>
      <c r="O46" s="107">
        <v>6306703.7000000002</v>
      </c>
      <c r="P46" s="107">
        <v>7887139.4000000004</v>
      </c>
      <c r="Q46" s="107">
        <v>9544584.3000000007</v>
      </c>
      <c r="R46" s="107">
        <v>11387081.6</v>
      </c>
      <c r="S46" s="107">
        <v>13498666.1</v>
      </c>
      <c r="T46" s="107">
        <v>11921085.800000001</v>
      </c>
      <c r="U46" s="107">
        <v>15093737.699999999</v>
      </c>
      <c r="V46" s="107">
        <v>25148861.699999999</v>
      </c>
      <c r="W46" s="107">
        <v>28132032.800000001</v>
      </c>
      <c r="X46" s="107">
        <v>29279293.399999999</v>
      </c>
      <c r="Y46" s="107">
        <v>30808241.899999999</v>
      </c>
      <c r="Z46" s="107">
        <v>35868474.600000001</v>
      </c>
      <c r="AA46" s="107">
        <v>35851105.200000003</v>
      </c>
    </row>
    <row r="47" spans="1:27" ht="39.6">
      <c r="A47" s="110" t="s">
        <v>1214</v>
      </c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U47" s="114"/>
      <c r="V47" s="107"/>
      <c r="W47" s="107"/>
      <c r="X47" s="107"/>
      <c r="Y47" s="427"/>
      <c r="Z47" s="427"/>
      <c r="AA47" s="427"/>
    </row>
    <row r="48" spans="1:27">
      <c r="A48" s="31" t="s">
        <v>705</v>
      </c>
      <c r="B48" s="15">
        <v>1398.5</v>
      </c>
      <c r="C48" s="107">
        <v>19679.099999999999</v>
      </c>
      <c r="D48" s="107">
        <v>173772</v>
      </c>
      <c r="E48" s="107">
        <v>616708.4</v>
      </c>
      <c r="F48" s="107">
        <v>1445305.2</v>
      </c>
      <c r="G48" s="107">
        <v>2026641</v>
      </c>
      <c r="H48" s="107">
        <v>2364236.9</v>
      </c>
      <c r="I48" s="107">
        <v>2658220.2000000002</v>
      </c>
      <c r="J48" s="107">
        <v>4910508.4000000004</v>
      </c>
      <c r="K48" s="107">
        <v>7433342.2000000002</v>
      </c>
      <c r="L48" s="107">
        <v>9126673.0999999996</v>
      </c>
      <c r="M48" s="107">
        <f>M49+M50+M52-M53+M54</f>
        <v>10991181.300000001</v>
      </c>
      <c r="N48" s="107">
        <v>13520752.199999999</v>
      </c>
      <c r="O48" s="107">
        <v>17329843.600000001</v>
      </c>
      <c r="P48" s="107">
        <v>22017851.399999999</v>
      </c>
      <c r="Q48" s="107">
        <v>27560158.800000001</v>
      </c>
      <c r="R48" s="107">
        <v>34204936.600000001</v>
      </c>
      <c r="S48" s="107">
        <v>42354172.600000001</v>
      </c>
      <c r="T48" s="14">
        <v>39475844.299999997</v>
      </c>
      <c r="U48" s="14">
        <v>47073765.900000006</v>
      </c>
      <c r="V48" s="107">
        <f t="shared" ref="V48:AA48" si="16">V49+V50+V52-V53+V54</f>
        <v>61142048.599999994</v>
      </c>
      <c r="W48" s="107">
        <f t="shared" si="16"/>
        <v>69158828.5</v>
      </c>
      <c r="X48" s="107">
        <f t="shared" si="16"/>
        <v>73919260.5</v>
      </c>
      <c r="Y48" s="107">
        <f t="shared" si="16"/>
        <v>80441480.299999982</v>
      </c>
      <c r="Z48" s="107">
        <f t="shared" si="16"/>
        <v>84996157.5</v>
      </c>
      <c r="AA48" s="107">
        <f t="shared" si="16"/>
        <v>88377576.5</v>
      </c>
    </row>
    <row r="49" spans="1:27" ht="26.4">
      <c r="A49" s="112" t="s">
        <v>1213</v>
      </c>
      <c r="B49" s="15">
        <v>725.6</v>
      </c>
      <c r="C49" s="107">
        <v>11390.5</v>
      </c>
      <c r="D49" s="107">
        <v>76961.7</v>
      </c>
      <c r="E49" s="107">
        <v>251344.4</v>
      </c>
      <c r="F49" s="107">
        <v>610792</v>
      </c>
      <c r="G49" s="107">
        <v>699367</v>
      </c>
      <c r="H49" s="107">
        <v>783343.7</v>
      </c>
      <c r="I49" s="107">
        <v>946688.4</v>
      </c>
      <c r="J49" s="107">
        <v>2131511.9</v>
      </c>
      <c r="K49" s="107">
        <v>3119932.4</v>
      </c>
      <c r="L49" s="107">
        <v>3692601.4</v>
      </c>
      <c r="M49" s="107">
        <f t="shared" ref="M49:R49" si="17">M46</f>
        <v>3918190.6</v>
      </c>
      <c r="N49" s="107">
        <f t="shared" si="17"/>
        <v>4864328.3</v>
      </c>
      <c r="O49" s="107">
        <f t="shared" si="17"/>
        <v>6306703.7000000002</v>
      </c>
      <c r="P49" s="107">
        <f t="shared" si="17"/>
        <v>7887139.4000000004</v>
      </c>
      <c r="Q49" s="107">
        <f t="shared" si="17"/>
        <v>9544584.3000000007</v>
      </c>
      <c r="R49" s="107">
        <f t="shared" si="17"/>
        <v>11387081.6</v>
      </c>
      <c r="S49" s="107">
        <v>13498666.1</v>
      </c>
      <c r="T49" s="107">
        <f>T46</f>
        <v>11921085.800000001</v>
      </c>
      <c r="U49" s="14">
        <v>15093737.800000001</v>
      </c>
      <c r="V49" s="107">
        <v>25148861.699999999</v>
      </c>
      <c r="W49" s="107">
        <v>28132032.800000001</v>
      </c>
      <c r="X49" s="107">
        <v>29279293.399999999</v>
      </c>
      <c r="Y49" s="107">
        <v>30808241.899999999</v>
      </c>
      <c r="Z49" s="107">
        <v>35868474.600000001</v>
      </c>
      <c r="AA49" s="107">
        <v>35851105.200000003</v>
      </c>
    </row>
    <row r="50" spans="1:27">
      <c r="A50" s="112" t="s">
        <v>2074</v>
      </c>
      <c r="B50" s="15">
        <v>610.9</v>
      </c>
      <c r="C50" s="107">
        <v>6979.4</v>
      </c>
      <c r="D50" s="107">
        <v>76346.2</v>
      </c>
      <c r="E50" s="107">
        <v>300749.09999999998</v>
      </c>
      <c r="F50" s="107">
        <v>646489.69999999995</v>
      </c>
      <c r="G50" s="107">
        <v>1020585.2</v>
      </c>
      <c r="H50" s="107">
        <v>1200924.3999999999</v>
      </c>
      <c r="I50" s="107">
        <v>1262279.3</v>
      </c>
      <c r="J50" s="107">
        <v>1939045.4</v>
      </c>
      <c r="K50" s="107">
        <v>2944729.8</v>
      </c>
      <c r="L50" s="107">
        <v>3852184.6</v>
      </c>
      <c r="M50" s="107">
        <v>5071283.0999999996</v>
      </c>
      <c r="N50" s="107">
        <v>6227103</v>
      </c>
      <c r="O50" s="107">
        <v>7837582.4000000004</v>
      </c>
      <c r="P50" s="107">
        <v>9439827.8000000007</v>
      </c>
      <c r="Q50" s="107">
        <v>11873211</v>
      </c>
      <c r="R50" s="107">
        <v>15340209</v>
      </c>
      <c r="S50" s="107">
        <v>19204696.199999999</v>
      </c>
      <c r="T50" s="107">
        <v>20131506.199999999</v>
      </c>
      <c r="U50" s="14">
        <v>22736866.899999999</v>
      </c>
      <c r="V50" s="107">
        <v>26107115.199999999</v>
      </c>
      <c r="W50" s="107">
        <v>29832569.5</v>
      </c>
      <c r="X50" s="107">
        <v>33371754.600000001</v>
      </c>
      <c r="Y50" s="107">
        <v>37006043.200000003</v>
      </c>
      <c r="Z50" s="107">
        <v>37784137.600000001</v>
      </c>
      <c r="AA50" s="107">
        <v>40635912.200000003</v>
      </c>
    </row>
    <row r="51" spans="1:27" ht="52.5" customHeight="1">
      <c r="A51" s="132" t="s">
        <v>1215</v>
      </c>
      <c r="B51" s="15"/>
      <c r="C51" s="107"/>
      <c r="D51" s="107"/>
      <c r="E51" s="107">
        <v>-248.5</v>
      </c>
      <c r="F51" s="107">
        <v>-1386.1</v>
      </c>
      <c r="G51" s="107">
        <v>-2058.1</v>
      </c>
      <c r="H51" s="107">
        <v>-1976.1</v>
      </c>
      <c r="I51" s="107">
        <v>-767.6</v>
      </c>
      <c r="J51" s="107">
        <v>5439.3</v>
      </c>
      <c r="K51" s="107">
        <v>7499.9</v>
      </c>
      <c r="L51" s="107">
        <v>3786.1</v>
      </c>
      <c r="M51" s="107">
        <v>6182.5</v>
      </c>
      <c r="N51" s="107">
        <v>-4284.8999999999996</v>
      </c>
      <c r="O51" s="107">
        <v>-7454.3</v>
      </c>
      <c r="P51" s="107">
        <v>-34438.9</v>
      </c>
      <c r="Q51" s="107">
        <v>-112694.6</v>
      </c>
      <c r="R51" s="107">
        <v>-185905.7</v>
      </c>
      <c r="S51" s="107">
        <v>-355064.8</v>
      </c>
      <c r="T51" s="107">
        <v>-280108.2</v>
      </c>
      <c r="U51" s="14">
        <v>-258769</v>
      </c>
      <c r="V51" s="107">
        <v>-279560.2</v>
      </c>
      <c r="W51" s="107">
        <v>-368592</v>
      </c>
      <c r="X51" s="107">
        <v>-420527.6</v>
      </c>
      <c r="Y51" s="107">
        <v>-381133.2</v>
      </c>
      <c r="Z51" s="107">
        <v>-307314.59999999998</v>
      </c>
      <c r="AA51" s="107">
        <v>-143376.4</v>
      </c>
    </row>
    <row r="52" spans="1:27">
      <c r="A52" s="112" t="s">
        <v>1216</v>
      </c>
      <c r="B52" s="107">
        <v>152</v>
      </c>
      <c r="C52" s="107">
        <v>3892.9</v>
      </c>
      <c r="D52" s="107">
        <v>28672.799999999999</v>
      </c>
      <c r="E52" s="107">
        <v>85044.1</v>
      </c>
      <c r="F52" s="107">
        <v>252401.3</v>
      </c>
      <c r="G52" s="107">
        <v>378712</v>
      </c>
      <c r="H52" s="107">
        <v>469958.6</v>
      </c>
      <c r="I52" s="107">
        <v>517923</v>
      </c>
      <c r="J52" s="107">
        <v>883308.1</v>
      </c>
      <c r="K52" s="107">
        <v>1404111.5</v>
      </c>
      <c r="L52" s="107">
        <v>1585833.1</v>
      </c>
      <c r="M52" s="107">
        <f t="shared" ref="M52:R52" si="18">M38</f>
        <v>2028443</v>
      </c>
      <c r="N52" s="107">
        <f t="shared" si="18"/>
        <v>2318223</v>
      </c>
      <c r="O52" s="107">
        <f t="shared" si="18"/>
        <v>3079045.6</v>
      </c>
      <c r="P52" s="107">
        <f t="shared" si="18"/>
        <v>4410767.0999999996</v>
      </c>
      <c r="Q52" s="107">
        <f t="shared" si="18"/>
        <v>5542275.2999999998</v>
      </c>
      <c r="R52" s="107">
        <f t="shared" si="18"/>
        <v>6564455.7000000002</v>
      </c>
      <c r="S52" s="107">
        <v>8498539.0999999996</v>
      </c>
      <c r="T52" s="107">
        <f>T38</f>
        <v>6808387.9000000004</v>
      </c>
      <c r="U52" s="14">
        <v>8494621.8000000007</v>
      </c>
      <c r="V52" s="107">
        <v>9106986.1999999993</v>
      </c>
      <c r="W52" s="107">
        <v>10204505.800000001</v>
      </c>
      <c r="X52" s="107">
        <v>10411927.800000001</v>
      </c>
      <c r="Y52" s="107">
        <v>11497947.1</v>
      </c>
      <c r="Z52" s="107">
        <v>9787221.3000000007</v>
      </c>
      <c r="AA52" s="107">
        <v>9937267.5</v>
      </c>
    </row>
    <row r="53" spans="1:27" ht="26.4">
      <c r="A53" s="112" t="s">
        <v>2199</v>
      </c>
      <c r="B53" s="107">
        <v>90</v>
      </c>
      <c r="C53" s="107">
        <v>3257.3</v>
      </c>
      <c r="D53" s="107">
        <v>10471.200000000001</v>
      </c>
      <c r="E53" s="107">
        <v>26640.9</v>
      </c>
      <c r="F53" s="107">
        <v>82547</v>
      </c>
      <c r="G53" s="107">
        <v>92897.2</v>
      </c>
      <c r="H53" s="107">
        <v>113688.8</v>
      </c>
      <c r="I53" s="107">
        <v>98035.3</v>
      </c>
      <c r="J53" s="107">
        <v>125192.6</v>
      </c>
      <c r="K53" s="107">
        <v>155627.5</v>
      </c>
      <c r="L53" s="107">
        <v>183250.6</v>
      </c>
      <c r="M53" s="107">
        <f t="shared" ref="M53:R53" si="19">M42</f>
        <v>181199.2</v>
      </c>
      <c r="N53" s="107">
        <f t="shared" si="19"/>
        <v>205705.40000000002</v>
      </c>
      <c r="O53" s="107">
        <f t="shared" si="19"/>
        <v>203595.1</v>
      </c>
      <c r="P53" s="107">
        <f t="shared" si="19"/>
        <v>162407.70000000001</v>
      </c>
      <c r="Q53" s="107">
        <f t="shared" si="19"/>
        <v>155563.79999999999</v>
      </c>
      <c r="R53" s="107">
        <f t="shared" si="19"/>
        <v>230138.80000000002</v>
      </c>
      <c r="S53" s="107">
        <v>280117</v>
      </c>
      <c r="T53" s="107">
        <f>T42</f>
        <v>333869.40000000002</v>
      </c>
      <c r="U53" s="14">
        <v>275454.3</v>
      </c>
      <c r="V53" s="107">
        <v>359982.9</v>
      </c>
      <c r="W53" s="107">
        <v>373817</v>
      </c>
      <c r="X53" s="107">
        <v>349608.3</v>
      </c>
      <c r="Y53" s="107">
        <v>493706.9</v>
      </c>
      <c r="Z53" s="107">
        <v>514529.7</v>
      </c>
      <c r="AA53" s="107">
        <v>524012.4</v>
      </c>
    </row>
    <row r="54" spans="1:27" ht="26.4">
      <c r="A54" s="112" t="s">
        <v>1217</v>
      </c>
      <c r="B54" s="15"/>
      <c r="C54" s="107">
        <v>673.6</v>
      </c>
      <c r="D54" s="107">
        <v>2262.5</v>
      </c>
      <c r="E54" s="107">
        <v>6211.7</v>
      </c>
      <c r="F54" s="107">
        <f>18169.3-0.1</f>
        <v>18169.2</v>
      </c>
      <c r="G54" s="107">
        <f>20873.8+0.2</f>
        <v>20874</v>
      </c>
      <c r="H54" s="107">
        <v>23699</v>
      </c>
      <c r="I54" s="107">
        <v>29364.799999999999</v>
      </c>
      <c r="J54" s="107">
        <v>81835.600000000006</v>
      </c>
      <c r="K54" s="107">
        <v>120196</v>
      </c>
      <c r="L54" s="107">
        <v>179304.6</v>
      </c>
      <c r="M54" s="107">
        <v>154463.79999999999</v>
      </c>
      <c r="N54" s="107">
        <v>316803.3</v>
      </c>
      <c r="O54" s="107">
        <v>310107</v>
      </c>
      <c r="P54" s="107">
        <v>442524.8</v>
      </c>
      <c r="Q54" s="107">
        <v>755652</v>
      </c>
      <c r="R54" s="107">
        <v>1143329.1000000001</v>
      </c>
      <c r="S54" s="107">
        <v>1432388.3</v>
      </c>
      <c r="T54" s="107">
        <v>948733.9</v>
      </c>
      <c r="U54" s="14">
        <v>1023993.7</v>
      </c>
      <c r="V54" s="107">
        <v>1139068.3999999999</v>
      </c>
      <c r="W54" s="107">
        <v>1363537.4</v>
      </c>
      <c r="X54" s="107">
        <v>1205893</v>
      </c>
      <c r="Y54" s="107">
        <v>1622955</v>
      </c>
      <c r="Z54" s="107">
        <v>2070853.7</v>
      </c>
      <c r="AA54" s="107">
        <v>2477304</v>
      </c>
    </row>
    <row r="55" spans="1:27">
      <c r="A55" s="31" t="s">
        <v>710</v>
      </c>
      <c r="B55" s="15">
        <v>1398.5</v>
      </c>
      <c r="C55" s="107">
        <v>19679.099999999999</v>
      </c>
      <c r="D55" s="107">
        <v>173772</v>
      </c>
      <c r="E55" s="107">
        <v>616708.4</v>
      </c>
      <c r="F55" s="107">
        <v>1445305.2</v>
      </c>
      <c r="G55" s="107">
        <v>2026641</v>
      </c>
      <c r="H55" s="107">
        <v>2364236.9</v>
      </c>
      <c r="I55" s="107">
        <v>2658220.2000000002</v>
      </c>
      <c r="J55" s="107">
        <v>4910508.4000000004</v>
      </c>
      <c r="K55" s="107">
        <v>7433342.2000000002</v>
      </c>
      <c r="L55" s="107">
        <v>9126673.0999999996</v>
      </c>
      <c r="M55" s="107">
        <f>M56+M57</f>
        <v>10991181.300000001</v>
      </c>
      <c r="N55" s="107">
        <v>13520752.199999999</v>
      </c>
      <c r="O55" s="107">
        <v>17329843.600000001</v>
      </c>
      <c r="P55" s="107">
        <v>22017851.399999999</v>
      </c>
      <c r="Q55" s="107">
        <v>27560158.800000001</v>
      </c>
      <c r="R55" s="107">
        <v>34204936.600000001</v>
      </c>
      <c r="S55" s="107">
        <v>42354172.600000001</v>
      </c>
      <c r="T55" s="107">
        <f>T48</f>
        <v>39475844.299999997</v>
      </c>
      <c r="U55" s="14">
        <v>47073765.900000006</v>
      </c>
      <c r="V55" s="107">
        <f t="shared" ref="V55:AA55" si="20">V56+V57</f>
        <v>61142048.600000001</v>
      </c>
      <c r="W55" s="107">
        <f t="shared" si="20"/>
        <v>69158828.5</v>
      </c>
      <c r="X55" s="107">
        <f t="shared" si="20"/>
        <v>73919260.5</v>
      </c>
      <c r="Y55" s="107">
        <f t="shared" si="20"/>
        <v>80441480.300000012</v>
      </c>
      <c r="Z55" s="107">
        <f t="shared" si="20"/>
        <v>84996157.5</v>
      </c>
      <c r="AA55" s="107">
        <f t="shared" si="20"/>
        <v>88377576.5</v>
      </c>
    </row>
    <row r="56" spans="1:27" ht="26.4">
      <c r="A56" s="112" t="s">
        <v>1218</v>
      </c>
      <c r="B56" s="15"/>
      <c r="C56" s="107">
        <v>1057.5999999999999</v>
      </c>
      <c r="D56" s="107">
        <v>4905</v>
      </c>
      <c r="E56" s="107">
        <v>11322.5</v>
      </c>
      <c r="F56" s="107">
        <v>32587.7</v>
      </c>
      <c r="G56" s="107">
        <v>47717</v>
      </c>
      <c r="H56" s="107">
        <v>72191.3</v>
      </c>
      <c r="I56" s="107">
        <v>143790.79999999999</v>
      </c>
      <c r="J56" s="107">
        <v>278550.3</v>
      </c>
      <c r="K56" s="107">
        <v>316788.8</v>
      </c>
      <c r="L56" s="107">
        <v>306734.2</v>
      </c>
      <c r="M56" s="107">
        <v>367331.9</v>
      </c>
      <c r="N56" s="107">
        <v>713955.5</v>
      </c>
      <c r="O56" s="107">
        <v>670883.30000000005</v>
      </c>
      <c r="P56" s="107">
        <v>947091</v>
      </c>
      <c r="Q56" s="107">
        <v>1439441.8</v>
      </c>
      <c r="R56" s="107">
        <v>1740978.8</v>
      </c>
      <c r="S56" s="107">
        <v>2287726.4</v>
      </c>
      <c r="T56" s="107">
        <v>1929722.1</v>
      </c>
      <c r="U56" s="14">
        <v>2243073</v>
      </c>
      <c r="V56" s="107">
        <v>2628320.2000000002</v>
      </c>
      <c r="W56" s="107">
        <v>3100457.7</v>
      </c>
      <c r="X56" s="107">
        <v>3331895.6</v>
      </c>
      <c r="Y56" s="107">
        <v>3815331.9</v>
      </c>
      <c r="Z56" s="107">
        <v>3933121.8</v>
      </c>
      <c r="AA56" s="107">
        <v>4613999.4000000004</v>
      </c>
    </row>
    <row r="57" spans="1:27">
      <c r="A57" s="112" t="s">
        <v>2063</v>
      </c>
      <c r="B57" s="15">
        <v>1398.5</v>
      </c>
      <c r="C57" s="107">
        <v>18621.5</v>
      </c>
      <c r="D57" s="107">
        <v>168867</v>
      </c>
      <c r="E57" s="107">
        <v>605385.9</v>
      </c>
      <c r="F57" s="107">
        <v>1412717.5</v>
      </c>
      <c r="G57" s="107">
        <v>1978924</v>
      </c>
      <c r="H57" s="107">
        <v>2292045.6</v>
      </c>
      <c r="I57" s="107">
        <v>2514429.4</v>
      </c>
      <c r="J57" s="107">
        <v>4631958.0999999996</v>
      </c>
      <c r="K57" s="107">
        <v>7116553.4000000004</v>
      </c>
      <c r="L57" s="107">
        <v>8819938.9000000004</v>
      </c>
      <c r="M57" s="107">
        <f>M48-M56</f>
        <v>10623849.4</v>
      </c>
      <c r="N57" s="107">
        <v>12806796.699999999</v>
      </c>
      <c r="O57" s="107">
        <v>16658960.300000001</v>
      </c>
      <c r="P57" s="107">
        <v>21070760.399999999</v>
      </c>
      <c r="Q57" s="107">
        <v>26120717</v>
      </c>
      <c r="R57" s="107">
        <v>32463957.800000001</v>
      </c>
      <c r="S57" s="107">
        <v>40066446.200000003</v>
      </c>
      <c r="T57" s="107">
        <v>37546122.200000003</v>
      </c>
      <c r="U57" s="14">
        <v>44830692.900000006</v>
      </c>
      <c r="V57" s="107">
        <v>58513728.399999999</v>
      </c>
      <c r="W57" s="107">
        <v>66058370.799999997</v>
      </c>
      <c r="X57" s="107">
        <v>70587364.900000006</v>
      </c>
      <c r="Y57" s="107">
        <v>76626148.400000006</v>
      </c>
      <c r="Z57" s="107">
        <v>81063035.700000003</v>
      </c>
      <c r="AA57" s="107">
        <v>83763577.099999994</v>
      </c>
    </row>
    <row r="58" spans="1:27" ht="39.6">
      <c r="A58" s="110" t="s">
        <v>2064</v>
      </c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U58" s="114"/>
      <c r="V58" s="427"/>
      <c r="W58" s="427"/>
      <c r="X58" s="427"/>
      <c r="Y58" s="427"/>
      <c r="Z58" s="427"/>
      <c r="AA58" s="427"/>
    </row>
    <row r="59" spans="1:27">
      <c r="A59" s="31" t="s">
        <v>2065</v>
      </c>
      <c r="B59" s="114">
        <v>1398.5</v>
      </c>
      <c r="C59" s="107">
        <v>19209</v>
      </c>
      <c r="D59" s="107">
        <v>170588.9</v>
      </c>
      <c r="E59" s="107">
        <v>606339.1</v>
      </c>
      <c r="F59" s="107">
        <v>1416789.1</v>
      </c>
      <c r="G59" s="107">
        <v>1982951.5</v>
      </c>
      <c r="H59" s="107">
        <v>2294417.6</v>
      </c>
      <c r="I59" s="107">
        <v>2517593.5263999999</v>
      </c>
      <c r="J59" s="107">
        <v>4661755.3</v>
      </c>
      <c r="K59" s="107">
        <v>7139265.5999999996</v>
      </c>
      <c r="L59" s="107">
        <v>8841679.1999999993</v>
      </c>
      <c r="M59" s="107">
        <f>M60+M61</f>
        <v>10676628.4</v>
      </c>
      <c r="N59" s="107">
        <v>12884087.800000001</v>
      </c>
      <c r="O59" s="107">
        <v>16763703.5</v>
      </c>
      <c r="P59" s="107">
        <v>21197883.199999999</v>
      </c>
      <c r="Q59" s="107">
        <v>26294288.699999999</v>
      </c>
      <c r="R59" s="107">
        <v>32678914.199999999</v>
      </c>
      <c r="S59" s="14">
        <v>40336972.5</v>
      </c>
      <c r="T59" s="14">
        <v>37828074</v>
      </c>
      <c r="U59" s="14">
        <v>45133138.000000007</v>
      </c>
      <c r="V59" s="107">
        <f t="shared" ref="V59:AA59" si="21">V60+V61</f>
        <v>58918106.5</v>
      </c>
      <c r="W59" s="107">
        <f t="shared" si="21"/>
        <v>66569848.899999999</v>
      </c>
      <c r="X59" s="107">
        <f t="shared" si="21"/>
        <v>71139577.900000006</v>
      </c>
      <c r="Y59" s="107">
        <f t="shared" si="21"/>
        <v>77297725</v>
      </c>
      <c r="Z59" s="107">
        <f t="shared" si="21"/>
        <v>81666583.799999997</v>
      </c>
      <c r="AA59" s="107">
        <f t="shared" si="21"/>
        <v>84317558.5</v>
      </c>
    </row>
    <row r="60" spans="1:27">
      <c r="A60" s="112" t="s">
        <v>2066</v>
      </c>
      <c r="B60" s="15">
        <v>1398.5</v>
      </c>
      <c r="C60" s="107">
        <v>18621.5</v>
      </c>
      <c r="D60" s="107">
        <v>168867</v>
      </c>
      <c r="E60" s="107">
        <v>605385.9</v>
      </c>
      <c r="F60" s="107">
        <v>1412717.5</v>
      </c>
      <c r="G60" s="107">
        <v>1978924</v>
      </c>
      <c r="H60" s="107">
        <v>2292045.6</v>
      </c>
      <c r="I60" s="107">
        <v>2514429.4</v>
      </c>
      <c r="J60" s="107">
        <v>4631958.0999999996</v>
      </c>
      <c r="K60" s="107">
        <v>7116553.4000000004</v>
      </c>
      <c r="L60" s="107">
        <v>8819938.9000000004</v>
      </c>
      <c r="M60" s="107">
        <f t="shared" ref="M60:R60" si="22">M57</f>
        <v>10623849.4</v>
      </c>
      <c r="N60" s="107">
        <f t="shared" si="22"/>
        <v>12806796.699999999</v>
      </c>
      <c r="O60" s="107">
        <f t="shared" si="22"/>
        <v>16658960.300000001</v>
      </c>
      <c r="P60" s="107">
        <f t="shared" si="22"/>
        <v>21070760.399999999</v>
      </c>
      <c r="Q60" s="107">
        <f t="shared" si="22"/>
        <v>26120717</v>
      </c>
      <c r="R60" s="107">
        <f t="shared" si="22"/>
        <v>32463957.800000001</v>
      </c>
      <c r="S60" s="107">
        <v>40066446.200000003</v>
      </c>
      <c r="T60" s="107">
        <f>T57</f>
        <v>37546122.200000003</v>
      </c>
      <c r="U60" s="14">
        <v>44830692.900000006</v>
      </c>
      <c r="V60" s="107">
        <v>58513728.399999999</v>
      </c>
      <c r="W60" s="107">
        <v>66058370.799999997</v>
      </c>
      <c r="X60" s="107">
        <v>70587364.900000006</v>
      </c>
      <c r="Y60" s="107">
        <v>76626148.400000006</v>
      </c>
      <c r="Z60" s="107">
        <v>81063035.700000003</v>
      </c>
      <c r="AA60" s="107">
        <v>83763577.099999994</v>
      </c>
    </row>
    <row r="61" spans="1:27" ht="26.4">
      <c r="A61" s="112" t="s">
        <v>2067</v>
      </c>
      <c r="B61" s="114"/>
      <c r="C61" s="107">
        <v>587.5</v>
      </c>
      <c r="D61" s="107">
        <v>1721.9</v>
      </c>
      <c r="E61" s="107">
        <v>953.2</v>
      </c>
      <c r="F61" s="107">
        <v>4071.6</v>
      </c>
      <c r="G61" s="107">
        <v>4027.5</v>
      </c>
      <c r="H61" s="107">
        <v>2372</v>
      </c>
      <c r="I61" s="107">
        <v>3164.1</v>
      </c>
      <c r="J61" s="107">
        <v>29797.200000000001</v>
      </c>
      <c r="K61" s="107">
        <v>22712.2</v>
      </c>
      <c r="L61" s="107">
        <v>21740.3</v>
      </c>
      <c r="M61" s="107">
        <v>52779</v>
      </c>
      <c r="N61" s="107">
        <v>77291.100000000006</v>
      </c>
      <c r="O61" s="107">
        <v>104743.2</v>
      </c>
      <c r="P61" s="107">
        <v>127122.8</v>
      </c>
      <c r="Q61" s="107">
        <v>173571.7</v>
      </c>
      <c r="R61" s="107">
        <v>214956.4</v>
      </c>
      <c r="S61" s="107">
        <v>270526.3</v>
      </c>
      <c r="T61" s="107">
        <v>281951.8</v>
      </c>
      <c r="U61" s="14">
        <v>302445.09999999998</v>
      </c>
      <c r="V61" s="107">
        <v>404378.1</v>
      </c>
      <c r="W61" s="107">
        <v>511478.1</v>
      </c>
      <c r="X61" s="107">
        <v>552213</v>
      </c>
      <c r="Y61" s="107">
        <v>671576.6</v>
      </c>
      <c r="Z61" s="107">
        <v>603548.1</v>
      </c>
      <c r="AA61" s="107">
        <v>553981.4</v>
      </c>
    </row>
    <row r="62" spans="1:27">
      <c r="A62" s="31" t="s">
        <v>710</v>
      </c>
      <c r="B62" s="114">
        <v>1398.5</v>
      </c>
      <c r="C62" s="107">
        <v>19209</v>
      </c>
      <c r="D62" s="107">
        <v>170588.9</v>
      </c>
      <c r="E62" s="107">
        <v>606339.1</v>
      </c>
      <c r="F62" s="107">
        <v>1416789.1</v>
      </c>
      <c r="G62" s="107">
        <v>1982951.5</v>
      </c>
      <c r="H62" s="107">
        <v>2294417.6</v>
      </c>
      <c r="I62" s="107">
        <v>2517593.5263999999</v>
      </c>
      <c r="J62" s="107">
        <v>4661755.3</v>
      </c>
      <c r="K62" s="107">
        <v>7139265.5999999996</v>
      </c>
      <c r="L62" s="107">
        <v>8841679.1999999993</v>
      </c>
      <c r="M62" s="107">
        <f>M63+M64</f>
        <v>10676628.4</v>
      </c>
      <c r="N62" s="107">
        <v>12884087.800000001</v>
      </c>
      <c r="O62" s="107">
        <v>16763703.5</v>
      </c>
      <c r="P62" s="107">
        <v>21197883.199999999</v>
      </c>
      <c r="Q62" s="107">
        <v>26294288.699999999</v>
      </c>
      <c r="R62" s="107">
        <v>32678914.199999999</v>
      </c>
      <c r="S62" s="14">
        <v>40336972.5</v>
      </c>
      <c r="T62" s="14">
        <f>T59</f>
        <v>37828074</v>
      </c>
      <c r="U62" s="14">
        <v>45133138.000000007</v>
      </c>
      <c r="V62" s="107">
        <f t="shared" ref="V62:AA62" si="23">V63+V64</f>
        <v>58918106.5</v>
      </c>
      <c r="W62" s="107">
        <f t="shared" si="23"/>
        <v>66569848.899999999</v>
      </c>
      <c r="X62" s="107">
        <f t="shared" si="23"/>
        <v>71139577.899999991</v>
      </c>
      <c r="Y62" s="107">
        <f t="shared" si="23"/>
        <v>77297725</v>
      </c>
      <c r="Z62" s="107">
        <f t="shared" si="23"/>
        <v>81666583.799999997</v>
      </c>
      <c r="AA62" s="107">
        <f t="shared" si="23"/>
        <v>84317558.5</v>
      </c>
    </row>
    <row r="63" spans="1:27" ht="26.4">
      <c r="A63" s="112" t="s">
        <v>1323</v>
      </c>
      <c r="B63" s="114"/>
      <c r="C63" s="107">
        <v>1.4</v>
      </c>
      <c r="D63" s="107">
        <v>436.7</v>
      </c>
      <c r="E63" s="107">
        <v>1143.9000000000001</v>
      </c>
      <c r="F63" s="107">
        <v>3386</v>
      </c>
      <c r="G63" s="107">
        <v>3594.7</v>
      </c>
      <c r="H63" s="107">
        <v>4445.3999999999996</v>
      </c>
      <c r="I63" s="107">
        <v>5710.5</v>
      </c>
      <c r="J63" s="107">
        <v>14361</v>
      </c>
      <c r="K63" s="107">
        <v>20786.900000000001</v>
      </c>
      <c r="L63" s="107">
        <v>45666.400000000001</v>
      </c>
      <c r="M63" s="107">
        <v>63957.4</v>
      </c>
      <c r="N63" s="107">
        <v>89285.6</v>
      </c>
      <c r="O63" s="107">
        <v>124408.8</v>
      </c>
      <c r="P63" s="107">
        <v>156730.1</v>
      </c>
      <c r="Q63" s="107">
        <v>214561.1</v>
      </c>
      <c r="R63" s="107">
        <v>303347.8</v>
      </c>
      <c r="S63" s="107">
        <v>341275</v>
      </c>
      <c r="T63" s="107">
        <v>370912.9</v>
      </c>
      <c r="U63" s="14">
        <v>412357</v>
      </c>
      <c r="V63" s="107">
        <v>566635.30000000005</v>
      </c>
      <c r="W63" s="107">
        <v>703803</v>
      </c>
      <c r="X63" s="107">
        <v>850381.3</v>
      </c>
      <c r="Y63" s="107">
        <v>986459.9</v>
      </c>
      <c r="Z63" s="107">
        <v>954780.1</v>
      </c>
      <c r="AA63" s="107">
        <v>981199.5</v>
      </c>
    </row>
    <row r="64" spans="1:27">
      <c r="A64" s="112" t="s">
        <v>2280</v>
      </c>
      <c r="B64" s="114">
        <v>1398.5</v>
      </c>
      <c r="C64" s="107">
        <v>19207.599999999999</v>
      </c>
      <c r="D64" s="107">
        <v>170152.2</v>
      </c>
      <c r="E64" s="107">
        <v>605195.19999999995</v>
      </c>
      <c r="F64" s="107">
        <v>1413403.1</v>
      </c>
      <c r="G64" s="107">
        <v>1979356.8</v>
      </c>
      <c r="H64" s="107">
        <v>2289972.2000000002</v>
      </c>
      <c r="I64" s="107">
        <v>2511883</v>
      </c>
      <c r="J64" s="107">
        <v>4647394.3</v>
      </c>
      <c r="K64" s="107">
        <v>7118478.7000000002</v>
      </c>
      <c r="L64" s="107">
        <v>8796012.8000000007</v>
      </c>
      <c r="M64" s="107">
        <f>M59-M63</f>
        <v>10612671</v>
      </c>
      <c r="N64" s="107">
        <v>12794802.199999999</v>
      </c>
      <c r="O64" s="107">
        <v>16639294.699999999</v>
      </c>
      <c r="P64" s="107">
        <v>21041153.100000001</v>
      </c>
      <c r="Q64" s="107">
        <v>26079727.600000001</v>
      </c>
      <c r="R64" s="107">
        <v>32375566.399999999</v>
      </c>
      <c r="S64" s="107">
        <v>39995697.5</v>
      </c>
      <c r="T64" s="107">
        <v>37457161.100000001</v>
      </c>
      <c r="U64" s="14">
        <v>44720781.000000007</v>
      </c>
      <c r="V64" s="107">
        <v>58351471.200000003</v>
      </c>
      <c r="W64" s="107">
        <v>65866045.899999999</v>
      </c>
      <c r="X64" s="107">
        <v>70289196.599999994</v>
      </c>
      <c r="Y64" s="107">
        <v>76311265.099999994</v>
      </c>
      <c r="Z64" s="107">
        <v>80711803.700000003</v>
      </c>
      <c r="AA64" s="107">
        <v>83336359</v>
      </c>
    </row>
    <row r="65" spans="1:27" ht="39.6">
      <c r="A65" s="110" t="s">
        <v>2281</v>
      </c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U65" s="114"/>
      <c r="Y65" s="18"/>
    </row>
    <row r="66" spans="1:27">
      <c r="A66" s="31" t="s">
        <v>2065</v>
      </c>
      <c r="B66" s="15">
        <v>1398.5</v>
      </c>
      <c r="C66" s="107">
        <v>19207.599999999999</v>
      </c>
      <c r="D66" s="107">
        <v>170152.2</v>
      </c>
      <c r="E66" s="107">
        <v>605195.19999999995</v>
      </c>
      <c r="F66" s="107">
        <v>1413403.1</v>
      </c>
      <c r="G66" s="107">
        <v>1979356.8</v>
      </c>
      <c r="H66" s="107">
        <v>2289972.2000000002</v>
      </c>
      <c r="I66" s="107">
        <v>2511883</v>
      </c>
      <c r="J66" s="107">
        <v>4647394.3</v>
      </c>
      <c r="K66" s="107">
        <v>7118478.7000000002</v>
      </c>
      <c r="L66" s="107">
        <v>8796012.8000000007</v>
      </c>
      <c r="M66" s="107">
        <f t="shared" ref="M66:R66" si="24">M67</f>
        <v>10612671</v>
      </c>
      <c r="N66" s="107">
        <f t="shared" si="24"/>
        <v>12794802.199999999</v>
      </c>
      <c r="O66" s="107">
        <f t="shared" si="24"/>
        <v>16639294.699999999</v>
      </c>
      <c r="P66" s="107">
        <f t="shared" si="24"/>
        <v>21041153.100000001</v>
      </c>
      <c r="Q66" s="107">
        <f t="shared" si="24"/>
        <v>26079727.600000001</v>
      </c>
      <c r="R66" s="107">
        <f t="shared" si="24"/>
        <v>32375566.399999999</v>
      </c>
      <c r="S66" s="107">
        <v>39995697.5</v>
      </c>
      <c r="T66" s="107">
        <v>37457161.100000001</v>
      </c>
      <c r="U66" s="107">
        <v>44720781.000000007</v>
      </c>
      <c r="V66" s="107">
        <f t="shared" ref="V66:AA66" si="25">V67</f>
        <v>58351471.200000003</v>
      </c>
      <c r="W66" s="107">
        <f t="shared" si="25"/>
        <v>65866045.899999999</v>
      </c>
      <c r="X66" s="107">
        <f t="shared" si="25"/>
        <v>70289196.599999994</v>
      </c>
      <c r="Y66" s="107">
        <f t="shared" si="25"/>
        <v>76311265.099999994</v>
      </c>
      <c r="Z66" s="107">
        <f t="shared" si="25"/>
        <v>80711803.700000003</v>
      </c>
      <c r="AA66" s="107">
        <f t="shared" si="25"/>
        <v>83336359</v>
      </c>
    </row>
    <row r="67" spans="1:27">
      <c r="A67" s="112" t="s">
        <v>2280</v>
      </c>
      <c r="B67" s="15">
        <v>1398.5</v>
      </c>
      <c r="C67" s="107">
        <v>19207.599999999999</v>
      </c>
      <c r="D67" s="107">
        <v>170152.2</v>
      </c>
      <c r="E67" s="107">
        <v>605195.19999999995</v>
      </c>
      <c r="F67" s="107">
        <v>1413403.1</v>
      </c>
      <c r="G67" s="107">
        <v>1979356.8</v>
      </c>
      <c r="H67" s="107">
        <v>2289972.2000000002</v>
      </c>
      <c r="I67" s="107">
        <v>2511883</v>
      </c>
      <c r="J67" s="107">
        <v>4647394.3</v>
      </c>
      <c r="K67" s="107">
        <v>7118478.7000000002</v>
      </c>
      <c r="L67" s="107">
        <v>8796012.8000000007</v>
      </c>
      <c r="M67" s="107">
        <f t="shared" ref="M67:R67" si="26">M64</f>
        <v>10612671</v>
      </c>
      <c r="N67" s="107">
        <f t="shared" si="26"/>
        <v>12794802.199999999</v>
      </c>
      <c r="O67" s="107">
        <f t="shared" si="26"/>
        <v>16639294.699999999</v>
      </c>
      <c r="P67" s="107">
        <f t="shared" si="26"/>
        <v>21041153.100000001</v>
      </c>
      <c r="Q67" s="107">
        <f t="shared" si="26"/>
        <v>26079727.600000001</v>
      </c>
      <c r="R67" s="107">
        <f t="shared" si="26"/>
        <v>32375566.399999999</v>
      </c>
      <c r="S67" s="107">
        <v>39995697.5</v>
      </c>
      <c r="T67" s="107">
        <v>37457161.100000001</v>
      </c>
      <c r="U67" s="107">
        <v>44720781.000000007</v>
      </c>
      <c r="V67" s="107">
        <v>58351471.200000003</v>
      </c>
      <c r="W67" s="107">
        <v>65866045.899999999</v>
      </c>
      <c r="X67" s="107">
        <v>70289196.599999994</v>
      </c>
      <c r="Y67" s="107">
        <v>76311265.099999994</v>
      </c>
      <c r="Z67" s="107">
        <v>80711803.700000003</v>
      </c>
      <c r="AA67" s="107">
        <v>83336359</v>
      </c>
    </row>
    <row r="68" spans="1:27">
      <c r="A68" s="31" t="s">
        <v>710</v>
      </c>
      <c r="B68" s="15">
        <v>1398.5</v>
      </c>
      <c r="C68" s="107">
        <v>19207.599999999999</v>
      </c>
      <c r="D68" s="107">
        <v>170152.2</v>
      </c>
      <c r="E68" s="107">
        <v>605195.19999999995</v>
      </c>
      <c r="F68" s="111">
        <v>1413403.1</v>
      </c>
      <c r="G68" s="111">
        <v>1979356.8</v>
      </c>
      <c r="H68" s="111">
        <v>2289972.2000000002</v>
      </c>
      <c r="I68" s="107">
        <v>2511883</v>
      </c>
      <c r="J68" s="107">
        <v>4647394.3</v>
      </c>
      <c r="K68" s="107">
        <v>7118478.7000000002</v>
      </c>
      <c r="L68" s="107">
        <v>8796012.8000000007</v>
      </c>
      <c r="M68" s="107">
        <f>M69+M74</f>
        <v>10612671</v>
      </c>
      <c r="N68" s="107">
        <v>12794802.199999999</v>
      </c>
      <c r="O68" s="107">
        <v>16639294.699999999</v>
      </c>
      <c r="P68" s="107">
        <v>21041153.100000001</v>
      </c>
      <c r="Q68" s="107">
        <v>26079727.600000001</v>
      </c>
      <c r="R68" s="107">
        <v>32375566.399999999</v>
      </c>
      <c r="S68" s="107">
        <v>39995697.5</v>
      </c>
      <c r="T68" s="107">
        <v>37457161.100000001</v>
      </c>
      <c r="U68" s="107">
        <v>44720781.000000007</v>
      </c>
      <c r="V68" s="107">
        <f t="shared" ref="V68:AA68" si="27">V69+V74</f>
        <v>58351471.199999996</v>
      </c>
      <c r="W68" s="107">
        <f t="shared" si="27"/>
        <v>65866045.900000006</v>
      </c>
      <c r="X68" s="107">
        <f t="shared" si="27"/>
        <v>70289196.599999994</v>
      </c>
      <c r="Y68" s="107">
        <f t="shared" si="27"/>
        <v>76311265.099999994</v>
      </c>
      <c r="Z68" s="107">
        <f t="shared" si="27"/>
        <v>80711803.699999988</v>
      </c>
      <c r="AA68" s="107">
        <f t="shared" si="27"/>
        <v>83336359</v>
      </c>
    </row>
    <row r="69" spans="1:27">
      <c r="A69" s="112" t="s">
        <v>836</v>
      </c>
      <c r="B69" s="15">
        <v>855.4</v>
      </c>
      <c r="C69" s="107">
        <v>9183.6</v>
      </c>
      <c r="D69" s="107">
        <v>106755.4</v>
      </c>
      <c r="E69" s="107">
        <v>422052.7</v>
      </c>
      <c r="F69" s="107">
        <v>1016594.3</v>
      </c>
      <c r="G69" s="107">
        <v>1435869.8</v>
      </c>
      <c r="H69" s="107">
        <v>1776137.6</v>
      </c>
      <c r="I69" s="107">
        <v>2003790.1</v>
      </c>
      <c r="J69" s="107">
        <v>3285678.1</v>
      </c>
      <c r="K69" s="107">
        <v>4476850.9000000004</v>
      </c>
      <c r="L69" s="107">
        <v>5886860.5999999996</v>
      </c>
      <c r="M69" s="107">
        <v>7484115.5</v>
      </c>
      <c r="N69" s="107">
        <v>9058687.5999999996</v>
      </c>
      <c r="O69" s="107">
        <v>11477849.6</v>
      </c>
      <c r="P69" s="107">
        <v>14438149.199999999</v>
      </c>
      <c r="Q69" s="107">
        <v>17809740.699999999</v>
      </c>
      <c r="R69" s="107">
        <v>21968579.5</v>
      </c>
      <c r="S69" s="107">
        <v>27543511.399999999</v>
      </c>
      <c r="T69" s="107">
        <v>29269625.100000001</v>
      </c>
      <c r="U69" s="107">
        <v>32514673.199999999</v>
      </c>
      <c r="V69" s="107">
        <f t="shared" ref="V69:AA69" si="28">V71+V72+V73</f>
        <v>40692217.699999996</v>
      </c>
      <c r="W69" s="107">
        <f t="shared" si="28"/>
        <v>46895780.100000009</v>
      </c>
      <c r="X69" s="107">
        <f t="shared" si="28"/>
        <v>52274283.600000001</v>
      </c>
      <c r="Y69" s="107">
        <f t="shared" si="28"/>
        <v>56510695.100000001</v>
      </c>
      <c r="Z69" s="107">
        <f t="shared" si="28"/>
        <v>58094986.799999997</v>
      </c>
      <c r="AA69" s="107">
        <f t="shared" si="28"/>
        <v>59822675</v>
      </c>
    </row>
    <row r="70" spans="1:27">
      <c r="A70" s="112" t="s">
        <v>650</v>
      </c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257"/>
      <c r="T70" s="107"/>
      <c r="U70" s="107"/>
      <c r="V70" s="107"/>
      <c r="W70" s="107"/>
      <c r="X70" s="107"/>
      <c r="Y70" s="15"/>
      <c r="Z70" s="15"/>
      <c r="AA70" s="15"/>
    </row>
    <row r="71" spans="1:27">
      <c r="A71" s="117" t="s">
        <v>837</v>
      </c>
      <c r="B71" s="15">
        <v>565.6</v>
      </c>
      <c r="C71" s="107">
        <v>6208.2</v>
      </c>
      <c r="D71" s="107">
        <v>68019.600000000006</v>
      </c>
      <c r="E71" s="107">
        <v>267112.59999999998</v>
      </c>
      <c r="F71" s="107">
        <v>719793.5</v>
      </c>
      <c r="G71" s="107">
        <v>1007827</v>
      </c>
      <c r="H71" s="107">
        <v>1235213.7</v>
      </c>
      <c r="I71" s="107">
        <v>1462284</v>
      </c>
      <c r="J71" s="107">
        <v>2526167.9</v>
      </c>
      <c r="K71" s="107">
        <v>3295237.3</v>
      </c>
      <c r="L71" s="107">
        <v>4318121.0999999996</v>
      </c>
      <c r="M71" s="107">
        <v>5409157.7000000002</v>
      </c>
      <c r="N71" s="107">
        <v>6537401.5</v>
      </c>
      <c r="O71" s="107">
        <v>8438484.0999999996</v>
      </c>
      <c r="P71" s="107">
        <v>10652857.800000001</v>
      </c>
      <c r="Q71" s="107">
        <v>12974743.4</v>
      </c>
      <c r="R71" s="107">
        <v>16031739.800000001</v>
      </c>
      <c r="S71" s="107">
        <v>19966954.699999999</v>
      </c>
      <c r="T71" s="107">
        <v>20985936.100000001</v>
      </c>
      <c r="U71" s="107">
        <v>23617623.300000001</v>
      </c>
      <c r="V71" s="107">
        <v>29939463.5</v>
      </c>
      <c r="W71" s="107">
        <v>34492361.700000003</v>
      </c>
      <c r="X71" s="107">
        <v>38465140.799999997</v>
      </c>
      <c r="Y71" s="107">
        <v>42015788.5</v>
      </c>
      <c r="Z71" s="107">
        <v>43242622.700000003</v>
      </c>
      <c r="AA71" s="107">
        <v>43941388.200000003</v>
      </c>
    </row>
    <row r="72" spans="1:27">
      <c r="A72" s="117" t="s">
        <v>838</v>
      </c>
      <c r="B72" s="15">
        <v>230.9</v>
      </c>
      <c r="C72" s="107">
        <v>2633.7</v>
      </c>
      <c r="D72" s="107">
        <v>29758.2</v>
      </c>
      <c r="E72" s="107">
        <v>136682.20000000001</v>
      </c>
      <c r="F72" s="107">
        <v>272501.5</v>
      </c>
      <c r="G72" s="107">
        <v>391381.3</v>
      </c>
      <c r="H72" s="107">
        <v>493573.5</v>
      </c>
      <c r="I72" s="107">
        <v>492620.6</v>
      </c>
      <c r="J72" s="107">
        <v>703209.1</v>
      </c>
      <c r="K72" s="107">
        <v>1102497.1000000001</v>
      </c>
      <c r="L72" s="107">
        <v>1469957.6</v>
      </c>
      <c r="M72" s="107">
        <v>1942441.8</v>
      </c>
      <c r="N72" s="107">
        <v>2366368.7000000002</v>
      </c>
      <c r="O72" s="107">
        <v>2889814.5</v>
      </c>
      <c r="P72" s="107">
        <v>3645918.5</v>
      </c>
      <c r="Q72" s="107">
        <v>4680409.7</v>
      </c>
      <c r="R72" s="107">
        <v>5750964.0999999996</v>
      </c>
      <c r="S72" s="107">
        <v>7359844.2000000002</v>
      </c>
      <c r="T72" s="107">
        <v>8066692.5999999996</v>
      </c>
      <c r="U72" s="107">
        <v>8671323.6999999993</v>
      </c>
      <c r="V72" s="107">
        <v>10527421.800000001</v>
      </c>
      <c r="W72" s="107">
        <v>12155971.699999999</v>
      </c>
      <c r="X72" s="107">
        <v>13551946.1</v>
      </c>
      <c r="Y72" s="107">
        <v>14207045.1</v>
      </c>
      <c r="Z72" s="107">
        <v>14543941.800000001</v>
      </c>
      <c r="AA72" s="107">
        <v>15549392.4</v>
      </c>
    </row>
    <row r="73" spans="1:27" ht="39.6">
      <c r="A73" s="117" t="s">
        <v>841</v>
      </c>
      <c r="B73" s="15">
        <v>58.9</v>
      </c>
      <c r="C73" s="107">
        <v>341.7</v>
      </c>
      <c r="D73" s="107">
        <v>8977.6</v>
      </c>
      <c r="E73" s="107">
        <v>18257.900000000001</v>
      </c>
      <c r="F73" s="107">
        <v>24299.3</v>
      </c>
      <c r="G73" s="107">
        <v>36661.5</v>
      </c>
      <c r="H73" s="107">
        <v>47350.400000000001</v>
      </c>
      <c r="I73" s="107">
        <v>48885.5</v>
      </c>
      <c r="J73" s="107">
        <v>56301.1</v>
      </c>
      <c r="K73" s="107">
        <v>79116.5</v>
      </c>
      <c r="L73" s="107">
        <v>98781.9</v>
      </c>
      <c r="M73" s="107">
        <v>132516</v>
      </c>
      <c r="N73" s="107">
        <v>154917.4</v>
      </c>
      <c r="O73" s="107">
        <v>149551</v>
      </c>
      <c r="P73" s="107">
        <v>139372.9</v>
      </c>
      <c r="Q73" s="107">
        <v>154587.6</v>
      </c>
      <c r="R73" s="107">
        <v>185875.6</v>
      </c>
      <c r="S73" s="107">
        <v>216712.5</v>
      </c>
      <c r="T73" s="107">
        <v>216996.4</v>
      </c>
      <c r="U73" s="107">
        <v>225726.2</v>
      </c>
      <c r="V73" s="107">
        <v>225332.4</v>
      </c>
      <c r="W73" s="107">
        <v>247446.7</v>
      </c>
      <c r="X73" s="107">
        <v>257196.7</v>
      </c>
      <c r="Y73" s="107">
        <v>287861.5</v>
      </c>
      <c r="Z73" s="107">
        <v>308422.3</v>
      </c>
      <c r="AA73" s="107">
        <v>331894.40000000002</v>
      </c>
    </row>
    <row r="74" spans="1:27">
      <c r="A74" s="112" t="s">
        <v>2282</v>
      </c>
      <c r="B74" s="15">
        <v>543.1</v>
      </c>
      <c r="C74" s="107">
        <v>10024</v>
      </c>
      <c r="D74" s="107">
        <v>63396.800000000003</v>
      </c>
      <c r="E74" s="107">
        <v>183142.5</v>
      </c>
      <c r="F74" s="107">
        <f>F66-F69</f>
        <v>396808.80000000005</v>
      </c>
      <c r="G74" s="107">
        <f>G66-G69</f>
        <v>543487</v>
      </c>
      <c r="H74" s="107">
        <f>H66-H69</f>
        <v>513834.60000000009</v>
      </c>
      <c r="I74" s="107">
        <v>508092.9</v>
      </c>
      <c r="J74" s="107">
        <v>1361716.2</v>
      </c>
      <c r="K74" s="107">
        <v>2641627.7999999998</v>
      </c>
      <c r="L74" s="107">
        <v>2909152.2</v>
      </c>
      <c r="M74" s="107">
        <f>M66-M69</f>
        <v>3128555.5</v>
      </c>
      <c r="N74" s="107">
        <v>3736114.6</v>
      </c>
      <c r="O74" s="107">
        <v>5161445.0999999996</v>
      </c>
      <c r="P74" s="107">
        <v>6603003.9000000004</v>
      </c>
      <c r="Q74" s="107">
        <v>8269986.9000000004</v>
      </c>
      <c r="R74" s="107">
        <v>10406986.9</v>
      </c>
      <c r="S74" s="107">
        <v>12452186.1</v>
      </c>
      <c r="T74" s="107">
        <v>8187536</v>
      </c>
      <c r="U74" s="107">
        <v>12206107.800000008</v>
      </c>
      <c r="V74" s="107">
        <v>17659253.5</v>
      </c>
      <c r="W74" s="107">
        <v>18970265.800000001</v>
      </c>
      <c r="X74" s="107">
        <v>18014913</v>
      </c>
      <c r="Y74" s="107">
        <v>19800570</v>
      </c>
      <c r="Z74" s="107">
        <v>22616816.899999999</v>
      </c>
      <c r="AA74" s="107">
        <v>23513684</v>
      </c>
    </row>
    <row r="75" spans="1:27" ht="26.4">
      <c r="A75" s="110" t="s">
        <v>2283</v>
      </c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V75" s="107"/>
      <c r="W75" s="107"/>
      <c r="X75" s="107"/>
      <c r="Y75" s="427"/>
      <c r="Z75" s="427"/>
      <c r="AA75" s="427"/>
    </row>
    <row r="76" spans="1:27" ht="26.4">
      <c r="A76" s="31" t="s">
        <v>2216</v>
      </c>
      <c r="B76" s="15">
        <v>543.1</v>
      </c>
      <c r="C76" s="107">
        <v>10024</v>
      </c>
      <c r="D76" s="107">
        <v>64212.9</v>
      </c>
      <c r="E76" s="107">
        <v>185233.1</v>
      </c>
      <c r="F76" s="107">
        <v>393045.8</v>
      </c>
      <c r="G76" s="107">
        <v>540887</v>
      </c>
      <c r="H76" s="107">
        <v>509254.5</v>
      </c>
      <c r="I76" s="107">
        <v>502764.1</v>
      </c>
      <c r="J76" s="107">
        <v>1350845.6</v>
      </c>
      <c r="K76" s="107">
        <v>2941724.2</v>
      </c>
      <c r="L76" s="107">
        <v>2635402.9</v>
      </c>
      <c r="M76" s="107">
        <f>M77+M78-M79</f>
        <v>2736667.9</v>
      </c>
      <c r="N76" s="107">
        <v>3706130.4</v>
      </c>
      <c r="O76" s="107">
        <v>5115775.5</v>
      </c>
      <c r="P76" s="107">
        <v>6238002.2000000002</v>
      </c>
      <c r="Q76" s="107">
        <v>8272404.2000000002</v>
      </c>
      <c r="R76" s="107">
        <v>10145310</v>
      </c>
      <c r="S76" s="107">
        <v>12459546.5</v>
      </c>
      <c r="T76" s="107">
        <v>7810735.4000000004</v>
      </c>
      <c r="U76" s="107">
        <v>12201635.600000009</v>
      </c>
      <c r="V76" s="107">
        <f t="shared" ref="V76:AA76" si="29">V77+V78-V79</f>
        <v>17655062.800000001</v>
      </c>
      <c r="W76" s="107">
        <f t="shared" si="29"/>
        <v>18824487.199999999</v>
      </c>
      <c r="X76" s="107">
        <f t="shared" si="29"/>
        <v>18006712.599999998</v>
      </c>
      <c r="Y76" s="107">
        <f t="shared" si="29"/>
        <v>17948826</v>
      </c>
      <c r="Z76" s="107">
        <f t="shared" si="29"/>
        <v>22601425.699999996</v>
      </c>
      <c r="AA76" s="107">
        <f t="shared" si="29"/>
        <v>23462396.699999999</v>
      </c>
    </row>
    <row r="77" spans="1:27">
      <c r="A77" s="117" t="s">
        <v>2282</v>
      </c>
      <c r="B77" s="15">
        <v>543.1</v>
      </c>
      <c r="C77" s="107">
        <v>10024</v>
      </c>
      <c r="D77" s="107">
        <v>63396.800000000003</v>
      </c>
      <c r="E77" s="107">
        <v>183142.5</v>
      </c>
      <c r="F77" s="107">
        <v>396808.8</v>
      </c>
      <c r="G77" s="107">
        <v>543487</v>
      </c>
      <c r="H77" s="107">
        <v>513834.6</v>
      </c>
      <c r="I77" s="107">
        <v>508092.9</v>
      </c>
      <c r="J77" s="107">
        <v>1361716.2</v>
      </c>
      <c r="K77" s="107">
        <v>2641627.7999999998</v>
      </c>
      <c r="L77" s="107">
        <v>2909152.2</v>
      </c>
      <c r="M77" s="107">
        <f t="shared" ref="M77:R77" si="30">M74</f>
        <v>3128555.5</v>
      </c>
      <c r="N77" s="107">
        <f t="shared" si="30"/>
        <v>3736114.6</v>
      </c>
      <c r="O77" s="107">
        <f t="shared" si="30"/>
        <v>5161445.0999999996</v>
      </c>
      <c r="P77" s="107">
        <f t="shared" si="30"/>
        <v>6603003.9000000004</v>
      </c>
      <c r="Q77" s="107">
        <f t="shared" si="30"/>
        <v>8269986.9000000004</v>
      </c>
      <c r="R77" s="107">
        <f t="shared" si="30"/>
        <v>10406986.9</v>
      </c>
      <c r="S77" s="107">
        <v>12452186.1</v>
      </c>
      <c r="T77" s="107">
        <v>8187536</v>
      </c>
      <c r="U77" s="107">
        <v>12206107.800000008</v>
      </c>
      <c r="V77" s="107">
        <v>17659253.5</v>
      </c>
      <c r="W77" s="107">
        <v>18970265.800000001</v>
      </c>
      <c r="X77" s="107">
        <v>18014913</v>
      </c>
      <c r="Y77" s="107">
        <v>19800570</v>
      </c>
      <c r="Z77" s="107">
        <v>22616816.899999999</v>
      </c>
      <c r="AA77" s="107">
        <v>23513684</v>
      </c>
    </row>
    <row r="78" spans="1:27" ht="26.4">
      <c r="A78" s="117" t="s">
        <v>2217</v>
      </c>
      <c r="B78" s="107"/>
      <c r="D78" s="107">
        <v>816.1</v>
      </c>
      <c r="E78" s="107">
        <v>9717.9</v>
      </c>
      <c r="F78" s="107">
        <v>6368.9</v>
      </c>
      <c r="G78" s="107">
        <v>9429.9</v>
      </c>
      <c r="H78" s="107">
        <v>6919.4</v>
      </c>
      <c r="I78" s="107">
        <v>8844.7999999999993</v>
      </c>
      <c r="J78" s="107">
        <v>11911.3</v>
      </c>
      <c r="K78" s="107">
        <v>318705.90000000002</v>
      </c>
      <c r="L78" s="107">
        <v>58174.3</v>
      </c>
      <c r="M78" s="107">
        <v>230447</v>
      </c>
      <c r="N78" s="107">
        <v>14827.7</v>
      </c>
      <c r="O78" s="107">
        <v>20448.599999999999</v>
      </c>
      <c r="P78" s="107">
        <v>12256.3</v>
      </c>
      <c r="Q78" s="107">
        <v>19982.900000000001</v>
      </c>
      <c r="R78" s="107">
        <v>22262.3</v>
      </c>
      <c r="S78" s="107">
        <v>25424.5</v>
      </c>
      <c r="T78" s="107">
        <v>35000.400000000001</v>
      </c>
      <c r="U78" s="107">
        <v>19977.5</v>
      </c>
      <c r="V78" s="107">
        <v>4878.8</v>
      </c>
      <c r="W78" s="107">
        <v>11237</v>
      </c>
      <c r="X78" s="107">
        <v>12378.9</v>
      </c>
      <c r="Y78" s="107">
        <v>16942.400000000001</v>
      </c>
      <c r="Z78" s="107">
        <v>18501.400000000001</v>
      </c>
      <c r="AA78" s="107">
        <v>65284.9</v>
      </c>
    </row>
    <row r="79" spans="1:27" ht="26.4">
      <c r="A79" s="117" t="s">
        <v>2218</v>
      </c>
      <c r="B79" s="107"/>
      <c r="C79" s="107"/>
      <c r="E79" s="107">
        <v>7627.3</v>
      </c>
      <c r="F79" s="107">
        <v>10131.9</v>
      </c>
      <c r="G79" s="107">
        <v>12029.9</v>
      </c>
      <c r="H79" s="107">
        <v>11499.5</v>
      </c>
      <c r="I79" s="107">
        <v>14173.6</v>
      </c>
      <c r="J79" s="107">
        <v>22781.9</v>
      </c>
      <c r="K79" s="107">
        <v>18609.5</v>
      </c>
      <c r="L79" s="107">
        <v>331923.59999999998</v>
      </c>
      <c r="M79" s="107">
        <v>622334.6</v>
      </c>
      <c r="N79" s="107">
        <v>44811.9</v>
      </c>
      <c r="O79" s="107">
        <v>66118.2</v>
      </c>
      <c r="P79" s="107">
        <v>377258</v>
      </c>
      <c r="Q79" s="107">
        <v>17565.599999999999</v>
      </c>
      <c r="R79" s="107">
        <v>283939.20000000001</v>
      </c>
      <c r="S79" s="107">
        <v>18064.099999999999</v>
      </c>
      <c r="T79" s="107">
        <v>411801</v>
      </c>
      <c r="U79" s="107">
        <v>24449.7</v>
      </c>
      <c r="V79" s="107">
        <v>9069.5</v>
      </c>
      <c r="W79" s="107">
        <v>157015.6</v>
      </c>
      <c r="X79" s="107">
        <v>20579.3</v>
      </c>
      <c r="Y79" s="107">
        <v>1868686.4</v>
      </c>
      <c r="Z79" s="107">
        <v>33892.6</v>
      </c>
      <c r="AA79" s="107">
        <v>116572.2</v>
      </c>
    </row>
    <row r="80" spans="1:27">
      <c r="A80" s="31" t="s">
        <v>2219</v>
      </c>
      <c r="B80" s="15">
        <v>543.1</v>
      </c>
      <c r="C80" s="107">
        <v>10024</v>
      </c>
      <c r="D80" s="107">
        <v>64212.9</v>
      </c>
      <c r="E80" s="107">
        <v>185233.1</v>
      </c>
      <c r="F80" s="107">
        <f>F77+F78-F79</f>
        <v>393045.8</v>
      </c>
      <c r="G80" s="107">
        <f>G77+G78-G79</f>
        <v>540887</v>
      </c>
      <c r="H80" s="107">
        <f>H77+H78-H79</f>
        <v>509254.5</v>
      </c>
      <c r="I80" s="107">
        <v>502764.1</v>
      </c>
      <c r="J80" s="107">
        <v>1350845.6</v>
      </c>
      <c r="K80" s="107">
        <v>2941724.2</v>
      </c>
      <c r="L80" s="107">
        <v>2635402.9</v>
      </c>
      <c r="M80" s="107">
        <f>M81+M82+M84</f>
        <v>2736667.8999999994</v>
      </c>
      <c r="N80" s="107">
        <v>3706130.4</v>
      </c>
      <c r="O80" s="107">
        <v>5115775.5</v>
      </c>
      <c r="P80" s="107">
        <v>6238002.2000000002</v>
      </c>
      <c r="Q80" s="107">
        <v>8272404.2000000002</v>
      </c>
      <c r="R80" s="107">
        <v>10145310</v>
      </c>
      <c r="S80" s="107">
        <v>12459546.5</v>
      </c>
      <c r="T80" s="107">
        <v>7810735.4000000004</v>
      </c>
      <c r="U80" s="107">
        <v>12201635.600000009</v>
      </c>
      <c r="V80" s="107">
        <f t="shared" ref="V80:AA80" si="31">V81+V82+V83+V84</f>
        <v>17655062.800000001</v>
      </c>
      <c r="W80" s="107">
        <f t="shared" si="31"/>
        <v>18824487.199999999</v>
      </c>
      <c r="X80" s="107">
        <f t="shared" si="31"/>
        <v>18006712.599999998</v>
      </c>
      <c r="Y80" s="107">
        <f t="shared" si="31"/>
        <v>17948826</v>
      </c>
      <c r="Z80" s="107">
        <f t="shared" si="31"/>
        <v>22601425.699999996</v>
      </c>
      <c r="AA80" s="107">
        <f t="shared" si="31"/>
        <v>23462396.699999999</v>
      </c>
    </row>
    <row r="81" spans="1:27" ht="28.8">
      <c r="A81" s="117" t="s">
        <v>2220</v>
      </c>
      <c r="B81" s="15">
        <v>325.39999999999998</v>
      </c>
      <c r="C81" s="107">
        <v>4550.7</v>
      </c>
      <c r="D81" s="107">
        <v>34964.9</v>
      </c>
      <c r="E81" s="107">
        <v>133208.70000000001</v>
      </c>
      <c r="F81" s="107">
        <v>301117.40000000002</v>
      </c>
      <c r="G81" s="107">
        <v>401613.9</v>
      </c>
      <c r="H81" s="107">
        <v>428522.1</v>
      </c>
      <c r="I81" s="107">
        <v>424656.5</v>
      </c>
      <c r="J81" s="107">
        <v>693958.5</v>
      </c>
      <c r="K81" s="107">
        <v>1232043.1000000001</v>
      </c>
      <c r="L81" s="107">
        <v>1689315</v>
      </c>
      <c r="M81" s="107">
        <v>1939314.4</v>
      </c>
      <c r="N81" s="107">
        <v>2432252</v>
      </c>
      <c r="O81" s="107">
        <v>3130523.6</v>
      </c>
      <c r="P81" s="107">
        <v>3836895.9</v>
      </c>
      <c r="Q81" s="107">
        <v>4980573.3</v>
      </c>
      <c r="R81" s="107">
        <v>6980359.0999999996</v>
      </c>
      <c r="S81" s="107">
        <v>9200768.9000000004</v>
      </c>
      <c r="T81" s="107">
        <v>8535671.5</v>
      </c>
      <c r="U81" s="107">
        <v>10014340.1</v>
      </c>
      <c r="V81" s="107">
        <v>12952976.5</v>
      </c>
      <c r="W81" s="107">
        <v>14689247</v>
      </c>
      <c r="X81" s="107">
        <v>15925615.199999999</v>
      </c>
      <c r="Y81" s="107">
        <v>16828063.199999999</v>
      </c>
      <c r="Z81" s="107">
        <v>17266204.600000001</v>
      </c>
      <c r="AA81" s="107">
        <v>18112377.800000001</v>
      </c>
    </row>
    <row r="82" spans="1:27" ht="26.4">
      <c r="A82" s="117" t="s">
        <v>2221</v>
      </c>
      <c r="B82" s="15">
        <v>181.8</v>
      </c>
      <c r="C82" s="107">
        <v>2031.4</v>
      </c>
      <c r="D82" s="107">
        <v>11352</v>
      </c>
      <c r="E82" s="107">
        <v>22762.7</v>
      </c>
      <c r="F82" s="107">
        <f>62244.6</f>
        <v>62244.6</v>
      </c>
      <c r="G82" s="107">
        <v>73642.5</v>
      </c>
      <c r="H82" s="107">
        <f>86279.2</f>
        <v>86279.2</v>
      </c>
      <c r="I82" s="107">
        <v>-31174.3</v>
      </c>
      <c r="J82" s="107">
        <v>21361</v>
      </c>
      <c r="K82" s="107">
        <v>133690.70000000001</v>
      </c>
      <c r="L82" s="107">
        <v>273795.40000000002</v>
      </c>
      <c r="M82" s="107">
        <v>229999.3</v>
      </c>
      <c r="N82" s="107">
        <v>322796.5</v>
      </c>
      <c r="O82" s="107">
        <v>428427.8</v>
      </c>
      <c r="P82" s="107">
        <v>501834.6</v>
      </c>
      <c r="Q82" s="107">
        <v>718154</v>
      </c>
      <c r="R82" s="107">
        <v>1053739.1000000001</v>
      </c>
      <c r="S82" s="107">
        <v>1325347.2</v>
      </c>
      <c r="T82" s="107">
        <v>-1190915</v>
      </c>
      <c r="U82" s="107">
        <v>458289.9</v>
      </c>
      <c r="V82" s="107">
        <v>1782910.9</v>
      </c>
      <c r="W82" s="107">
        <v>2040955.4</v>
      </c>
      <c r="X82" s="107">
        <v>990246.9</v>
      </c>
      <c r="Y82" s="107">
        <v>786501.1</v>
      </c>
      <c r="Z82" s="107">
        <v>1355894.3</v>
      </c>
      <c r="AA82" s="107">
        <v>2019705.3</v>
      </c>
    </row>
    <row r="83" spans="1:27" ht="40.5" customHeight="1">
      <c r="A83" s="132" t="s">
        <v>2222</v>
      </c>
      <c r="B83" s="15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>
        <v>5773.8</v>
      </c>
      <c r="T83" s="107">
        <v>7232.4</v>
      </c>
      <c r="U83" s="84" t="s">
        <v>1393</v>
      </c>
      <c r="V83" s="107">
        <v>-1195.2</v>
      </c>
      <c r="W83" s="107">
        <v>12549.9</v>
      </c>
      <c r="X83" s="107">
        <v>4606.3</v>
      </c>
      <c r="Y83" s="107">
        <v>10304.9</v>
      </c>
      <c r="Z83" s="107">
        <v>2841.4</v>
      </c>
      <c r="AA83" s="107">
        <v>934.4</v>
      </c>
    </row>
    <row r="84" spans="1:27" ht="39.6">
      <c r="A84" s="117" t="s">
        <v>2223</v>
      </c>
      <c r="B84" s="15">
        <v>35.9</v>
      </c>
      <c r="C84" s="107">
        <v>3441.9</v>
      </c>
      <c r="D84" s="107">
        <v>17896</v>
      </c>
      <c r="E84" s="107">
        <v>29261.7</v>
      </c>
      <c r="F84" s="107">
        <f>F80-F81-F82</f>
        <v>29683.799999999967</v>
      </c>
      <c r="G84" s="107">
        <f>G80-G81-G82</f>
        <v>65630.599999999977</v>
      </c>
      <c r="H84" s="107">
        <f>H80-H81-H82</f>
        <v>-5546.7999999999738</v>
      </c>
      <c r="I84" s="107">
        <v>109281.9</v>
      </c>
      <c r="J84" s="107">
        <v>635526.1</v>
      </c>
      <c r="K84" s="107">
        <v>1575990.4</v>
      </c>
      <c r="L84" s="107">
        <v>672292.5</v>
      </c>
      <c r="M84" s="107">
        <f>M76-M81-M82-M83</f>
        <v>567354.19999999995</v>
      </c>
      <c r="N84" s="107">
        <v>951081.9</v>
      </c>
      <c r="O84" s="107">
        <v>1556824.1</v>
      </c>
      <c r="P84" s="107">
        <v>1899271.7</v>
      </c>
      <c r="Q84" s="107">
        <v>2573676.9</v>
      </c>
      <c r="R84" s="107">
        <v>2111211.7999999998</v>
      </c>
      <c r="S84" s="107">
        <v>1927656.6</v>
      </c>
      <c r="T84" s="107">
        <v>458746.5</v>
      </c>
      <c r="U84" s="15">
        <v>1729005.6000000094</v>
      </c>
      <c r="V84" s="107">
        <v>2920370.600000001</v>
      </c>
      <c r="W84" s="107">
        <v>2081734.8999999994</v>
      </c>
      <c r="X84" s="107">
        <v>1086244.1999999986</v>
      </c>
      <c r="Y84" s="107">
        <v>323956.80000000075</v>
      </c>
      <c r="Z84" s="107">
        <v>3976485.3999999943</v>
      </c>
      <c r="AA84" s="107">
        <v>3329379.1999999988</v>
      </c>
    </row>
    <row r="85" spans="1:27" ht="39.6">
      <c r="A85" s="119" t="s">
        <v>2224</v>
      </c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M85" s="107">
        <v>18990498.600000001</v>
      </c>
      <c r="N85" s="107">
        <v>23273089.5</v>
      </c>
      <c r="O85" s="107">
        <v>29490622.600000001</v>
      </c>
      <c r="P85" s="107">
        <v>37020602</v>
      </c>
      <c r="Q85" s="107">
        <v>46223866.5</v>
      </c>
      <c r="R85" s="107">
        <v>57752132.5</v>
      </c>
      <c r="S85" s="13">
        <v>71601657.857091218</v>
      </c>
      <c r="T85" s="14">
        <v>68116448.049423963</v>
      </c>
      <c r="U85" s="14">
        <v>82054614.917865887</v>
      </c>
      <c r="V85" s="107">
        <f t="shared" ref="V85:AA85" si="32">V14</f>
        <v>100960390.7</v>
      </c>
      <c r="W85" s="107">
        <f t="shared" si="32"/>
        <v>113092172.5</v>
      </c>
      <c r="X85" s="107">
        <f t="shared" si="32"/>
        <v>123165485.09999999</v>
      </c>
      <c r="Y85" s="107">
        <f t="shared" si="32"/>
        <v>133110237.90000001</v>
      </c>
      <c r="Z85" s="107">
        <f t="shared" si="32"/>
        <v>144739629.30000001</v>
      </c>
      <c r="AA85" s="107">
        <f t="shared" si="32"/>
        <v>152324929.09999999</v>
      </c>
    </row>
    <row r="86" spans="1:27" ht="26.4">
      <c r="A86" s="120" t="s">
        <v>2225</v>
      </c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M86" s="107">
        <v>1128100.8</v>
      </c>
      <c r="N86" s="107">
        <v>1283388.3</v>
      </c>
      <c r="O86" s="107">
        <v>1485181.3</v>
      </c>
      <c r="P86" s="107">
        <v>1611613.2</v>
      </c>
      <c r="Q86" s="107">
        <v>1856108.4</v>
      </c>
      <c r="R86" s="107">
        <v>2253721.9</v>
      </c>
      <c r="S86" s="13">
        <v>2819575.4587773881</v>
      </c>
      <c r="T86" s="13">
        <v>2892506</v>
      </c>
      <c r="U86" s="13">
        <v>3023199.4</v>
      </c>
      <c r="V86" s="107">
        <v>3769460.3860000004</v>
      </c>
      <c r="W86" s="107">
        <v>3941217.4821513235</v>
      </c>
      <c r="X86" s="107">
        <v>4261559.7432734864</v>
      </c>
      <c r="Y86" s="107">
        <v>4975414.9403630439</v>
      </c>
      <c r="Z86" s="107">
        <v>5949249.2416913882</v>
      </c>
      <c r="AA86" s="107">
        <v>6501606.6741236541</v>
      </c>
    </row>
    <row r="87" spans="1:27">
      <c r="A87" s="120" t="s">
        <v>877</v>
      </c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M87" s="107">
        <v>65554.899999999994</v>
      </c>
      <c r="N87" s="107">
        <v>107512.3</v>
      </c>
      <c r="O87" s="107">
        <v>110807.7</v>
      </c>
      <c r="P87" s="107">
        <v>122084.8</v>
      </c>
      <c r="Q87" s="107">
        <v>133058.5</v>
      </c>
      <c r="R87" s="107">
        <v>141114.29999999999</v>
      </c>
      <c r="S87" s="13">
        <v>151476.87590472595</v>
      </c>
      <c r="T87" s="13">
        <v>179548.5</v>
      </c>
      <c r="U87" s="13">
        <v>188455.1</v>
      </c>
      <c r="V87" s="107">
        <v>204357.62100000001</v>
      </c>
      <c r="W87" s="107">
        <v>227380.35829999999</v>
      </c>
      <c r="X87" s="107">
        <v>242914.26388406419</v>
      </c>
      <c r="Y87" s="107">
        <v>273931.69090986409</v>
      </c>
      <c r="Z87" s="107">
        <v>370659.98091695696</v>
      </c>
      <c r="AA87" s="107">
        <v>397502.51472974714</v>
      </c>
    </row>
    <row r="88" spans="1:27">
      <c r="A88" s="120" t="s">
        <v>617</v>
      </c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M88" s="107">
        <v>1347497.7</v>
      </c>
      <c r="N88" s="107">
        <v>1609675.5</v>
      </c>
      <c r="O88" s="107">
        <v>2304007.7000000002</v>
      </c>
      <c r="P88" s="107">
        <v>3200085.4</v>
      </c>
      <c r="Q88" s="107">
        <v>3641572.7</v>
      </c>
      <c r="R88" s="107">
        <v>4239161.9000000004</v>
      </c>
      <c r="S88" s="13">
        <v>4972892.2090388499</v>
      </c>
      <c r="T88" s="13">
        <v>4748097.0999999996</v>
      </c>
      <c r="U88" s="13">
        <v>5982248.0999999996</v>
      </c>
      <c r="V88" s="107">
        <v>7361122.5049999999</v>
      </c>
      <c r="W88" s="107">
        <v>8352856.0643000277</v>
      </c>
      <c r="X88" s="107">
        <v>8967958.5955722071</v>
      </c>
      <c r="Y88" s="107">
        <v>9559568.504065549</v>
      </c>
      <c r="Z88" s="107">
        <v>10884421.028244367</v>
      </c>
      <c r="AA88" s="107">
        <v>11149109.886923438</v>
      </c>
    </row>
    <row r="89" spans="1:27">
      <c r="A89" s="120" t="s">
        <v>618</v>
      </c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M89" s="107">
        <v>4974605.5999999996</v>
      </c>
      <c r="N89" s="107">
        <v>6300015.7000000002</v>
      </c>
      <c r="O89" s="107">
        <v>8225397.5</v>
      </c>
      <c r="P89" s="107">
        <v>10610913.800000001</v>
      </c>
      <c r="Q89" s="107">
        <v>13122939.6</v>
      </c>
      <c r="R89" s="107">
        <v>16531565.9</v>
      </c>
      <c r="S89" s="13">
        <v>20190378.634888452</v>
      </c>
      <c r="T89" s="13">
        <v>16869216.899999999</v>
      </c>
      <c r="U89" s="13">
        <v>21067729.899999999</v>
      </c>
      <c r="V89" s="107">
        <v>25097057.456500001</v>
      </c>
      <c r="W89" s="107">
        <v>27866721.396840978</v>
      </c>
      <c r="X89" s="107">
        <v>29881736.92295954</v>
      </c>
      <c r="Y89" s="107">
        <v>32703709.04858676</v>
      </c>
      <c r="Z89" s="107">
        <v>36358079.006290257</v>
      </c>
      <c r="AA89" s="107">
        <v>38350651.985889807</v>
      </c>
    </row>
    <row r="90" spans="1:27" ht="26.4">
      <c r="A90" s="120" t="s">
        <v>1420</v>
      </c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M90" s="107">
        <v>939362.2</v>
      </c>
      <c r="N90" s="107">
        <v>1186506.5</v>
      </c>
      <c r="O90" s="107">
        <v>1464504.1</v>
      </c>
      <c r="P90" s="107">
        <v>1735050.5</v>
      </c>
      <c r="Q90" s="107">
        <v>2185171.9</v>
      </c>
      <c r="R90" s="107">
        <v>2621553.2999999998</v>
      </c>
      <c r="S90" s="13">
        <v>3109919.8373506116</v>
      </c>
      <c r="T90" s="13">
        <v>3727420.9</v>
      </c>
      <c r="U90" s="13">
        <v>4536888.3</v>
      </c>
      <c r="V90" s="107">
        <v>5876157.5810000002</v>
      </c>
      <c r="W90" s="107">
        <v>5980597.2952999994</v>
      </c>
      <c r="X90" s="107">
        <v>6633036.2220274741</v>
      </c>
      <c r="Y90" s="107">
        <v>6991782.3657999989</v>
      </c>
      <c r="Z90" s="107">
        <v>7246828.5476985844</v>
      </c>
      <c r="AA90" s="107">
        <v>7927414.1260338882</v>
      </c>
    </row>
    <row r="91" spans="1:27">
      <c r="A91" s="120" t="s">
        <v>2022</v>
      </c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M91" s="107">
        <v>1058965.3999999999</v>
      </c>
      <c r="N91" s="107">
        <v>1461122.7</v>
      </c>
      <c r="O91" s="107">
        <v>1786292.1</v>
      </c>
      <c r="P91" s="107">
        <v>2178962.2000000002</v>
      </c>
      <c r="Q91" s="107">
        <v>2850835.6</v>
      </c>
      <c r="R91" s="107">
        <v>3937478.9</v>
      </c>
      <c r="S91" s="13">
        <v>5317770.4964730944</v>
      </c>
      <c r="T91" s="13">
        <v>4906338.7</v>
      </c>
      <c r="U91" s="13">
        <v>5791323.2999999998</v>
      </c>
      <c r="V91" s="107">
        <v>7820197.6315000001</v>
      </c>
      <c r="W91" s="107">
        <v>8844773.5250112191</v>
      </c>
      <c r="X91" s="107">
        <v>8992161.1251336467</v>
      </c>
      <c r="Y91" s="107">
        <v>9353861.7786805481</v>
      </c>
      <c r="Z91" s="107">
        <v>10032455.636410382</v>
      </c>
      <c r="AA91" s="107">
        <v>10109895.774630854</v>
      </c>
    </row>
    <row r="92" spans="1:27" ht="52.8">
      <c r="A92" s="120" t="s">
        <v>1903</v>
      </c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M92" s="107">
        <v>3122894.4</v>
      </c>
      <c r="N92" s="107">
        <v>3602366</v>
      </c>
      <c r="O92" s="107">
        <v>4673283.9000000004</v>
      </c>
      <c r="P92" s="107">
        <v>5655446.7999999998</v>
      </c>
      <c r="Q92" s="107">
        <v>7389723.5</v>
      </c>
      <c r="R92" s="107">
        <v>9140468.6999999993</v>
      </c>
      <c r="S92" s="13">
        <v>11196780.776700003</v>
      </c>
      <c r="T92" s="13">
        <v>9822719.8000000007</v>
      </c>
      <c r="U92" s="13">
        <v>12983306.5</v>
      </c>
      <c r="V92" s="107">
        <v>14200405.304500001</v>
      </c>
      <c r="W92" s="107">
        <v>15689041.167848453</v>
      </c>
      <c r="X92" s="107">
        <v>16854139.312348824</v>
      </c>
      <c r="Y92" s="107">
        <v>18521207.647799999</v>
      </c>
      <c r="Z92" s="107">
        <v>20354915.487583548</v>
      </c>
      <c r="AA92" s="107">
        <v>20673435.774031896</v>
      </c>
    </row>
    <row r="93" spans="1:27">
      <c r="A93" s="120" t="s">
        <v>1904</v>
      </c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M93" s="107">
        <v>150474.20000000001</v>
      </c>
      <c r="N93" s="107">
        <v>174308.3</v>
      </c>
      <c r="O93" s="107">
        <v>247748.3</v>
      </c>
      <c r="P93" s="107">
        <v>316023.90000000002</v>
      </c>
      <c r="Q93" s="107">
        <v>412841.1</v>
      </c>
      <c r="R93" s="107">
        <v>548352.19999999995</v>
      </c>
      <c r="S93" s="13">
        <v>708383.11120315408</v>
      </c>
      <c r="T93" s="13">
        <v>697027.8</v>
      </c>
      <c r="U93" s="13">
        <v>847367.2</v>
      </c>
      <c r="V93" s="107">
        <v>940517.55799999996</v>
      </c>
      <c r="W93" s="107">
        <v>1107945.3574578471</v>
      </c>
      <c r="X93" s="107">
        <v>1181290.1373134176</v>
      </c>
      <c r="Y93" s="107">
        <v>1294428.3320408312</v>
      </c>
      <c r="Z93" s="107">
        <v>1388914.4975874913</v>
      </c>
      <c r="AA93" s="107">
        <v>1430632.7072678681</v>
      </c>
    </row>
    <row r="94" spans="1:27">
      <c r="A94" s="120" t="s">
        <v>1905</v>
      </c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M94" s="107">
        <v>1857036.8</v>
      </c>
      <c r="N94" s="107">
        <v>2221812.7999999998</v>
      </c>
      <c r="O94" s="107">
        <v>2789997.6</v>
      </c>
      <c r="P94" s="107">
        <v>3447664.8</v>
      </c>
      <c r="Q94" s="107">
        <v>4312877</v>
      </c>
      <c r="R94" s="107">
        <v>5098160.3</v>
      </c>
      <c r="S94" s="13">
        <v>6425452.3846969064</v>
      </c>
      <c r="T94" s="13">
        <v>6410431.7999999998</v>
      </c>
      <c r="U94" s="13">
        <v>7286092.4000000004</v>
      </c>
      <c r="V94" s="107">
        <v>8399684.8110000007</v>
      </c>
      <c r="W94" s="107">
        <v>9606226.49190934</v>
      </c>
      <c r="X94" s="107">
        <v>10657878.876201505</v>
      </c>
      <c r="Y94" s="107">
        <v>11357366.443864901</v>
      </c>
      <c r="Z94" s="107">
        <v>12044671.769677086</v>
      </c>
      <c r="AA94" s="107">
        <v>12750889.775468912</v>
      </c>
    </row>
    <row r="95" spans="1:27">
      <c r="A95" s="120" t="s">
        <v>1906</v>
      </c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M95" s="107">
        <v>410896.4</v>
      </c>
      <c r="N95" s="107">
        <v>548838.1</v>
      </c>
      <c r="O95" s="107">
        <v>692201.8</v>
      </c>
      <c r="P95" s="107">
        <v>976222</v>
      </c>
      <c r="Q95" s="107">
        <v>1334423.2</v>
      </c>
      <c r="R95" s="107">
        <v>1736934.3999999999</v>
      </c>
      <c r="S95" s="13">
        <v>2203766.1505733118</v>
      </c>
      <c r="T95" s="13">
        <v>2373143.2999999998</v>
      </c>
      <c r="U95" s="13">
        <v>2489258.2999999998</v>
      </c>
      <c r="V95" s="107">
        <v>2845300.1779999998</v>
      </c>
      <c r="W95" s="107">
        <v>3514991.10984575</v>
      </c>
      <c r="X95" s="107">
        <v>4086568.7906766194</v>
      </c>
      <c r="Y95" s="107">
        <v>4477830.932634823</v>
      </c>
      <c r="Z95" s="107">
        <v>4226121.9453325057</v>
      </c>
      <c r="AA95" s="107">
        <v>4803409.5456544217</v>
      </c>
    </row>
    <row r="96" spans="1:27" ht="26.4">
      <c r="A96" s="120" t="s">
        <v>1969</v>
      </c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>
        <v>1581925.6</v>
      </c>
      <c r="N96" s="107">
        <v>1907390.6</v>
      </c>
      <c r="O96" s="107">
        <v>2222149.9</v>
      </c>
      <c r="P96" s="107">
        <v>2893613</v>
      </c>
      <c r="Q96" s="107">
        <v>3584257.8</v>
      </c>
      <c r="R96" s="107">
        <v>4862963.3</v>
      </c>
      <c r="S96" s="13">
        <v>6108475.7627808722</v>
      </c>
      <c r="T96" s="13">
        <v>6511146.4000000004</v>
      </c>
      <c r="U96" s="13">
        <v>7796276.2000000002</v>
      </c>
      <c r="V96" s="107">
        <v>12020148.107930372</v>
      </c>
      <c r="W96" s="107">
        <v>13681347.893922169</v>
      </c>
      <c r="X96" s="107">
        <v>15526196.423542216</v>
      </c>
      <c r="Y96" s="107">
        <v>16718978.740667323</v>
      </c>
      <c r="Z96" s="107">
        <v>18040813.337097909</v>
      </c>
      <c r="AA96" s="107">
        <v>19089051.118569054</v>
      </c>
    </row>
    <row r="97" spans="1:27" ht="39.6">
      <c r="A97" s="120" t="s">
        <v>1579</v>
      </c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>
        <v>1103620.7</v>
      </c>
      <c r="N97" s="107">
        <v>1375996</v>
      </c>
      <c r="O97" s="107">
        <v>1645632.2</v>
      </c>
      <c r="P97" s="107">
        <v>1988395.7</v>
      </c>
      <c r="Q97" s="107">
        <v>2517781.7999999998</v>
      </c>
      <c r="R97" s="107">
        <v>3030246.1</v>
      </c>
      <c r="S97" s="13">
        <v>3897154.9955424382</v>
      </c>
      <c r="T97" s="13">
        <v>4242799.0999999996</v>
      </c>
      <c r="U97" s="13">
        <v>4716044.4000000004</v>
      </c>
      <c r="V97" s="107">
        <v>5923023.8811999997</v>
      </c>
      <c r="W97" s="107">
        <v>7090184.0365178175</v>
      </c>
      <c r="X97" s="107">
        <v>7966128.6757850572</v>
      </c>
      <c r="Y97" s="107">
        <v>8109463.63796042</v>
      </c>
      <c r="Z97" s="107">
        <v>8466481.7636413164</v>
      </c>
      <c r="AA97" s="107">
        <v>8989703.6415749528</v>
      </c>
    </row>
    <row r="98" spans="1:27">
      <c r="A98" s="120" t="s">
        <v>1622</v>
      </c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M98" s="107">
        <v>388822.1</v>
      </c>
      <c r="N98" s="107">
        <v>458239.6</v>
      </c>
      <c r="O98" s="107">
        <v>562058</v>
      </c>
      <c r="P98" s="107">
        <v>705529.2</v>
      </c>
      <c r="Q98" s="107">
        <v>886068.3</v>
      </c>
      <c r="R98" s="107">
        <v>1118838.8</v>
      </c>
      <c r="S98" s="13">
        <v>1398967.501871499</v>
      </c>
      <c r="T98" s="13">
        <v>1534347.3</v>
      </c>
      <c r="U98" s="13">
        <v>1683393.3</v>
      </c>
      <c r="V98" s="107">
        <v>1913333.63</v>
      </c>
      <c r="W98" s="107">
        <v>2012124.4365717161</v>
      </c>
      <c r="X98" s="107">
        <v>2204266.2800690746</v>
      </c>
      <c r="Y98" s="107">
        <v>2313606.5033719079</v>
      </c>
      <c r="Z98" s="107">
        <v>2450776.0430942993</v>
      </c>
      <c r="AA98" s="107">
        <v>2552939.8788528033</v>
      </c>
    </row>
    <row r="99" spans="1:27" ht="26.4">
      <c r="A99" s="120" t="s">
        <v>1612</v>
      </c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M99" s="107">
        <v>542159.19999999995</v>
      </c>
      <c r="N99" s="107">
        <v>629486.19999999995</v>
      </c>
      <c r="O99" s="107">
        <v>791460.3</v>
      </c>
      <c r="P99" s="107">
        <v>995030.5</v>
      </c>
      <c r="Q99" s="107">
        <v>1262248.1000000001</v>
      </c>
      <c r="R99" s="107">
        <v>1559218.9</v>
      </c>
      <c r="S99" s="13">
        <v>1979160.7753918087</v>
      </c>
      <c r="T99" s="13">
        <v>2157582.9</v>
      </c>
      <c r="U99" s="13">
        <v>2381500.1</v>
      </c>
      <c r="V99" s="107">
        <v>2805442.8489999999</v>
      </c>
      <c r="W99" s="107">
        <v>3181991.1594823264</v>
      </c>
      <c r="X99" s="107">
        <v>3506502.493035275</v>
      </c>
      <c r="Y99" s="107">
        <v>4037538.0833324315</v>
      </c>
      <c r="Z99" s="107">
        <v>4343867.1206817562</v>
      </c>
      <c r="AA99" s="107">
        <v>4801396.5104130134</v>
      </c>
    </row>
    <row r="100" spans="1:27" ht="27" customHeight="1">
      <c r="A100" s="404" t="s">
        <v>1802</v>
      </c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M100" s="107">
        <v>318582.59999999998</v>
      </c>
      <c r="N100" s="107">
        <v>406430.6</v>
      </c>
      <c r="O100" s="107">
        <v>489900.2</v>
      </c>
      <c r="P100" s="107">
        <v>583966.19999999995</v>
      </c>
      <c r="Q100" s="107">
        <v>733958.9</v>
      </c>
      <c r="R100" s="107">
        <v>932353.5</v>
      </c>
      <c r="S100" s="13">
        <v>1121502.8858981098</v>
      </c>
      <c r="T100" s="13">
        <v>1044121.6</v>
      </c>
      <c r="U100" s="13">
        <v>1281459.8</v>
      </c>
      <c r="V100" s="107">
        <v>1445608.3130000001</v>
      </c>
      <c r="W100" s="107">
        <v>1618925.7799756655</v>
      </c>
      <c r="X100" s="107">
        <v>1797054.0451272207</v>
      </c>
      <c r="Y100" s="107">
        <v>1985472.2644220758</v>
      </c>
      <c r="Z100" s="107">
        <v>2141036.1431544991</v>
      </c>
      <c r="AA100" s="107">
        <v>2335902.6310411254</v>
      </c>
    </row>
    <row r="101" spans="1:27" ht="15.75" customHeight="1">
      <c r="A101" s="404" t="s">
        <v>1594</v>
      </c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M101" s="107"/>
      <c r="N101" s="107"/>
      <c r="O101" s="107"/>
      <c r="P101" s="107"/>
      <c r="Q101" s="107"/>
      <c r="R101" s="107"/>
      <c r="S101" s="13"/>
      <c r="T101" s="13"/>
      <c r="U101" s="13">
        <v>72.5</v>
      </c>
      <c r="V101" s="13">
        <v>338572.96799999999</v>
      </c>
      <c r="W101" s="13">
        <v>375849.01812000002</v>
      </c>
      <c r="X101" s="13">
        <v>406093.16414119885</v>
      </c>
      <c r="Y101" s="13">
        <v>436076.97700000001</v>
      </c>
      <c r="Z101" s="13">
        <v>440337.71792169102</v>
      </c>
      <c r="AA101" s="13">
        <v>461386.5</v>
      </c>
    </row>
    <row r="102" spans="1:27" ht="39.6">
      <c r="A102" s="119" t="s">
        <v>1339</v>
      </c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M102" s="107">
        <v>9409204.9000000004</v>
      </c>
      <c r="N102" s="107">
        <v>11653339.199999999</v>
      </c>
      <c r="O102" s="107">
        <v>14631855.6</v>
      </c>
      <c r="P102" s="107">
        <v>18502936.199999999</v>
      </c>
      <c r="Q102" s="107">
        <v>23246522.800000001</v>
      </c>
      <c r="R102" s="107">
        <v>29267661.300000001</v>
      </c>
      <c r="S102" s="13">
        <v>36418959.558780991</v>
      </c>
      <c r="T102" s="13">
        <v>34285124.299999997</v>
      </c>
      <c r="U102" s="13">
        <v>42014537.399999999</v>
      </c>
      <c r="V102" s="13">
        <v>48876259.910739504</v>
      </c>
      <c r="W102" s="13">
        <v>54095939.330751516</v>
      </c>
      <c r="X102" s="13">
        <v>59296035.162619598</v>
      </c>
      <c r="Y102" s="13">
        <v>64202725.424653202</v>
      </c>
      <c r="Z102" s="13">
        <v>69975538.505347297</v>
      </c>
      <c r="AA102" s="13">
        <v>74816562.099999994</v>
      </c>
    </row>
    <row r="103" spans="1:27" ht="26.4">
      <c r="A103" s="120" t="s">
        <v>2225</v>
      </c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M103" s="107">
        <v>554341.80000000005</v>
      </c>
      <c r="N103" s="107">
        <v>615957</v>
      </c>
      <c r="O103" s="107">
        <v>711821.1</v>
      </c>
      <c r="P103" s="107">
        <v>747430.3</v>
      </c>
      <c r="Q103" s="107">
        <v>874823.4</v>
      </c>
      <c r="R103" s="107">
        <v>1058943.2</v>
      </c>
      <c r="S103" s="13">
        <v>1333000.8365014945</v>
      </c>
      <c r="T103" s="13">
        <v>1388084.8</v>
      </c>
      <c r="U103" s="13">
        <v>1571666.4</v>
      </c>
      <c r="V103" s="13">
        <v>1824974.9685000002</v>
      </c>
      <c r="W103" s="13">
        <v>1867727.4461849944</v>
      </c>
      <c r="X103" s="13">
        <v>2068166.1</v>
      </c>
      <c r="Y103" s="13">
        <v>2309534.7405984434</v>
      </c>
      <c r="Z103" s="13">
        <v>2745757.3941181744</v>
      </c>
      <c r="AA103" s="13">
        <v>3045305.8000000003</v>
      </c>
    </row>
    <row r="104" spans="1:27">
      <c r="A104" s="120" t="s">
        <v>877</v>
      </c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M104" s="107">
        <v>36519.199999999997</v>
      </c>
      <c r="N104" s="107">
        <v>48101.599999999999</v>
      </c>
      <c r="O104" s="107">
        <v>49079.199999999997</v>
      </c>
      <c r="P104" s="107">
        <v>66574.3</v>
      </c>
      <c r="Q104" s="107">
        <v>74986.2</v>
      </c>
      <c r="R104" s="107">
        <v>79502.100000000006</v>
      </c>
      <c r="S104" s="13">
        <v>88790.516441144544</v>
      </c>
      <c r="T104" s="13">
        <v>98908.7</v>
      </c>
      <c r="U104" s="13">
        <v>91477.6</v>
      </c>
      <c r="V104" s="13">
        <v>107809.359</v>
      </c>
      <c r="W104" s="13">
        <v>119546.55667822255</v>
      </c>
      <c r="X104" s="13">
        <v>124875.5</v>
      </c>
      <c r="Y104" s="13">
        <v>137687.95365641738</v>
      </c>
      <c r="Z104" s="13">
        <v>166448.40856956522</v>
      </c>
      <c r="AA104" s="13">
        <v>179701.6</v>
      </c>
    </row>
    <row r="105" spans="1:27">
      <c r="A105" s="120" t="s">
        <v>617</v>
      </c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M105" s="107">
        <v>709067.8</v>
      </c>
      <c r="N105" s="107">
        <v>839875</v>
      </c>
      <c r="O105" s="107">
        <v>892360.8</v>
      </c>
      <c r="P105" s="107">
        <v>1135798.1000000001</v>
      </c>
      <c r="Q105" s="107">
        <v>1132126.8999999999</v>
      </c>
      <c r="R105" s="107">
        <v>1373634.1</v>
      </c>
      <c r="S105" s="13">
        <v>1688266.0168250715</v>
      </c>
      <c r="T105" s="13">
        <v>1862692.7</v>
      </c>
      <c r="U105" s="13">
        <v>2139435.7999999998</v>
      </c>
      <c r="V105" s="13">
        <v>2411158.12</v>
      </c>
      <c r="W105" s="13">
        <v>2784823.8674758072</v>
      </c>
      <c r="X105" s="13">
        <v>3048419.6</v>
      </c>
      <c r="Y105" s="13">
        <v>3318037.6076236251</v>
      </c>
      <c r="Z105" s="13">
        <v>3666917.0819456191</v>
      </c>
      <c r="AA105" s="13">
        <v>3852516.5</v>
      </c>
    </row>
    <row r="106" spans="1:27">
      <c r="A106" s="120" t="s">
        <v>618</v>
      </c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M106" s="107">
        <v>3329079.6</v>
      </c>
      <c r="N106" s="107">
        <v>4402344.5</v>
      </c>
      <c r="O106" s="107">
        <v>5634453.7999999998</v>
      </c>
      <c r="P106" s="107">
        <v>7222454.2000000011</v>
      </c>
      <c r="Q106" s="107">
        <v>9006969.0999999996</v>
      </c>
      <c r="R106" s="107">
        <v>11506326.5</v>
      </c>
      <c r="S106" s="13">
        <v>14026442.824903365</v>
      </c>
      <c r="T106" s="13">
        <v>11863872.9</v>
      </c>
      <c r="U106" s="13">
        <v>15133072.5</v>
      </c>
      <c r="V106" s="13">
        <v>18118345.511999998</v>
      </c>
      <c r="W106" s="13">
        <v>19824042.659585908</v>
      </c>
      <c r="X106" s="13">
        <v>21602297.699999999</v>
      </c>
      <c r="Y106" s="13">
        <v>23519234.066272404</v>
      </c>
      <c r="Z106" s="13">
        <v>26063958.809113942</v>
      </c>
      <c r="AA106" s="13">
        <v>27714892.699999999</v>
      </c>
    </row>
    <row r="107" spans="1:27" ht="26.4">
      <c r="A107" s="120" t="s">
        <v>1420</v>
      </c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M107" s="107">
        <v>589909.19999999995</v>
      </c>
      <c r="N107" s="107">
        <v>772432.1</v>
      </c>
      <c r="O107" s="107">
        <v>916164.8</v>
      </c>
      <c r="P107" s="107">
        <v>1126642.8</v>
      </c>
      <c r="Q107" s="107">
        <v>1458190.3</v>
      </c>
      <c r="R107" s="107">
        <v>1765668.3</v>
      </c>
      <c r="S107" s="13">
        <v>2075952.4201710867</v>
      </c>
      <c r="T107" s="13">
        <v>2338683.5</v>
      </c>
      <c r="U107" s="13">
        <v>3009800.1</v>
      </c>
      <c r="V107" s="13">
        <v>4129968.4849999999</v>
      </c>
      <c r="W107" s="13">
        <v>4173369.9005429856</v>
      </c>
      <c r="X107" s="13">
        <v>4679261.5999999996</v>
      </c>
      <c r="Y107" s="13">
        <v>4999236.0881092893</v>
      </c>
      <c r="Z107" s="13">
        <v>5024198.3037780952</v>
      </c>
      <c r="AA107" s="13">
        <v>5511664.3999999994</v>
      </c>
    </row>
    <row r="108" spans="1:27">
      <c r="A108" s="120" t="s">
        <v>2022</v>
      </c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M108" s="107">
        <v>545421.69999999995</v>
      </c>
      <c r="N108" s="107">
        <v>758095.8</v>
      </c>
      <c r="O108" s="107">
        <v>939224.1</v>
      </c>
      <c r="P108" s="107">
        <v>1189016.2</v>
      </c>
      <c r="Q108" s="107">
        <v>1648876.8</v>
      </c>
      <c r="R108" s="107">
        <v>2303578.9</v>
      </c>
      <c r="S108" s="13">
        <v>3092445.187230533</v>
      </c>
      <c r="T108" s="13">
        <v>2804855.1</v>
      </c>
      <c r="U108" s="13">
        <v>3203509.5</v>
      </c>
      <c r="V108" s="13">
        <v>3857266.1919999998</v>
      </c>
      <c r="W108" s="13">
        <v>4320490.5889562927</v>
      </c>
      <c r="X108" s="13">
        <v>4517346.5999999996</v>
      </c>
      <c r="Y108" s="13">
        <v>4672384.4276746809</v>
      </c>
      <c r="Z108" s="13">
        <v>5252159.2662512083</v>
      </c>
      <c r="AA108" s="13">
        <v>5328537.9000000004</v>
      </c>
    </row>
    <row r="109" spans="1:27" ht="52.8">
      <c r="A109" s="120" t="s">
        <v>1903</v>
      </c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M109" s="107">
        <v>930257.2</v>
      </c>
      <c r="N109" s="107">
        <v>1030145.2</v>
      </c>
      <c r="O109" s="107">
        <v>1661093.6</v>
      </c>
      <c r="P109" s="107">
        <v>2044988</v>
      </c>
      <c r="Q109" s="107">
        <v>2716136.4</v>
      </c>
      <c r="R109" s="107">
        <v>3395486</v>
      </c>
      <c r="S109" s="13">
        <v>4059053.2092912151</v>
      </c>
      <c r="T109" s="13">
        <v>3762204.1</v>
      </c>
      <c r="U109" s="13">
        <v>4962333.4000000004</v>
      </c>
      <c r="V109" s="13">
        <v>5121529.5410000002</v>
      </c>
      <c r="W109" s="13">
        <v>5784375.9415837089</v>
      </c>
      <c r="X109" s="13">
        <v>6512208.9000000004</v>
      </c>
      <c r="Y109" s="13">
        <v>7349648.8275315044</v>
      </c>
      <c r="Z109" s="13">
        <v>8081407.139063661</v>
      </c>
      <c r="AA109" s="13">
        <v>8283493.6000000015</v>
      </c>
    </row>
    <row r="110" spans="1:27">
      <c r="A110" s="120" t="s">
        <v>1904</v>
      </c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M110" s="107">
        <v>62459.3</v>
      </c>
      <c r="N110" s="107">
        <v>80427.899999999994</v>
      </c>
      <c r="O110" s="107">
        <v>107884.4</v>
      </c>
      <c r="P110" s="107">
        <v>148231.9</v>
      </c>
      <c r="Q110" s="107">
        <v>206117.4</v>
      </c>
      <c r="R110" s="107">
        <v>262056.9</v>
      </c>
      <c r="S110" s="13">
        <v>350413.68372520368</v>
      </c>
      <c r="T110" s="13">
        <v>353362.3</v>
      </c>
      <c r="U110" s="13">
        <v>444091.3</v>
      </c>
      <c r="V110" s="13">
        <v>473169.86599999998</v>
      </c>
      <c r="W110" s="13">
        <v>576242.62966770632</v>
      </c>
      <c r="X110" s="13">
        <v>626193.30000000005</v>
      </c>
      <c r="Y110" s="13">
        <v>690977.13880434551</v>
      </c>
      <c r="Z110" s="13">
        <v>750893.97106859402</v>
      </c>
      <c r="AA110" s="13">
        <v>781858.2</v>
      </c>
    </row>
    <row r="111" spans="1:27">
      <c r="A111" s="120" t="s">
        <v>1905</v>
      </c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M111" s="107">
        <v>878352.1</v>
      </c>
      <c r="N111" s="107">
        <v>977632.9</v>
      </c>
      <c r="O111" s="107">
        <v>1147566.3999999999</v>
      </c>
      <c r="P111" s="107">
        <v>1550657.8</v>
      </c>
      <c r="Q111" s="107">
        <v>2065280.8</v>
      </c>
      <c r="R111" s="107">
        <v>2347270.9</v>
      </c>
      <c r="S111" s="13">
        <v>3167171.9535102285</v>
      </c>
      <c r="T111" s="13">
        <v>3160790.3</v>
      </c>
      <c r="U111" s="13">
        <v>3623628.2</v>
      </c>
      <c r="V111" s="13">
        <v>4448052.7220000001</v>
      </c>
      <c r="W111" s="13">
        <v>5123074.0496364599</v>
      </c>
      <c r="X111" s="13">
        <v>5516407.5999999996</v>
      </c>
      <c r="Y111" s="13">
        <v>5963413.2085899031</v>
      </c>
      <c r="Z111" s="13">
        <v>6245909.9226991097</v>
      </c>
      <c r="AA111" s="13">
        <v>6683431.3000000007</v>
      </c>
    </row>
    <row r="112" spans="1:27">
      <c r="A112" s="120" t="s">
        <v>1906</v>
      </c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M112" s="107">
        <v>130590.5</v>
      </c>
      <c r="N112" s="107">
        <v>160826.4</v>
      </c>
      <c r="O112" s="107">
        <v>218060.1</v>
      </c>
      <c r="P112" s="107">
        <v>275069.5</v>
      </c>
      <c r="Q112" s="107">
        <v>357255.5</v>
      </c>
      <c r="R112" s="107">
        <v>483174.40000000002</v>
      </c>
      <c r="S112" s="13">
        <v>665916.47339415317</v>
      </c>
      <c r="T112" s="13">
        <v>665990.19999999995</v>
      </c>
      <c r="U112" s="13">
        <v>715748.9</v>
      </c>
      <c r="V112" s="13">
        <v>902311.63199999998</v>
      </c>
      <c r="W112" s="13">
        <v>1106541.2796710297</v>
      </c>
      <c r="X112" s="13">
        <v>1243338.5</v>
      </c>
      <c r="Y112" s="13">
        <v>1329756.3959297361</v>
      </c>
      <c r="Z112" s="13">
        <v>1305581.4243502526</v>
      </c>
      <c r="AA112" s="13">
        <v>1348174.9</v>
      </c>
    </row>
    <row r="113" spans="1:27" ht="26.4">
      <c r="A113" s="120" t="s">
        <v>1969</v>
      </c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M113" s="107">
        <v>562169.4</v>
      </c>
      <c r="N113" s="107">
        <v>660641.80000000005</v>
      </c>
      <c r="O113" s="107">
        <v>814123.6</v>
      </c>
      <c r="P113" s="107">
        <v>1064831.3999999999</v>
      </c>
      <c r="Q113" s="107">
        <v>1296680.2</v>
      </c>
      <c r="R113" s="107">
        <v>1760130.3</v>
      </c>
      <c r="S113" s="13">
        <v>2149090.6903126426</v>
      </c>
      <c r="T113" s="13">
        <v>2290543.4</v>
      </c>
      <c r="U113" s="13">
        <v>2894756.6</v>
      </c>
      <c r="V113" s="13">
        <v>3011234.9377395036</v>
      </c>
      <c r="W113" s="13">
        <v>3486497.4963016356</v>
      </c>
      <c r="X113" s="13">
        <v>4142034.8</v>
      </c>
      <c r="Y113" s="13">
        <v>4625696.1749746976</v>
      </c>
      <c r="Z113" s="13">
        <v>5065426.0691677239</v>
      </c>
      <c r="AA113" s="13">
        <v>5775346.2000000011</v>
      </c>
    </row>
    <row r="114" spans="1:27" ht="39.6">
      <c r="A114" s="120" t="s">
        <v>1579</v>
      </c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M114" s="107">
        <v>614893</v>
      </c>
      <c r="N114" s="107">
        <v>724707.2</v>
      </c>
      <c r="O114" s="107">
        <v>843118.4</v>
      </c>
      <c r="P114" s="107">
        <v>1029305.8</v>
      </c>
      <c r="Q114" s="107">
        <v>1328618.7</v>
      </c>
      <c r="R114" s="107">
        <v>1563889.1</v>
      </c>
      <c r="S114" s="13">
        <v>2012753.7544224376</v>
      </c>
      <c r="T114" s="13">
        <v>2039585.8</v>
      </c>
      <c r="U114" s="13">
        <v>2292495.7999999998</v>
      </c>
      <c r="V114" s="13">
        <v>2291216.2335000001</v>
      </c>
      <c r="W114" s="13">
        <v>2535030.4747178177</v>
      </c>
      <c r="X114" s="13">
        <v>2764797.5</v>
      </c>
      <c r="Y114" s="13">
        <v>2576370.3819604195</v>
      </c>
      <c r="Z114" s="13">
        <v>2643629.8726413175</v>
      </c>
      <c r="AA114" s="13">
        <v>2887588.6999999993</v>
      </c>
    </row>
    <row r="115" spans="1:27">
      <c r="A115" s="120" t="s">
        <v>1622</v>
      </c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M115" s="107">
        <v>108849.1</v>
      </c>
      <c r="N115" s="107">
        <v>140311.9</v>
      </c>
      <c r="O115" s="107">
        <v>161935.6</v>
      </c>
      <c r="P115" s="107">
        <v>212323.6</v>
      </c>
      <c r="Q115" s="107">
        <v>266775.5</v>
      </c>
      <c r="R115" s="107">
        <v>348979.5</v>
      </c>
      <c r="S115" s="13">
        <v>428303.07241625985</v>
      </c>
      <c r="T115" s="13">
        <v>400135.1</v>
      </c>
      <c r="U115" s="13">
        <v>457426.1</v>
      </c>
      <c r="V115" s="13">
        <v>512086.61200000002</v>
      </c>
      <c r="W115" s="13">
        <v>468439.59015777276</v>
      </c>
      <c r="X115" s="13">
        <v>487109.9</v>
      </c>
      <c r="Y115" s="13">
        <v>470708.03570671997</v>
      </c>
      <c r="Z115" s="13">
        <v>514468.01290647092</v>
      </c>
      <c r="AA115" s="13">
        <v>541722.39999999991</v>
      </c>
    </row>
    <row r="116" spans="1:27" ht="26.4">
      <c r="A116" s="120" t="s">
        <v>1612</v>
      </c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M116" s="107">
        <v>220706.2</v>
      </c>
      <c r="N116" s="107">
        <v>253616.5</v>
      </c>
      <c r="O116" s="107">
        <v>318879.2</v>
      </c>
      <c r="P116" s="107">
        <v>430375.8</v>
      </c>
      <c r="Q116" s="107">
        <v>496795</v>
      </c>
      <c r="R116" s="107">
        <v>608740.19999999995</v>
      </c>
      <c r="S116" s="13">
        <v>781317.75995911285</v>
      </c>
      <c r="T116" s="13">
        <v>797243.8</v>
      </c>
      <c r="U116" s="13">
        <v>894196.7</v>
      </c>
      <c r="V116" s="13">
        <v>1043633.423</v>
      </c>
      <c r="W116" s="13">
        <v>1221968.3018493259</v>
      </c>
      <c r="X116" s="13">
        <v>1203481.1000000001</v>
      </c>
      <c r="Y116" s="13">
        <v>1372213.8389227912</v>
      </c>
      <c r="Z116" s="13">
        <v>1555219.4709237593</v>
      </c>
      <c r="AA116" s="13">
        <v>1880254.1</v>
      </c>
    </row>
    <row r="117" spans="1:27" ht="28.5" customHeight="1">
      <c r="A117" s="404" t="s">
        <v>1802</v>
      </c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M117" s="107">
        <v>136588.79999999999</v>
      </c>
      <c r="N117" s="107">
        <v>188223.4</v>
      </c>
      <c r="O117" s="107">
        <v>216090.5</v>
      </c>
      <c r="P117" s="107">
        <v>259236.7</v>
      </c>
      <c r="Q117" s="107">
        <v>316890.5</v>
      </c>
      <c r="R117" s="107">
        <v>410280.7</v>
      </c>
      <c r="S117" s="13">
        <v>500041.15967703675</v>
      </c>
      <c r="T117" s="13">
        <v>458171.5</v>
      </c>
      <c r="U117" s="13">
        <v>580872.5</v>
      </c>
      <c r="V117" s="13">
        <v>623502.30700000003</v>
      </c>
      <c r="W117" s="13">
        <v>703768.54774184187</v>
      </c>
      <c r="X117" s="13">
        <v>760096.4</v>
      </c>
      <c r="Y117" s="13">
        <v>867826.53829822969</v>
      </c>
      <c r="Z117" s="13">
        <v>893563.35874979559</v>
      </c>
      <c r="AA117" s="13">
        <v>1002073.9000000001</v>
      </c>
    </row>
    <row r="118" spans="1:27" ht="15.75" customHeight="1">
      <c r="A118" s="404" t="s">
        <v>1594</v>
      </c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M118" s="107"/>
      <c r="N118" s="107"/>
      <c r="O118" s="107"/>
      <c r="P118" s="107"/>
      <c r="Q118" s="107"/>
      <c r="R118" s="107"/>
      <c r="S118" s="13"/>
      <c r="T118" s="13"/>
      <c r="U118" s="13">
        <v>25.9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</row>
    <row r="119" spans="1:27" ht="52.8">
      <c r="A119" s="119" t="s">
        <v>2362</v>
      </c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21"/>
      <c r="M119" s="121"/>
      <c r="N119" s="121"/>
      <c r="O119" s="121"/>
      <c r="P119" s="121"/>
      <c r="Q119" s="121"/>
      <c r="R119" s="121"/>
    </row>
    <row r="120" spans="1:27" ht="26.4">
      <c r="A120" s="106" t="s">
        <v>2363</v>
      </c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21"/>
      <c r="M120" s="107">
        <v>10830535.090700001</v>
      </c>
      <c r="N120" s="107">
        <v>13208233.800000001</v>
      </c>
      <c r="O120" s="107">
        <v>17027190.899999999</v>
      </c>
      <c r="P120" s="107">
        <v>21609765.5</v>
      </c>
      <c r="Q120" s="107">
        <v>26917201.399999999</v>
      </c>
      <c r="R120" s="107">
        <v>33247513.199999999</v>
      </c>
      <c r="S120" s="13">
        <v>41276849.1870303</v>
      </c>
      <c r="T120" s="107">
        <f>T123+T140-T141</f>
        <v>38807218.600000001</v>
      </c>
      <c r="U120" s="107">
        <v>46308541.200000003</v>
      </c>
      <c r="V120" s="13">
        <f t="shared" ref="V120:AA120" si="33">V5*1000</f>
        <v>60282540.509890907</v>
      </c>
      <c r="W120" s="13">
        <f t="shared" si="33"/>
        <v>68163883.117580548</v>
      </c>
      <c r="X120" s="13">
        <f t="shared" si="33"/>
        <v>73133895.092298552</v>
      </c>
      <c r="Y120" s="13">
        <f t="shared" si="33"/>
        <v>79199658.496523798</v>
      </c>
      <c r="Z120" s="13">
        <f t="shared" si="33"/>
        <v>83232618.401731178</v>
      </c>
      <c r="AA120" s="13">
        <f t="shared" si="33"/>
        <v>86043648.872227147</v>
      </c>
    </row>
    <row r="121" spans="1:27">
      <c r="A121" s="120" t="s">
        <v>2364</v>
      </c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M121" s="107"/>
      <c r="N121" s="107"/>
      <c r="O121" s="107"/>
      <c r="P121" s="107"/>
      <c r="Q121" s="107"/>
      <c r="R121" s="107"/>
      <c r="S121" s="107"/>
      <c r="T121" s="107"/>
      <c r="U121" s="114"/>
      <c r="V121" s="13"/>
      <c r="W121" s="13"/>
      <c r="X121" s="13"/>
      <c r="Y121" s="13"/>
      <c r="Z121" s="13"/>
      <c r="AA121" s="114"/>
    </row>
    <row r="122" spans="1:27">
      <c r="A122" s="120" t="s">
        <v>2113</v>
      </c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M122" s="107"/>
      <c r="N122" s="107"/>
      <c r="O122" s="107"/>
      <c r="P122" s="107"/>
      <c r="Q122" s="107"/>
      <c r="R122" s="107"/>
      <c r="S122" s="107"/>
      <c r="T122" s="107"/>
      <c r="U122" s="114"/>
      <c r="V122" s="13"/>
      <c r="W122" s="13"/>
      <c r="X122" s="13"/>
      <c r="Y122" s="13"/>
      <c r="Z122" s="13"/>
      <c r="AA122" s="114"/>
    </row>
    <row r="123" spans="1:27">
      <c r="A123" s="120" t="s">
        <v>2114</v>
      </c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M123" s="107">
        <v>9581293.6999999993</v>
      </c>
      <c r="N123" s="107">
        <v>11619750.300000001</v>
      </c>
      <c r="O123" s="107">
        <v>14858767</v>
      </c>
      <c r="P123" s="107">
        <v>18517665.800000001</v>
      </c>
      <c r="Q123" s="107">
        <v>22977343.699999999</v>
      </c>
      <c r="R123" s="107">
        <v>28484471.199999999</v>
      </c>
      <c r="S123" s="13">
        <v>35182698.298310235</v>
      </c>
      <c r="T123" s="107">
        <f>SUM(T124:T138)-0.1</f>
        <v>33831323.800000004</v>
      </c>
      <c r="U123" s="107">
        <v>40040077.5</v>
      </c>
      <c r="V123" s="13">
        <v>52084130.870890871</v>
      </c>
      <c r="W123" s="13">
        <v>58996233.242803134</v>
      </c>
      <c r="X123" s="13">
        <v>63869449.908471212</v>
      </c>
      <c r="Y123" s="13">
        <v>68907512.466847256</v>
      </c>
      <c r="Z123" s="13">
        <v>74764090.761676759</v>
      </c>
      <c r="AA123" s="13">
        <v>77508366.964909375</v>
      </c>
    </row>
    <row r="124" spans="1:27" ht="26.4">
      <c r="A124" s="122" t="s">
        <v>2225</v>
      </c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M124" s="107">
        <v>573759</v>
      </c>
      <c r="N124" s="107">
        <v>667431.30000000005</v>
      </c>
      <c r="O124" s="107">
        <v>773360.2</v>
      </c>
      <c r="P124" s="107">
        <v>864182.9</v>
      </c>
      <c r="Q124" s="107">
        <v>981285</v>
      </c>
      <c r="R124" s="107">
        <v>1194778.7</v>
      </c>
      <c r="S124" s="13">
        <v>1486574.6222758936</v>
      </c>
      <c r="T124" s="13">
        <v>1504421.2</v>
      </c>
      <c r="U124" s="13">
        <v>1451533</v>
      </c>
      <c r="V124" s="13">
        <v>1944485.4175000002</v>
      </c>
      <c r="W124" s="13">
        <v>2073490.0359663288</v>
      </c>
      <c r="X124" s="13">
        <v>2193393.6128336871</v>
      </c>
      <c r="Y124" s="13">
        <v>2665880.1997646005</v>
      </c>
      <c r="Z124" s="13">
        <v>3203491.8475732137</v>
      </c>
      <c r="AA124" s="13">
        <v>3456300.8676178688</v>
      </c>
    </row>
    <row r="125" spans="1:27">
      <c r="A125" s="122" t="s">
        <v>877</v>
      </c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>
        <v>29035.599999999999</v>
      </c>
      <c r="N125" s="107">
        <v>59410.7</v>
      </c>
      <c r="O125" s="107">
        <v>61728.5</v>
      </c>
      <c r="P125" s="107">
        <v>55510.5</v>
      </c>
      <c r="Q125" s="107">
        <v>58072.3</v>
      </c>
      <c r="R125" s="107">
        <v>61612.2</v>
      </c>
      <c r="S125" s="13">
        <v>62686.359463581401</v>
      </c>
      <c r="T125" s="13">
        <v>80639.8</v>
      </c>
      <c r="U125" s="13">
        <v>96977.5</v>
      </c>
      <c r="V125" s="13">
        <v>96548.262000000002</v>
      </c>
      <c r="W125" s="13">
        <v>107833.80162177743</v>
      </c>
      <c r="X125" s="13">
        <v>118038.73112155407</v>
      </c>
      <c r="Y125" s="13">
        <v>136243.73725344668</v>
      </c>
      <c r="Z125" s="13">
        <v>204211.57234739175</v>
      </c>
      <c r="AA125" s="13">
        <v>217800.93417631273</v>
      </c>
    </row>
    <row r="126" spans="1:27">
      <c r="A126" s="122" t="s">
        <v>617</v>
      </c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>
        <v>638429.9</v>
      </c>
      <c r="N126" s="107">
        <v>769800.6</v>
      </c>
      <c r="O126" s="107">
        <v>1411646.9</v>
      </c>
      <c r="P126" s="107">
        <v>2064287.3</v>
      </c>
      <c r="Q126" s="107">
        <v>2509445.7999999998</v>
      </c>
      <c r="R126" s="107">
        <v>2865527.8</v>
      </c>
      <c r="S126" s="13">
        <v>3284626.1922137784</v>
      </c>
      <c r="T126" s="13">
        <v>2885404.4</v>
      </c>
      <c r="U126" s="13">
        <v>3842812.3</v>
      </c>
      <c r="V126" s="13">
        <v>4949964.3849999998</v>
      </c>
      <c r="W126" s="13">
        <v>5568032.1968242209</v>
      </c>
      <c r="X126" s="13">
        <v>5919538.9750981312</v>
      </c>
      <c r="Y126" s="13">
        <v>6241530.8964419253</v>
      </c>
      <c r="Z126" s="13">
        <v>7217503.9462987483</v>
      </c>
      <c r="AA126" s="13">
        <v>7296593.4058708074</v>
      </c>
    </row>
    <row r="127" spans="1:27">
      <c r="A127" s="122" t="s">
        <v>618</v>
      </c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M127" s="107">
        <v>1645526</v>
      </c>
      <c r="N127" s="107">
        <v>1897671.2</v>
      </c>
      <c r="O127" s="107">
        <v>2590943.7000000002</v>
      </c>
      <c r="P127" s="107">
        <v>3388459.6</v>
      </c>
      <c r="Q127" s="107">
        <v>4115970.5</v>
      </c>
      <c r="R127" s="107">
        <v>5025239.4000000004</v>
      </c>
      <c r="S127" s="13">
        <v>6163935.8099850845</v>
      </c>
      <c r="T127" s="13">
        <v>5005344</v>
      </c>
      <c r="U127" s="13">
        <v>5934657.4000000004</v>
      </c>
      <c r="V127" s="13">
        <v>6978711.9445000002</v>
      </c>
      <c r="W127" s="13">
        <v>8042678.7372550694</v>
      </c>
      <c r="X127" s="13">
        <v>8279439.2241639635</v>
      </c>
      <c r="Y127" s="13">
        <v>9184474.9823143575</v>
      </c>
      <c r="Z127" s="13">
        <v>10294120.197176319</v>
      </c>
      <c r="AA127" s="13">
        <v>10635759.285576206</v>
      </c>
    </row>
    <row r="128" spans="1:27" ht="26.4">
      <c r="A128" s="122" t="s">
        <v>1420</v>
      </c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M128" s="107">
        <v>349452.9</v>
      </c>
      <c r="N128" s="107">
        <v>414074.4</v>
      </c>
      <c r="O128" s="107">
        <v>548339.30000000005</v>
      </c>
      <c r="P128" s="107">
        <v>608407.69999999995</v>
      </c>
      <c r="Q128" s="107">
        <v>726981.6</v>
      </c>
      <c r="R128" s="107">
        <v>855885</v>
      </c>
      <c r="S128" s="13">
        <v>1033967.4171795249</v>
      </c>
      <c r="T128" s="13">
        <v>1388737.4</v>
      </c>
      <c r="U128" s="13">
        <v>1527088.2</v>
      </c>
      <c r="V128" s="13">
        <v>1746189.0959999999</v>
      </c>
      <c r="W128" s="13">
        <v>1807227.3947570138</v>
      </c>
      <c r="X128" s="13">
        <v>1953774.6704459887</v>
      </c>
      <c r="Y128" s="13">
        <v>1992546.27769071</v>
      </c>
      <c r="Z128" s="13">
        <v>2222630.2439204892</v>
      </c>
      <c r="AA128" s="13">
        <v>2415749.7070144932</v>
      </c>
    </row>
    <row r="129" spans="1:27">
      <c r="A129" s="122" t="s">
        <v>2022</v>
      </c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M129" s="107">
        <v>513543.8</v>
      </c>
      <c r="N129" s="107">
        <v>703026.9</v>
      </c>
      <c r="O129" s="107">
        <v>847068</v>
      </c>
      <c r="P129" s="107">
        <v>989945.9</v>
      </c>
      <c r="Q129" s="107">
        <v>1201958.8</v>
      </c>
      <c r="R129" s="107">
        <v>1633900</v>
      </c>
      <c r="S129" s="13">
        <v>2225325.309242561</v>
      </c>
      <c r="T129" s="13">
        <v>2101483.6</v>
      </c>
      <c r="U129" s="13">
        <v>2587813.7999999998</v>
      </c>
      <c r="V129" s="13">
        <v>3962931.4394999999</v>
      </c>
      <c r="W129" s="13">
        <v>4524282.9360549264</v>
      </c>
      <c r="X129" s="13">
        <v>4474814.5718860561</v>
      </c>
      <c r="Y129" s="13">
        <v>4681477.3510058671</v>
      </c>
      <c r="Z129" s="13">
        <v>4780296.3701591734</v>
      </c>
      <c r="AA129" s="13">
        <v>4781357.885728647</v>
      </c>
    </row>
    <row r="130" spans="1:27" ht="52.8">
      <c r="A130" s="122" t="s">
        <v>1903</v>
      </c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M130" s="107">
        <v>2192637.2000000002</v>
      </c>
      <c r="N130" s="107">
        <v>2572220.7999999998</v>
      </c>
      <c r="O130" s="107">
        <v>3012190.3</v>
      </c>
      <c r="P130" s="107">
        <v>3610458.8</v>
      </c>
      <c r="Q130" s="107">
        <v>4673587.0999999996</v>
      </c>
      <c r="R130" s="107">
        <v>5744982.7000000002</v>
      </c>
      <c r="S130" s="13">
        <v>7137727.567408788</v>
      </c>
      <c r="T130" s="13">
        <v>6060515.7000000002</v>
      </c>
      <c r="U130" s="13">
        <v>8020973.0999999996</v>
      </c>
      <c r="V130" s="13">
        <v>9078875.7634999994</v>
      </c>
      <c r="W130" s="13">
        <v>9904665.2262647431</v>
      </c>
      <c r="X130" s="13">
        <v>10341930.416443611</v>
      </c>
      <c r="Y130" s="13">
        <v>11171558.820268493</v>
      </c>
      <c r="Z130" s="13">
        <v>12273508.34851989</v>
      </c>
      <c r="AA130" s="13">
        <v>12389942.207956737</v>
      </c>
    </row>
    <row r="131" spans="1:27">
      <c r="A131" s="122" t="s">
        <v>1904</v>
      </c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M131" s="107">
        <v>88014.9</v>
      </c>
      <c r="N131" s="107">
        <v>93880.4</v>
      </c>
      <c r="O131" s="107">
        <v>139863.79999999999</v>
      </c>
      <c r="P131" s="107">
        <v>167792</v>
      </c>
      <c r="Q131" s="107">
        <v>206723.7</v>
      </c>
      <c r="R131" s="107">
        <v>286295.3</v>
      </c>
      <c r="S131" s="13">
        <v>357969.4274779504</v>
      </c>
      <c r="T131" s="13">
        <v>343665.5</v>
      </c>
      <c r="U131" s="13">
        <v>403275.9</v>
      </c>
      <c r="V131" s="13">
        <v>467347.69199999998</v>
      </c>
      <c r="W131" s="13">
        <v>531702.72779014078</v>
      </c>
      <c r="X131" s="13">
        <v>555096.83629579609</v>
      </c>
      <c r="Y131" s="13">
        <v>603451.19323648582</v>
      </c>
      <c r="Z131" s="13">
        <v>638020.52651889727</v>
      </c>
      <c r="AA131" s="13">
        <v>648774.52913215</v>
      </c>
    </row>
    <row r="132" spans="1:27">
      <c r="A132" s="122" t="s">
        <v>1905</v>
      </c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M132" s="107">
        <v>978684.7</v>
      </c>
      <c r="N132" s="107">
        <v>1244179.8999999999</v>
      </c>
      <c r="O132" s="107">
        <v>1642431.2</v>
      </c>
      <c r="P132" s="107">
        <v>1897007</v>
      </c>
      <c r="Q132" s="107">
        <v>2247596.2000000002</v>
      </c>
      <c r="R132" s="107">
        <v>2750889.4</v>
      </c>
      <c r="S132" s="13">
        <v>3258280.4311866774</v>
      </c>
      <c r="T132" s="13">
        <v>3249641.5</v>
      </c>
      <c r="U132" s="13">
        <v>3662464.2</v>
      </c>
      <c r="V132" s="13">
        <v>3951632.0890000002</v>
      </c>
      <c r="W132" s="13">
        <v>4483152.4422728792</v>
      </c>
      <c r="X132" s="13">
        <v>5141471.2521184292</v>
      </c>
      <c r="Y132" s="13">
        <v>5393953.2352749975</v>
      </c>
      <c r="Z132" s="13">
        <v>5798761.8469779762</v>
      </c>
      <c r="AA132" s="13">
        <v>6067458.492133175</v>
      </c>
    </row>
    <row r="133" spans="1:27">
      <c r="A133" s="122" t="s">
        <v>1906</v>
      </c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M133" s="107">
        <v>280305.8</v>
      </c>
      <c r="N133" s="107">
        <v>388011.7</v>
      </c>
      <c r="O133" s="107">
        <v>474141.7</v>
      </c>
      <c r="P133" s="107">
        <v>701152.5</v>
      </c>
      <c r="Q133" s="107">
        <v>977167.7</v>
      </c>
      <c r="R133" s="107">
        <v>1253760</v>
      </c>
      <c r="S133" s="13">
        <v>1537849.6771791587</v>
      </c>
      <c r="T133" s="13">
        <v>1707153.1</v>
      </c>
      <c r="U133" s="13">
        <v>1773509.4</v>
      </c>
      <c r="V133" s="13">
        <v>1942988.5460000001</v>
      </c>
      <c r="W133" s="13">
        <v>2408449.8301747204</v>
      </c>
      <c r="X133" s="13">
        <v>2843230.2755712084</v>
      </c>
      <c r="Y133" s="13">
        <v>3148074.5367050869</v>
      </c>
      <c r="Z133" s="13">
        <v>2920540.5209822534</v>
      </c>
      <c r="AA133" s="13">
        <v>3455234.6388112572</v>
      </c>
    </row>
    <row r="134" spans="1:27" ht="39.75" customHeight="1">
      <c r="A134" s="405" t="s">
        <v>1969</v>
      </c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M134" s="107">
        <v>1019756.2</v>
      </c>
      <c r="N134" s="107">
        <v>1246748.8</v>
      </c>
      <c r="O134" s="107">
        <v>1408026.3</v>
      </c>
      <c r="P134" s="107">
        <v>1828781.6</v>
      </c>
      <c r="Q134" s="107">
        <v>2287577.6</v>
      </c>
      <c r="R134" s="107">
        <v>3102833</v>
      </c>
      <c r="S134" s="13">
        <v>3959385.0724682296</v>
      </c>
      <c r="T134" s="13">
        <v>4220603</v>
      </c>
      <c r="U134" s="13">
        <v>4901519.5999999996</v>
      </c>
      <c r="V134" s="13">
        <v>9008913.1701908689</v>
      </c>
      <c r="W134" s="13">
        <v>10194850.397620533</v>
      </c>
      <c r="X134" s="13">
        <v>11384161.667142624</v>
      </c>
      <c r="Y134" s="13">
        <v>12093282.565692622</v>
      </c>
      <c r="Z134" s="13">
        <v>12975387.267930184</v>
      </c>
      <c r="AA134" s="13">
        <v>13313704.932476223</v>
      </c>
    </row>
    <row r="135" spans="1:27" ht="39.6">
      <c r="A135" s="122" t="s">
        <v>1579</v>
      </c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M135" s="107">
        <v>488727.7</v>
      </c>
      <c r="N135" s="107">
        <v>651288.80000000005</v>
      </c>
      <c r="O135" s="107">
        <v>802513.8</v>
      </c>
      <c r="P135" s="107">
        <v>959089.9</v>
      </c>
      <c r="Q135" s="107">
        <v>1189163.1000000001</v>
      </c>
      <c r="R135" s="107">
        <v>1466357</v>
      </c>
      <c r="S135" s="13">
        <v>1884401.2411200004</v>
      </c>
      <c r="T135" s="13">
        <v>2203213.2999999998</v>
      </c>
      <c r="U135" s="13">
        <v>2423548.6</v>
      </c>
      <c r="V135" s="13">
        <v>3631807.6476999996</v>
      </c>
      <c r="W135" s="13">
        <v>4555153.5617999993</v>
      </c>
      <c r="X135" s="13">
        <v>5201331.1718999995</v>
      </c>
      <c r="Y135" s="13">
        <v>5533093.2560000001</v>
      </c>
      <c r="Z135" s="13">
        <v>5822851.8909999998</v>
      </c>
      <c r="AA135" s="13">
        <v>6102114.9421000006</v>
      </c>
    </row>
    <row r="136" spans="1:27">
      <c r="A136" s="122" t="s">
        <v>1622</v>
      </c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21"/>
      <c r="M136" s="107">
        <v>279973</v>
      </c>
      <c r="N136" s="107">
        <v>317927.7</v>
      </c>
      <c r="O136" s="107">
        <v>400122.4</v>
      </c>
      <c r="P136" s="107">
        <v>493205.6</v>
      </c>
      <c r="Q136" s="107">
        <v>619292.80000000005</v>
      </c>
      <c r="R136" s="107">
        <v>769859.3</v>
      </c>
      <c r="S136" s="13">
        <v>970664.42945523933</v>
      </c>
      <c r="T136" s="13">
        <v>1134212.2</v>
      </c>
      <c r="U136" s="13">
        <v>1225967.2</v>
      </c>
      <c r="V136" s="13">
        <v>1401247.0179999999</v>
      </c>
      <c r="W136" s="13">
        <v>1543684.8464139432</v>
      </c>
      <c r="X136" s="13">
        <v>1717156.3603544359</v>
      </c>
      <c r="Y136" s="13">
        <v>1842898.4676651878</v>
      </c>
      <c r="Z136" s="13">
        <v>1936308.0301878285</v>
      </c>
      <c r="AA136" s="13">
        <v>2011217.5370624827</v>
      </c>
    </row>
    <row r="137" spans="1:27" ht="26.4">
      <c r="A137" s="122" t="s">
        <v>1612</v>
      </c>
      <c r="B137" s="107"/>
      <c r="C137" s="107"/>
      <c r="D137" s="107"/>
      <c r="E137" s="107"/>
      <c r="F137" s="107"/>
      <c r="G137" s="107"/>
      <c r="H137" s="107"/>
      <c r="I137" s="107"/>
      <c r="J137" s="107"/>
      <c r="K137" s="107"/>
      <c r="L137" s="121"/>
      <c r="M137" s="107">
        <v>321453</v>
      </c>
      <c r="N137" s="107">
        <v>375869.8</v>
      </c>
      <c r="O137" s="107">
        <v>472581.2</v>
      </c>
      <c r="P137" s="107">
        <v>564654.69999999995</v>
      </c>
      <c r="Q137" s="107">
        <v>765453.1</v>
      </c>
      <c r="R137" s="107">
        <v>950478.7</v>
      </c>
      <c r="S137" s="13">
        <v>1197843.0154326959</v>
      </c>
      <c r="T137" s="13">
        <v>1360339.1</v>
      </c>
      <c r="U137" s="13">
        <v>1487303.4</v>
      </c>
      <c r="V137" s="13">
        <v>1761809.426</v>
      </c>
      <c r="W137" s="13">
        <v>1960022.8576330007</v>
      </c>
      <c r="X137" s="13">
        <v>2303021.3740387256</v>
      </c>
      <c r="Y137" s="13">
        <v>2665324.2444096403</v>
      </c>
      <c r="Z137" s="13">
        <v>2788647.6497579967</v>
      </c>
      <c r="AA137" s="13">
        <v>2921142.4220645032</v>
      </c>
    </row>
    <row r="138" spans="1:27" ht="39.6">
      <c r="A138" s="122" t="s">
        <v>1802</v>
      </c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21"/>
      <c r="M138" s="107">
        <v>181993.8</v>
      </c>
      <c r="N138" s="107">
        <v>218207.3</v>
      </c>
      <c r="O138" s="107">
        <v>273809.7</v>
      </c>
      <c r="P138" s="107">
        <v>324729.5</v>
      </c>
      <c r="Q138" s="107">
        <v>417068.4</v>
      </c>
      <c r="R138" s="107">
        <v>522072.8</v>
      </c>
      <c r="S138" s="13">
        <v>621461.72622107295</v>
      </c>
      <c r="T138" s="13">
        <v>585950.1</v>
      </c>
      <c r="U138" s="13">
        <v>700587.3</v>
      </c>
      <c r="V138" s="13">
        <v>822106.00600000005</v>
      </c>
      <c r="W138" s="13">
        <v>915157.23223382363</v>
      </c>
      <c r="X138" s="13">
        <v>1036957.6049158107</v>
      </c>
      <c r="Y138" s="13">
        <v>1117645.7261238461</v>
      </c>
      <c r="Z138" s="13">
        <v>1247472.7844047036</v>
      </c>
      <c r="AA138" s="13">
        <v>1333828.677188515</v>
      </c>
    </row>
    <row r="139" spans="1:27">
      <c r="A139" s="122" t="s">
        <v>1594</v>
      </c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21"/>
      <c r="M139" s="107"/>
      <c r="N139" s="107"/>
      <c r="O139" s="107"/>
      <c r="P139" s="107"/>
      <c r="Q139" s="107"/>
      <c r="R139" s="107"/>
      <c r="S139" s="13"/>
      <c r="T139" s="13"/>
      <c r="U139" s="13">
        <v>46.6</v>
      </c>
      <c r="V139" s="13">
        <v>338572.96799999999</v>
      </c>
      <c r="W139" s="13">
        <v>375849.01812000002</v>
      </c>
      <c r="X139" s="13">
        <v>406093.16414119885</v>
      </c>
      <c r="Y139" s="13">
        <v>436076.97700000001</v>
      </c>
      <c r="Z139" s="13">
        <v>440337.71792169102</v>
      </c>
      <c r="AA139" s="13">
        <v>461386.5</v>
      </c>
    </row>
    <row r="140" spans="1:27">
      <c r="A140" s="120" t="s">
        <v>1709</v>
      </c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21"/>
      <c r="M140" s="107">
        <v>1415153.1</v>
      </c>
      <c r="N140" s="107">
        <v>1775123.2</v>
      </c>
      <c r="O140" s="107">
        <v>2352124.6</v>
      </c>
      <c r="P140" s="107">
        <v>3248224.8</v>
      </c>
      <c r="Q140" s="107">
        <v>4090102.5</v>
      </c>
      <c r="R140" s="107">
        <v>4977558.7</v>
      </c>
      <c r="S140" s="13">
        <v>6323848.443</v>
      </c>
      <c r="T140" s="13">
        <v>5202132.9000000004</v>
      </c>
      <c r="U140" s="13">
        <v>6462567.8999999994</v>
      </c>
      <c r="V140" s="13">
        <v>8413321.9330000002</v>
      </c>
      <c r="W140" s="13">
        <v>9411798.2004774213</v>
      </c>
      <c r="X140" s="13">
        <v>9510857.9038273394</v>
      </c>
      <c r="Y140" s="13">
        <v>10550847.878676547</v>
      </c>
      <c r="Z140" s="13">
        <v>8738499.5953544136</v>
      </c>
      <c r="AA140" s="13">
        <v>8818887.4463604111</v>
      </c>
    </row>
    <row r="141" spans="1:27">
      <c r="A141" s="120" t="s">
        <v>1710</v>
      </c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21"/>
      <c r="M141" s="107">
        <v>165911.6</v>
      </c>
      <c r="N141" s="107">
        <v>186639.7</v>
      </c>
      <c r="O141" s="107">
        <v>183700.7</v>
      </c>
      <c r="P141" s="107">
        <v>156125.1</v>
      </c>
      <c r="Q141" s="107">
        <v>150244.79999999999</v>
      </c>
      <c r="R141" s="107">
        <v>214516.7</v>
      </c>
      <c r="S141" s="13">
        <v>229697.55427993997</v>
      </c>
      <c r="T141" s="13">
        <v>226238.1</v>
      </c>
      <c r="U141" s="13">
        <v>194104.2</v>
      </c>
      <c r="V141" s="13">
        <v>214912.29399999999</v>
      </c>
      <c r="W141" s="13">
        <v>244148.32570000002</v>
      </c>
      <c r="X141" s="13">
        <v>246412.72</v>
      </c>
      <c r="Y141" s="13">
        <v>258701848.99999997</v>
      </c>
      <c r="Z141" s="13">
        <v>269971.95530000003</v>
      </c>
      <c r="AA141" s="13">
        <v>283605.53904264997</v>
      </c>
    </row>
    <row r="142" spans="1:27" ht="52.8">
      <c r="A142" s="119" t="s">
        <v>1303</v>
      </c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21"/>
      <c r="M142" s="121"/>
      <c r="N142" s="121"/>
      <c r="O142" s="121"/>
      <c r="P142" s="121"/>
      <c r="Q142" s="121"/>
      <c r="R142" s="121"/>
    </row>
    <row r="143" spans="1:27" ht="26.4">
      <c r="A143" s="120" t="s">
        <v>2225</v>
      </c>
      <c r="B143" s="107"/>
      <c r="C143" s="107"/>
      <c r="D143" s="107"/>
      <c r="E143" s="107"/>
      <c r="F143" s="107"/>
      <c r="G143" s="107"/>
      <c r="H143" s="107"/>
      <c r="I143" s="107"/>
      <c r="J143" s="107"/>
      <c r="K143" s="107"/>
      <c r="L143" s="121"/>
      <c r="N143" s="107">
        <v>101.377942437453</v>
      </c>
      <c r="O143" s="107">
        <v>102.61893098766906</v>
      </c>
      <c r="P143" s="107">
        <v>100.6291336586296</v>
      </c>
      <c r="Q143" s="107">
        <v>104.0596484050419</v>
      </c>
      <c r="R143" s="107">
        <v>102.31084334888622</v>
      </c>
      <c r="S143" s="13">
        <v>108.8</v>
      </c>
      <c r="T143" s="13">
        <v>100.90447540047998</v>
      </c>
      <c r="U143" s="13">
        <v>91.24419429427563</v>
      </c>
      <c r="V143" s="13" t="s">
        <v>1842</v>
      </c>
      <c r="W143" s="13">
        <v>96.249173103791833</v>
      </c>
      <c r="X143" s="13">
        <v>105.03283444131087</v>
      </c>
      <c r="Y143" s="13">
        <v>103.50704351763262</v>
      </c>
      <c r="Z143" s="13">
        <v>103.06371051387792</v>
      </c>
      <c r="AA143" s="13">
        <v>104.26477387833542</v>
      </c>
    </row>
    <row r="144" spans="1:27">
      <c r="A144" s="120" t="s">
        <v>877</v>
      </c>
      <c r="B144" s="107"/>
      <c r="C144" s="107"/>
      <c r="D144" s="107"/>
      <c r="E144" s="107"/>
      <c r="F144" s="107"/>
      <c r="G144" s="107"/>
      <c r="H144" s="107"/>
      <c r="I144" s="107"/>
      <c r="J144" s="107"/>
      <c r="K144" s="107"/>
      <c r="L144" s="121"/>
      <c r="N144" s="107">
        <v>104.98722289437283</v>
      </c>
      <c r="O144" s="107">
        <v>100.19403299667393</v>
      </c>
      <c r="P144" s="107">
        <v>106.5180805058457</v>
      </c>
      <c r="Q144" s="107">
        <v>104.77246550546795</v>
      </c>
      <c r="R144" s="107">
        <v>102.87907246510757</v>
      </c>
      <c r="S144" s="13">
        <v>94.1</v>
      </c>
      <c r="T144" s="13">
        <v>106.17577325872365</v>
      </c>
      <c r="U144" s="13">
        <v>91.77946717343049</v>
      </c>
      <c r="V144" s="13" t="s">
        <v>1842</v>
      </c>
      <c r="W144" s="13">
        <v>104.05607334800595</v>
      </c>
      <c r="X144" s="13">
        <v>104.91349419251928</v>
      </c>
      <c r="Y144" s="13">
        <v>95.737295242157444</v>
      </c>
      <c r="Z144" s="13">
        <v>101.02019561185254</v>
      </c>
      <c r="AA144" s="13">
        <v>97.906782275830523</v>
      </c>
    </row>
    <row r="145" spans="1:27">
      <c r="A145" s="120" t="s">
        <v>617</v>
      </c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21"/>
      <c r="N145" s="107">
        <v>109.18936810419184</v>
      </c>
      <c r="O145" s="107">
        <v>108.02867509748815</v>
      </c>
      <c r="P145" s="107">
        <v>101.68898242771481</v>
      </c>
      <c r="Q145" s="107">
        <v>96.419868444993767</v>
      </c>
      <c r="R145" s="107">
        <v>97.286490737799369</v>
      </c>
      <c r="S145" s="13">
        <v>101.2</v>
      </c>
      <c r="T145" s="13">
        <v>98.22982931584869</v>
      </c>
      <c r="U145" s="13">
        <v>106.51586283848711</v>
      </c>
      <c r="V145" s="13" t="s">
        <v>1842</v>
      </c>
      <c r="W145" s="13">
        <v>102.50406761842092</v>
      </c>
      <c r="X145" s="13">
        <v>101.4123810681258</v>
      </c>
      <c r="Y145" s="13">
        <v>102.97888088555285</v>
      </c>
      <c r="Z145" s="13">
        <v>99.81505039628064</v>
      </c>
      <c r="AA145" s="13">
        <v>100.47467094135338</v>
      </c>
    </row>
    <row r="146" spans="1:27">
      <c r="A146" s="120" t="s">
        <v>618</v>
      </c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21"/>
      <c r="N146" s="107">
        <v>108.11957762607986</v>
      </c>
      <c r="O146" s="107">
        <v>109.67277393548352</v>
      </c>
      <c r="P146" s="107">
        <v>104.64001426464603</v>
      </c>
      <c r="Q146" s="107">
        <v>107.82125241369296</v>
      </c>
      <c r="R146" s="107">
        <v>109.01848813090189</v>
      </c>
      <c r="S146" s="13">
        <v>99.7</v>
      </c>
      <c r="T146" s="13">
        <v>86.145767402029193</v>
      </c>
      <c r="U146" s="13">
        <v>108.59355265275666</v>
      </c>
      <c r="V146" s="13" t="s">
        <v>1842</v>
      </c>
      <c r="W146" s="13">
        <v>104.59184251180622</v>
      </c>
      <c r="X146" s="13">
        <v>101.12746518933741</v>
      </c>
      <c r="Y146" s="13">
        <v>100.46851675791606</v>
      </c>
      <c r="Z146" s="13">
        <v>95.304611729802787</v>
      </c>
      <c r="AA146" s="13">
        <v>102.09149164222362</v>
      </c>
    </row>
    <row r="147" spans="1:27" ht="26.4">
      <c r="A147" s="120" t="s">
        <v>1420</v>
      </c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21"/>
      <c r="N147" s="107">
        <v>103.45086695251122</v>
      </c>
      <c r="O147" s="107">
        <v>102.04462976693966</v>
      </c>
      <c r="P147" s="107">
        <v>101.20418589263895</v>
      </c>
      <c r="Q147" s="107">
        <v>106.03594200632827</v>
      </c>
      <c r="R147" s="107">
        <v>97.987588222120422</v>
      </c>
      <c r="S147" s="13">
        <v>100.1</v>
      </c>
      <c r="T147" s="13">
        <v>98.306742292255592</v>
      </c>
      <c r="U147" s="13">
        <v>103.89693070149421</v>
      </c>
      <c r="V147" s="13" t="s">
        <v>1842</v>
      </c>
      <c r="W147" s="13">
        <v>100.65984952693188</v>
      </c>
      <c r="X147" s="13">
        <v>97.635201112585463</v>
      </c>
      <c r="Y147" s="13">
        <v>100.09032861832759</v>
      </c>
      <c r="Z147" s="13">
        <v>98.005182591462983</v>
      </c>
      <c r="AA147" s="13">
        <v>101.95607621557079</v>
      </c>
    </row>
    <row r="148" spans="1:27">
      <c r="A148" s="120" t="s">
        <v>2022</v>
      </c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21"/>
      <c r="N148" s="107">
        <v>113.88103372998111</v>
      </c>
      <c r="O148" s="107">
        <v>109.88953072178647</v>
      </c>
      <c r="P148" s="107">
        <v>110.36206321479752</v>
      </c>
      <c r="Q148" s="107">
        <v>118.18224240089042</v>
      </c>
      <c r="R148" s="107">
        <v>116.02057143769461</v>
      </c>
      <c r="S148" s="13">
        <v>113.6</v>
      </c>
      <c r="T148" s="13">
        <v>87.665100532259999</v>
      </c>
      <c r="U148" s="13">
        <v>104.77621722658388</v>
      </c>
      <c r="V148" s="13" t="s">
        <v>1842</v>
      </c>
      <c r="W148" s="13">
        <v>101.84022655540478</v>
      </c>
      <c r="X148" s="13">
        <v>100.12623035465191</v>
      </c>
      <c r="Y148" s="13">
        <v>97.513733606165516</v>
      </c>
      <c r="Z148" s="13">
        <v>95.156179496759023</v>
      </c>
      <c r="AA148" s="13">
        <v>95.69738185690268</v>
      </c>
    </row>
    <row r="149" spans="1:27" ht="52.8">
      <c r="A149" s="120" t="s">
        <v>1903</v>
      </c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21"/>
      <c r="N149" s="107">
        <v>111.27085603221126</v>
      </c>
      <c r="O149" s="107">
        <v>112.68548066818195</v>
      </c>
      <c r="P149" s="107">
        <v>109.7045553517092</v>
      </c>
      <c r="Q149" s="107">
        <v>115.66283759693468</v>
      </c>
      <c r="R149" s="107">
        <v>112.20470669011951</v>
      </c>
      <c r="S149" s="13">
        <v>110.1</v>
      </c>
      <c r="T149" s="13">
        <v>95.408662909880448</v>
      </c>
      <c r="U149" s="13">
        <v>105.77742056321486</v>
      </c>
      <c r="V149" s="13" t="s">
        <v>1842</v>
      </c>
      <c r="W149" s="13">
        <v>104.8220629257885</v>
      </c>
      <c r="X149" s="13">
        <v>101.3863100480434</v>
      </c>
      <c r="Y149" s="13">
        <v>101.39006129775801</v>
      </c>
      <c r="Z149" s="13">
        <v>92.397785130564912</v>
      </c>
      <c r="AA149" s="13">
        <v>96.934802731241305</v>
      </c>
    </row>
    <row r="150" spans="1:27">
      <c r="A150" s="120" t="s">
        <v>1904</v>
      </c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21"/>
      <c r="N150" s="107">
        <v>103.91135209500754</v>
      </c>
      <c r="O150" s="107">
        <v>106.0874954411855</v>
      </c>
      <c r="P150" s="107">
        <v>112.91220376516927</v>
      </c>
      <c r="Q150" s="107">
        <v>110.45294398624021</v>
      </c>
      <c r="R150" s="107">
        <v>115.30354140609811</v>
      </c>
      <c r="S150" s="13">
        <v>111.1</v>
      </c>
      <c r="T150" s="13">
        <v>86.463902358610241</v>
      </c>
      <c r="U150" s="13">
        <v>104.56960384035779</v>
      </c>
      <c r="V150" s="13" t="s">
        <v>1842</v>
      </c>
      <c r="W150" s="13">
        <v>107.33478860947427</v>
      </c>
      <c r="X150" s="13">
        <v>102.43226651757276</v>
      </c>
      <c r="Y150" s="13">
        <v>100.97351633064626</v>
      </c>
      <c r="Z150" s="13">
        <v>96.674362385624462</v>
      </c>
      <c r="AA150" s="13">
        <v>96.948785592750326</v>
      </c>
    </row>
    <row r="151" spans="1:27">
      <c r="A151" s="120" t="s">
        <v>1905</v>
      </c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21"/>
      <c r="N151" s="107">
        <v>107.91508460841585</v>
      </c>
      <c r="O151" s="107">
        <v>110.70545704615181</v>
      </c>
      <c r="P151" s="107">
        <v>107.04404854644855</v>
      </c>
      <c r="Q151" s="107">
        <v>113.31217317980804</v>
      </c>
      <c r="R151" s="107">
        <v>106.21942913853488</v>
      </c>
      <c r="S151" s="13">
        <v>106.6</v>
      </c>
      <c r="T151" s="13">
        <v>91.737466422421392</v>
      </c>
      <c r="U151" s="13">
        <v>105.60213602848182</v>
      </c>
      <c r="V151" s="13" t="s">
        <v>1842</v>
      </c>
      <c r="W151" s="13">
        <v>104.89452145230025</v>
      </c>
      <c r="X151" s="13">
        <v>101.30195080447038</v>
      </c>
      <c r="Y151" s="13">
        <v>100.86648535671303</v>
      </c>
      <c r="Z151" s="13">
        <v>97.134625729711345</v>
      </c>
      <c r="AA151" s="13">
        <v>100.88753840739764</v>
      </c>
    </row>
    <row r="152" spans="1:27">
      <c r="A152" s="120" t="s">
        <v>1906</v>
      </c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21"/>
      <c r="N152" s="107">
        <v>123.28028135322626</v>
      </c>
      <c r="O152" s="107">
        <v>115.66056438478</v>
      </c>
      <c r="P152" s="107">
        <v>120.50473561795994</v>
      </c>
      <c r="Q152" s="107">
        <v>125.02171879151823</v>
      </c>
      <c r="R152" s="107">
        <v>124.80335258630899</v>
      </c>
      <c r="S152" s="13">
        <v>113.7</v>
      </c>
      <c r="T152" s="13">
        <v>98.367520272046448</v>
      </c>
      <c r="U152" s="13">
        <v>101.78248668635999</v>
      </c>
      <c r="V152" s="13" t="s">
        <v>1842</v>
      </c>
      <c r="W152" s="13">
        <v>118.67998878906569</v>
      </c>
      <c r="X152" s="13">
        <v>109.91499145528869</v>
      </c>
      <c r="Y152" s="13">
        <v>102.711960344231</v>
      </c>
      <c r="Z152" s="13">
        <v>92.360464834932827</v>
      </c>
      <c r="AA152" s="13">
        <v>99.825976094433571</v>
      </c>
    </row>
    <row r="153" spans="1:27" ht="25.5" customHeight="1">
      <c r="A153" s="120" t="s">
        <v>1969</v>
      </c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21"/>
      <c r="M153" s="107"/>
      <c r="N153" s="107">
        <v>104.5262086428426</v>
      </c>
      <c r="O153" s="107">
        <v>101.66936812796692</v>
      </c>
      <c r="P153" s="107">
        <v>111.54337708741015</v>
      </c>
      <c r="Q153" s="107">
        <v>109.07788790810102</v>
      </c>
      <c r="R153" s="107">
        <v>121.0304026402266</v>
      </c>
      <c r="S153" s="13">
        <v>110.2</v>
      </c>
      <c r="T153" s="13">
        <v>95.202709098094303</v>
      </c>
      <c r="U153" s="13">
        <v>108.35879081158764</v>
      </c>
      <c r="V153" s="13" t="s">
        <v>1842</v>
      </c>
      <c r="W153" s="13">
        <v>104.22726292050424</v>
      </c>
      <c r="X153" s="13">
        <v>107.17720819222841</v>
      </c>
      <c r="Y153" s="13">
        <v>102.02415160694748</v>
      </c>
      <c r="Z153" s="13">
        <v>99.051530847274009</v>
      </c>
      <c r="AA153" s="13">
        <v>101.3516092498362</v>
      </c>
    </row>
    <row r="154" spans="1:27" ht="39.6">
      <c r="A154" s="120" t="s">
        <v>1579</v>
      </c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21"/>
      <c r="N154" s="107">
        <v>103.09574037173161</v>
      </c>
      <c r="O154" s="107">
        <v>103.59690594933807</v>
      </c>
      <c r="P154" s="107">
        <v>97.37129182391196</v>
      </c>
      <c r="Q154" s="107">
        <v>102.79337225655185</v>
      </c>
      <c r="R154" s="107">
        <v>103.72292604916255</v>
      </c>
      <c r="S154" s="13">
        <v>102.8</v>
      </c>
      <c r="T154" s="13">
        <v>99.157339311141058</v>
      </c>
      <c r="U154" s="13">
        <v>99.819411039192076</v>
      </c>
      <c r="V154" s="13" t="s">
        <v>1842</v>
      </c>
      <c r="W154" s="13">
        <v>104.94828748906386</v>
      </c>
      <c r="X154" s="13">
        <v>102.39039534035426</v>
      </c>
      <c r="Y154" s="13">
        <v>96.048099346660706</v>
      </c>
      <c r="Z154" s="13">
        <v>98.780132512782018</v>
      </c>
      <c r="AA154" s="13">
        <v>100.34964175812094</v>
      </c>
    </row>
    <row r="155" spans="1:27">
      <c r="A155" s="120" t="s">
        <v>1622</v>
      </c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21"/>
      <c r="N155" s="107">
        <v>102.62054827092317</v>
      </c>
      <c r="O155" s="107">
        <v>100.3717038036966</v>
      </c>
      <c r="P155" s="107">
        <v>100.47139478287544</v>
      </c>
      <c r="Q155" s="107">
        <v>100.60512114912552</v>
      </c>
      <c r="R155" s="107">
        <v>101.23741655346575</v>
      </c>
      <c r="S155" s="13">
        <v>100</v>
      </c>
      <c r="T155" s="13">
        <v>98.556182660818223</v>
      </c>
      <c r="U155" s="13">
        <v>98.213009324357557</v>
      </c>
      <c r="V155" s="13" t="s">
        <v>1842</v>
      </c>
      <c r="W155" s="13">
        <v>96.510884657614071</v>
      </c>
      <c r="X155" s="13">
        <v>96.815475079774799</v>
      </c>
      <c r="Y155" s="13">
        <v>101.06231603039988</v>
      </c>
      <c r="Z155" s="13">
        <v>101.48071108164616</v>
      </c>
      <c r="AA155" s="13">
        <v>100.11453065293499</v>
      </c>
    </row>
    <row r="156" spans="1:27" ht="26.4">
      <c r="A156" s="120" t="s">
        <v>1612</v>
      </c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21"/>
      <c r="N156" s="107">
        <v>100.2566468838523</v>
      </c>
      <c r="O156" s="107">
        <v>101.04450816921393</v>
      </c>
      <c r="P156" s="107">
        <v>101.25577531377306</v>
      </c>
      <c r="Q156" s="107">
        <v>101.39256330544637</v>
      </c>
      <c r="R156" s="107">
        <v>101.28077816498231</v>
      </c>
      <c r="S156" s="13">
        <v>101</v>
      </c>
      <c r="T156" s="13">
        <v>99.717489867355283</v>
      </c>
      <c r="U156" s="13">
        <v>100.63653110796169</v>
      </c>
      <c r="V156" s="13" t="s">
        <v>1842</v>
      </c>
      <c r="W156" s="13">
        <v>101.84038432510934</v>
      </c>
      <c r="X156" s="13">
        <v>100.69065140081803</v>
      </c>
      <c r="Y156" s="13">
        <v>103.16938002191731</v>
      </c>
      <c r="Z156" s="13">
        <v>99.700428670965152</v>
      </c>
      <c r="AA156" s="13">
        <v>97.921583765325934</v>
      </c>
    </row>
    <row r="157" spans="1:27" ht="27" customHeight="1">
      <c r="A157" s="404" t="s">
        <v>1802</v>
      </c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21"/>
      <c r="N157" s="107">
        <v>103.22366262141962</v>
      </c>
      <c r="O157" s="107">
        <v>111.70115273613861</v>
      </c>
      <c r="P157" s="107">
        <v>101.1119446283782</v>
      </c>
      <c r="Q157" s="107">
        <v>107.71422381819025</v>
      </c>
      <c r="R157" s="107">
        <v>108.8397574594931</v>
      </c>
      <c r="S157" s="13">
        <v>102.8</v>
      </c>
      <c r="T157" s="13">
        <v>81.532917857705471</v>
      </c>
      <c r="U157" s="13">
        <v>103.55177017509183</v>
      </c>
      <c r="V157" s="13" t="s">
        <v>1842</v>
      </c>
      <c r="W157" s="13">
        <v>102.81811212679412</v>
      </c>
      <c r="X157" s="13">
        <v>100.36030975008133</v>
      </c>
      <c r="Y157" s="13">
        <v>100.91158403214391</v>
      </c>
      <c r="Z157" s="13">
        <v>98.781137405266023</v>
      </c>
      <c r="AA157" s="13">
        <v>102.11337183382821</v>
      </c>
    </row>
    <row r="158" spans="1:27" ht="15.75" customHeight="1">
      <c r="A158" s="404" t="s">
        <v>1594</v>
      </c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21"/>
      <c r="N158" s="107"/>
      <c r="O158" s="107"/>
      <c r="P158" s="107"/>
      <c r="Q158" s="107"/>
      <c r="R158" s="107"/>
      <c r="S158" s="13"/>
      <c r="T158" s="13"/>
      <c r="U158" s="13"/>
      <c r="V158" s="13" t="s">
        <v>1842</v>
      </c>
      <c r="W158" s="13">
        <v>104.6703483427537</v>
      </c>
      <c r="X158" s="13">
        <v>101.75844383286106</v>
      </c>
      <c r="Y158" s="13">
        <v>101.47738976879579</v>
      </c>
      <c r="Z158" s="13">
        <v>98.972999668359009</v>
      </c>
      <c r="AA158" s="13">
        <v>97.998639325451052</v>
      </c>
    </row>
    <row r="159" spans="1:27">
      <c r="A159" s="123" t="s">
        <v>1304</v>
      </c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21"/>
      <c r="N159" s="259">
        <v>107.56501834922103</v>
      </c>
      <c r="O159" s="259">
        <v>108.03401829628115</v>
      </c>
      <c r="P159" s="259">
        <v>105.74804603760217</v>
      </c>
      <c r="Q159" s="259">
        <v>108.88954347639277</v>
      </c>
      <c r="R159" s="259">
        <v>108.75730725382542</v>
      </c>
      <c r="S159" s="258">
        <v>105</v>
      </c>
      <c r="T159" s="258">
        <v>92.605444247587968</v>
      </c>
      <c r="U159" s="258">
        <v>105.03761877974365</v>
      </c>
      <c r="V159" s="13" t="s">
        <v>1842</v>
      </c>
      <c r="W159" s="258">
        <v>103.88799006334692</v>
      </c>
      <c r="X159" s="258">
        <v>102.0790257657918</v>
      </c>
      <c r="Y159" s="258">
        <v>100.75834427464328</v>
      </c>
      <c r="Z159" s="258">
        <v>96.714618690294714</v>
      </c>
      <c r="AA159" s="258">
        <v>100.29280279313902</v>
      </c>
    </row>
    <row r="160" spans="1:27" ht="66">
      <c r="A160" s="119" t="s">
        <v>1610</v>
      </c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21"/>
      <c r="M160" s="121"/>
      <c r="N160" s="121"/>
      <c r="O160" s="121"/>
      <c r="P160" s="121"/>
      <c r="Q160" s="121"/>
      <c r="R160" s="121"/>
    </row>
    <row r="161" spans="1:27" ht="26.4">
      <c r="A161" s="108" t="s">
        <v>2363</v>
      </c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21"/>
      <c r="N161" s="107">
        <v>107.29585433062172</v>
      </c>
      <c r="O161" s="107">
        <v>107.17594919269399</v>
      </c>
      <c r="P161" s="107">
        <v>106.37618702701528</v>
      </c>
      <c r="Q161" s="107">
        <v>108.15343197291236</v>
      </c>
      <c r="R161" s="107">
        <v>108.53508020907745</v>
      </c>
      <c r="S161" s="13">
        <v>105.2</v>
      </c>
      <c r="T161" s="13">
        <v>92.179114973159642</v>
      </c>
      <c r="U161" s="13">
        <v>104.50372562559468</v>
      </c>
      <c r="V161" s="13" t="s">
        <v>1842</v>
      </c>
      <c r="W161" s="107">
        <v>103.65590157306383</v>
      </c>
      <c r="X161" s="107">
        <v>101.78535450091057</v>
      </c>
      <c r="Y161" s="107">
        <v>100.73860077330102</v>
      </c>
      <c r="Z161" s="107">
        <v>97.171759186474944</v>
      </c>
      <c r="AA161" s="107">
        <v>99.775089015753366</v>
      </c>
    </row>
    <row r="162" spans="1:27">
      <c r="A162" s="108" t="s">
        <v>2364</v>
      </c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21"/>
      <c r="N162" s="107"/>
      <c r="O162" s="107"/>
      <c r="P162" s="107"/>
      <c r="Q162" s="107"/>
      <c r="R162" s="107"/>
      <c r="S162" s="260"/>
      <c r="T162" s="260"/>
      <c r="U162" s="261"/>
      <c r="W162" s="13"/>
      <c r="X162" s="13"/>
      <c r="Y162" s="13"/>
      <c r="Z162" s="13"/>
      <c r="AA162" s="437"/>
    </row>
    <row r="163" spans="1:27">
      <c r="A163" s="108" t="s">
        <v>2113</v>
      </c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21"/>
      <c r="N163" s="107"/>
      <c r="O163" s="107"/>
      <c r="P163" s="107"/>
      <c r="Q163" s="107"/>
      <c r="R163" s="107"/>
      <c r="S163" s="260"/>
      <c r="T163" s="260"/>
      <c r="U163" s="261"/>
      <c r="V163" s="13"/>
      <c r="W163" s="13"/>
      <c r="X163" s="13"/>
      <c r="Y163" s="13"/>
      <c r="Z163" s="13"/>
      <c r="AA163" s="437"/>
    </row>
    <row r="164" spans="1:27">
      <c r="A164" s="108" t="s">
        <v>2114</v>
      </c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21"/>
      <c r="N164" s="107">
        <v>107.49008279426091</v>
      </c>
      <c r="O164" s="107">
        <v>106.60399293263696</v>
      </c>
      <c r="P164" s="107">
        <v>105.99220901273038</v>
      </c>
      <c r="Q164" s="107">
        <v>107.93750976673948</v>
      </c>
      <c r="R164" s="107">
        <v>108.44128413981831</v>
      </c>
      <c r="S164" s="13">
        <v>105.2</v>
      </c>
      <c r="T164" s="13">
        <v>93.255059198751979</v>
      </c>
      <c r="U164" s="14">
        <v>104.08604990086991</v>
      </c>
      <c r="V164" s="13" t="s">
        <v>1842</v>
      </c>
      <c r="W164" s="107">
        <v>103.68537826910962</v>
      </c>
      <c r="X164" s="107">
        <v>101.83069519565045</v>
      </c>
      <c r="Y164" s="107">
        <v>100.90186633469193</v>
      </c>
      <c r="Z164" s="107">
        <v>97.741602047143644</v>
      </c>
      <c r="AA164" s="107">
        <v>99.747427645935431</v>
      </c>
    </row>
    <row r="165" spans="1:27">
      <c r="A165" s="108" t="s">
        <v>1611</v>
      </c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21"/>
      <c r="N165" s="107"/>
      <c r="O165" s="107"/>
      <c r="P165" s="107"/>
      <c r="Q165" s="107"/>
      <c r="R165" s="107"/>
      <c r="S165" s="13"/>
      <c r="T165" s="13"/>
      <c r="U165" s="261"/>
      <c r="V165" s="13"/>
      <c r="W165" s="13"/>
      <c r="X165" s="13"/>
      <c r="Y165" s="13"/>
      <c r="Z165" s="15"/>
      <c r="AA165" s="437"/>
    </row>
    <row r="166" spans="1:27" ht="26.4">
      <c r="A166" s="122" t="s">
        <v>2225</v>
      </c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21"/>
      <c r="N166" s="107">
        <v>98.209088637707069</v>
      </c>
      <c r="O166" s="107">
        <v>101.03617673854677</v>
      </c>
      <c r="P166" s="107">
        <v>100.33818535856713</v>
      </c>
      <c r="Q166" s="107">
        <v>102.71988585715101</v>
      </c>
      <c r="R166" s="107">
        <v>101.31716355997192</v>
      </c>
      <c r="S166" s="13">
        <v>106.4</v>
      </c>
      <c r="T166" s="13">
        <v>101.48251461100979</v>
      </c>
      <c r="U166" s="13">
        <v>87.868802944322127</v>
      </c>
      <c r="V166" s="13" t="s">
        <v>1842</v>
      </c>
      <c r="W166" s="13">
        <v>98.363899352884758</v>
      </c>
      <c r="X166" s="13">
        <v>104.49886719990573</v>
      </c>
      <c r="Y166" s="13">
        <v>101.9527358906012</v>
      </c>
      <c r="Z166" s="13">
        <v>102.98585363991548</v>
      </c>
      <c r="AA166" s="13">
        <v>103.59324256823574</v>
      </c>
    </row>
    <row r="167" spans="1:27">
      <c r="A167" s="122" t="s">
        <v>877</v>
      </c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21"/>
      <c r="N167" s="107">
        <v>101.7184586829526</v>
      </c>
      <c r="O167" s="107">
        <v>102.50814639789074</v>
      </c>
      <c r="P167" s="107">
        <v>89.141145937534759</v>
      </c>
      <c r="Q167" s="107">
        <v>103.99506651290518</v>
      </c>
      <c r="R167" s="107">
        <v>99.116505538576476</v>
      </c>
      <c r="S167" s="13">
        <v>94.2</v>
      </c>
      <c r="T167" s="13">
        <v>105.57317468816645</v>
      </c>
      <c r="U167" s="13">
        <v>90.8585801520519</v>
      </c>
      <c r="V167" s="13" t="s">
        <v>1842</v>
      </c>
      <c r="W167" s="13">
        <v>107.67389537959014</v>
      </c>
      <c r="X167" s="13">
        <v>105.04900413320274</v>
      </c>
      <c r="Y167" s="13">
        <v>93.512309915801211</v>
      </c>
      <c r="Z167" s="13">
        <v>100.76870396441974</v>
      </c>
      <c r="AA167" s="13">
        <v>97.912473950244134</v>
      </c>
    </row>
    <row r="168" spans="1:27">
      <c r="A168" s="122" t="s">
        <v>617</v>
      </c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21"/>
      <c r="N168" s="107">
        <v>110.75352902422533</v>
      </c>
      <c r="O168" s="107">
        <v>113.34994484122333</v>
      </c>
      <c r="P168" s="107">
        <v>101.52197155812448</v>
      </c>
      <c r="Q168" s="107">
        <v>97.085249029903991</v>
      </c>
      <c r="R168" s="107">
        <v>97.83174514855952</v>
      </c>
      <c r="S168" s="13">
        <v>101</v>
      </c>
      <c r="T168" s="13">
        <v>97.639530060701347</v>
      </c>
      <c r="U168" s="13">
        <v>106.63373317827106</v>
      </c>
      <c r="V168" s="13" t="s">
        <v>1842</v>
      </c>
      <c r="W168" s="13">
        <v>101.96044501296555</v>
      </c>
      <c r="X168" s="13">
        <v>100.0864458503541</v>
      </c>
      <c r="Y168" s="13">
        <v>102.04234856764529</v>
      </c>
      <c r="Z168" s="13">
        <v>100.1959972241617</v>
      </c>
      <c r="AA168" s="13">
        <v>100.30103340866138</v>
      </c>
    </row>
    <row r="169" spans="1:27">
      <c r="A169" s="122" t="s">
        <v>618</v>
      </c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21"/>
      <c r="N169" s="107">
        <v>108.79937060266194</v>
      </c>
      <c r="O169" s="107">
        <v>108.05280369539791</v>
      </c>
      <c r="P169" s="107">
        <v>104.43722963645344</v>
      </c>
      <c r="Q169" s="107">
        <v>106.57207093002732</v>
      </c>
      <c r="R169" s="107">
        <v>107.52237852718234</v>
      </c>
      <c r="S169" s="13">
        <v>97.9</v>
      </c>
      <c r="T169" s="13">
        <v>85.384087518444531</v>
      </c>
      <c r="U169" s="13">
        <v>108.60857223064082</v>
      </c>
      <c r="V169" s="13" t="s">
        <v>1842</v>
      </c>
      <c r="W169" s="13">
        <v>104.56572553479747</v>
      </c>
      <c r="X169" s="13">
        <v>100.7125025891531</v>
      </c>
      <c r="Y169" s="13">
        <v>100.7500238193453</v>
      </c>
      <c r="Z169" s="13">
        <v>95.37239026395838</v>
      </c>
      <c r="AA169" s="13">
        <v>101.14871842000109</v>
      </c>
    </row>
    <row r="170" spans="1:27" ht="26.4">
      <c r="A170" s="122" t="s">
        <v>1420</v>
      </c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21"/>
      <c r="N170" s="107">
        <v>100.91654755493316</v>
      </c>
      <c r="O170" s="107">
        <v>107.87908538025749</v>
      </c>
      <c r="P170" s="107">
        <v>100.87721150653191</v>
      </c>
      <c r="Q170" s="107">
        <v>104.53000456170227</v>
      </c>
      <c r="R170" s="107">
        <v>96.564248963467477</v>
      </c>
      <c r="S170" s="13">
        <v>100.7</v>
      </c>
      <c r="T170" s="13">
        <v>95.318818448544732</v>
      </c>
      <c r="U170" s="13">
        <v>104.04466153999709</v>
      </c>
      <c r="V170" s="13" t="s">
        <v>1842</v>
      </c>
      <c r="W170" s="13">
        <v>100.52032879165979</v>
      </c>
      <c r="X170" s="13">
        <v>97.704091202633208</v>
      </c>
      <c r="Y170" s="13">
        <v>99.358328185177939</v>
      </c>
      <c r="Z170" s="13">
        <v>98.50209269544618</v>
      </c>
      <c r="AA170" s="13">
        <v>102.61682105232634</v>
      </c>
    </row>
    <row r="171" spans="1:27">
      <c r="A171" s="122" t="s">
        <v>2022</v>
      </c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21"/>
      <c r="N171" s="107">
        <v>112.65561595297396</v>
      </c>
      <c r="O171" s="107">
        <v>109.89367658526</v>
      </c>
      <c r="P171" s="107">
        <v>110.21335378356608</v>
      </c>
      <c r="Q171" s="107">
        <v>112.77128372478238</v>
      </c>
      <c r="R171" s="107">
        <v>113.00808629115855</v>
      </c>
      <c r="S171" s="13">
        <v>111.1</v>
      </c>
      <c r="T171" s="13">
        <v>85.297995916468949</v>
      </c>
      <c r="U171" s="13">
        <v>104.43261080517318</v>
      </c>
      <c r="V171" s="13" t="s">
        <v>1842</v>
      </c>
      <c r="W171" s="13">
        <v>103.83351386221061</v>
      </c>
      <c r="X171" s="13">
        <v>98.455995459345374</v>
      </c>
      <c r="Y171" s="13">
        <v>97.157416345739065</v>
      </c>
      <c r="Z171" s="13">
        <v>98.065168670860629</v>
      </c>
      <c r="AA171" s="13">
        <v>95.760346989155636</v>
      </c>
    </row>
    <row r="172" spans="1:27" ht="52.8">
      <c r="A172" s="122" t="s">
        <v>1903</v>
      </c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21"/>
      <c r="N172" s="107">
        <v>113.29874574125496</v>
      </c>
      <c r="O172" s="107">
        <v>110.18228387553903</v>
      </c>
      <c r="P172" s="107">
        <v>109.1427942237988</v>
      </c>
      <c r="Q172" s="107">
        <v>114.11427621115462</v>
      </c>
      <c r="R172" s="107">
        <v>111.71401440519395</v>
      </c>
      <c r="S172" s="13">
        <v>109.9</v>
      </c>
      <c r="T172" s="13">
        <v>94.155745017222785</v>
      </c>
      <c r="U172" s="13">
        <v>105.79765535964047</v>
      </c>
      <c r="V172" s="13" t="s">
        <v>1842</v>
      </c>
      <c r="W172" s="13">
        <v>103.43801896733251</v>
      </c>
      <c r="X172" s="13">
        <v>99.983036357279929</v>
      </c>
      <c r="Y172" s="13">
        <v>100.70344154631977</v>
      </c>
      <c r="Z172" s="13">
        <v>91.199175499649286</v>
      </c>
      <c r="AA172" s="13">
        <v>96.869324138542581</v>
      </c>
    </row>
    <row r="173" spans="1:27">
      <c r="A173" s="122" t="s">
        <v>1904</v>
      </c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21"/>
      <c r="N173" s="107">
        <v>101.61732784399284</v>
      </c>
      <c r="O173" s="107">
        <v>105.67279848502638</v>
      </c>
      <c r="P173" s="107">
        <v>109.27485356456113</v>
      </c>
      <c r="Q173" s="107">
        <v>107.88520291619864</v>
      </c>
      <c r="R173" s="107">
        <v>113.63313113356979</v>
      </c>
      <c r="S173" s="13">
        <v>110.1</v>
      </c>
      <c r="T173" s="13">
        <v>85.052595910974773</v>
      </c>
      <c r="U173" s="13">
        <v>106.49545585782994</v>
      </c>
      <c r="V173" s="13" t="s">
        <v>1842</v>
      </c>
      <c r="W173" s="13">
        <v>104.83672702741151</v>
      </c>
      <c r="X173" s="13">
        <v>101.86566621352846</v>
      </c>
      <c r="Y173" s="13">
        <v>99.364117049889316</v>
      </c>
      <c r="Z173" s="13">
        <v>95.500631059436373</v>
      </c>
      <c r="AA173" s="13">
        <v>96.481762670255023</v>
      </c>
    </row>
    <row r="174" spans="1:27">
      <c r="A174" s="122" t="s">
        <v>1905</v>
      </c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21"/>
      <c r="N174" s="107">
        <v>107.24831925528717</v>
      </c>
      <c r="O174" s="107">
        <v>105.90621451240743</v>
      </c>
      <c r="P174" s="107">
        <v>105.91894480759339</v>
      </c>
      <c r="Q174" s="107">
        <v>109.72386535104522</v>
      </c>
      <c r="R174" s="107">
        <v>104.84432873376677</v>
      </c>
      <c r="S174" s="13">
        <v>105.2</v>
      </c>
      <c r="T174" s="13">
        <v>91.424313665968171</v>
      </c>
      <c r="U174" s="13">
        <v>105.47916062264804</v>
      </c>
      <c r="V174" s="13" t="s">
        <v>1842</v>
      </c>
      <c r="W174" s="13">
        <v>103.9960762468088</v>
      </c>
      <c r="X174" s="13">
        <v>99.816489472775629</v>
      </c>
      <c r="Y174" s="13">
        <v>99.753646120137859</v>
      </c>
      <c r="Z174" s="13">
        <v>98.976982785047241</v>
      </c>
      <c r="AA174" s="13">
        <v>100.41613173565341</v>
      </c>
    </row>
    <row r="175" spans="1:27">
      <c r="A175" s="122" t="s">
        <v>1906</v>
      </c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21"/>
      <c r="N175" s="107">
        <v>129.02495845877985</v>
      </c>
      <c r="O175" s="107">
        <v>114.72583410318289</v>
      </c>
      <c r="P175" s="107">
        <v>129.22026852071252</v>
      </c>
      <c r="Q175" s="107">
        <v>125.35887440383323</v>
      </c>
      <c r="R175" s="107">
        <v>129.07510409822612</v>
      </c>
      <c r="S175" s="13">
        <v>113.5</v>
      </c>
      <c r="T175" s="13">
        <v>101.5385425668168</v>
      </c>
      <c r="U175" s="13">
        <v>100.29581374446255</v>
      </c>
      <c r="V175" s="13" t="s">
        <v>1842</v>
      </c>
      <c r="W175" s="13">
        <v>119.64252848765251</v>
      </c>
      <c r="X175" s="13">
        <v>112.45557142958677</v>
      </c>
      <c r="Y175" s="13">
        <v>105.39579890389663</v>
      </c>
      <c r="Z175" s="13">
        <v>94.027817071026647</v>
      </c>
      <c r="AA175" s="13">
        <v>100.81410160902526</v>
      </c>
    </row>
    <row r="176" spans="1:27" ht="39.6">
      <c r="A176" s="122" t="s">
        <v>1969</v>
      </c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21"/>
      <c r="N176" s="107">
        <v>102.76645026649076</v>
      </c>
      <c r="O176" s="107">
        <v>96.38460244011813</v>
      </c>
      <c r="P176" s="107">
        <v>111.99194719963205</v>
      </c>
      <c r="Q176" s="107">
        <v>110.04983449484895</v>
      </c>
      <c r="R176" s="107">
        <v>120.75471497862698</v>
      </c>
      <c r="S176" s="13">
        <v>110.9</v>
      </c>
      <c r="T176" s="13">
        <v>95.527792949581581</v>
      </c>
      <c r="U176" s="13">
        <v>105.98679148156296</v>
      </c>
      <c r="V176" s="13" t="s">
        <v>1842</v>
      </c>
      <c r="W176" s="13">
        <v>103.28732057593284</v>
      </c>
      <c r="X176" s="13">
        <v>106.317108053845</v>
      </c>
      <c r="Y176" s="13">
        <v>101.44973632878205</v>
      </c>
      <c r="Z176" s="13">
        <v>99.540405112196524</v>
      </c>
      <c r="AA176" s="13">
        <v>100.89640204913543</v>
      </c>
    </row>
    <row r="177" spans="1:27" ht="37.5" customHeight="1">
      <c r="A177" s="122" t="s">
        <v>1579</v>
      </c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21"/>
      <c r="N177" s="107">
        <v>101.32358204864622</v>
      </c>
      <c r="O177" s="107">
        <v>104.55053532398648</v>
      </c>
      <c r="P177" s="107">
        <v>94.607998491470042</v>
      </c>
      <c r="Q177" s="107">
        <v>102.47482843336839</v>
      </c>
      <c r="R177" s="107">
        <v>103.86649019692464</v>
      </c>
      <c r="S177" s="13">
        <v>103</v>
      </c>
      <c r="T177" s="13">
        <v>99.947832180938661</v>
      </c>
      <c r="U177" s="13">
        <v>99.736630698590858</v>
      </c>
      <c r="V177" s="13" t="s">
        <v>1842</v>
      </c>
      <c r="W177" s="13">
        <v>104.70365226550985</v>
      </c>
      <c r="X177" s="13">
        <v>102.64960114653756</v>
      </c>
      <c r="Y177" s="13">
        <v>100.96885801989018</v>
      </c>
      <c r="Z177" s="13">
        <v>103.04240703547612</v>
      </c>
      <c r="AA177" s="13">
        <v>100.02373613013818</v>
      </c>
    </row>
    <row r="178" spans="1:27">
      <c r="A178" s="122" t="s">
        <v>1622</v>
      </c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21"/>
      <c r="N178" s="107">
        <v>101.19238371293484</v>
      </c>
      <c r="O178" s="107">
        <v>100.34919244178091</v>
      </c>
      <c r="P178" s="107">
        <v>100.31848283738792</v>
      </c>
      <c r="Q178" s="107">
        <v>100.4846843063258</v>
      </c>
      <c r="R178" s="107">
        <v>101.08690502769394</v>
      </c>
      <c r="S178" s="13">
        <v>99.9</v>
      </c>
      <c r="T178" s="13">
        <v>98.60222254793878</v>
      </c>
      <c r="U178" s="13">
        <v>98.236879875129603</v>
      </c>
      <c r="V178" s="13" t="s">
        <v>1842</v>
      </c>
      <c r="W178" s="13">
        <v>97.046713809372136</v>
      </c>
      <c r="X178" s="13">
        <v>96.593679165919681</v>
      </c>
      <c r="Y178" s="13">
        <v>100.39358342268217</v>
      </c>
      <c r="Z178" s="13">
        <v>101.2519113183107</v>
      </c>
      <c r="AA178" s="13">
        <v>100.12113953494359</v>
      </c>
    </row>
    <row r="179" spans="1:27" ht="26.4">
      <c r="A179" s="122" t="s">
        <v>1612</v>
      </c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  <c r="L179" s="121"/>
      <c r="N179" s="107">
        <v>96.77409143284666</v>
      </c>
      <c r="O179" s="107">
        <v>101.03719377661773</v>
      </c>
      <c r="P179" s="107">
        <v>101.66826544416602</v>
      </c>
      <c r="Q179" s="107">
        <v>101.43967539997514</v>
      </c>
      <c r="R179" s="107">
        <v>101.14349096497965</v>
      </c>
      <c r="S179" s="13">
        <v>100.9</v>
      </c>
      <c r="T179" s="13">
        <v>99.812190162307459</v>
      </c>
      <c r="U179" s="13">
        <v>100.31644895691012</v>
      </c>
      <c r="V179" s="13" t="s">
        <v>1842</v>
      </c>
      <c r="W179" s="13">
        <v>102.55195661403511</v>
      </c>
      <c r="X179" s="13">
        <v>100.64646333725594</v>
      </c>
      <c r="Y179" s="13">
        <v>102.67514291381339</v>
      </c>
      <c r="Z179" s="13">
        <v>100.11669379697426</v>
      </c>
      <c r="AA179" s="13">
        <v>98.023395684641784</v>
      </c>
    </row>
    <row r="180" spans="1:27" ht="39.6">
      <c r="A180" s="122" t="s">
        <v>1802</v>
      </c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21"/>
      <c r="N180" s="107">
        <v>100.8391937165182</v>
      </c>
      <c r="O180" s="107">
        <v>106.30968702925702</v>
      </c>
      <c r="P180" s="107">
        <v>102.85373792151179</v>
      </c>
      <c r="Q180" s="107">
        <v>107.5365836134775</v>
      </c>
      <c r="R180" s="107">
        <v>108.56079908535929</v>
      </c>
      <c r="S180" s="13">
        <v>101.4</v>
      </c>
      <c r="T180" s="13">
        <v>80.001797716759555</v>
      </c>
      <c r="U180" s="13">
        <v>102.15055231931336</v>
      </c>
      <c r="V180" s="13" t="s">
        <v>1842</v>
      </c>
      <c r="W180" s="13">
        <v>100.79752080421191</v>
      </c>
      <c r="X180" s="13">
        <v>99.905370534625121</v>
      </c>
      <c r="Y180" s="13">
        <v>99.789406362537306</v>
      </c>
      <c r="Z180" s="13">
        <v>101.38053369756679</v>
      </c>
      <c r="AA180" s="13">
        <v>100.60334388698622</v>
      </c>
    </row>
    <row r="181" spans="1:27">
      <c r="A181" s="122" t="s">
        <v>1594</v>
      </c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21"/>
      <c r="N181" s="107"/>
      <c r="O181" s="107"/>
      <c r="P181" s="107"/>
      <c r="Q181" s="107"/>
      <c r="R181" s="107"/>
      <c r="S181" s="13"/>
      <c r="T181" s="13"/>
      <c r="U181" s="13"/>
      <c r="V181" s="13" t="s">
        <v>1842</v>
      </c>
      <c r="W181" s="13">
        <v>104.6703483427537</v>
      </c>
      <c r="X181" s="13">
        <v>101.75844383286106</v>
      </c>
      <c r="Y181" s="13">
        <v>101.47738976879579</v>
      </c>
      <c r="Z181" s="13">
        <v>98.972999668359009</v>
      </c>
      <c r="AA181" s="13">
        <v>97.998639325451052</v>
      </c>
    </row>
    <row r="182" spans="1:27">
      <c r="A182" s="118" t="s">
        <v>1709</v>
      </c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21"/>
      <c r="M182" s="107"/>
      <c r="N182" s="107">
        <v>105.20867283431383</v>
      </c>
      <c r="O182" s="107">
        <v>109.89738777103868</v>
      </c>
      <c r="P182" s="107">
        <v>106.97616262234691</v>
      </c>
      <c r="Q182" s="107">
        <v>108.75215723606175</v>
      </c>
      <c r="R182" s="107">
        <v>109.07908523371938</v>
      </c>
      <c r="S182" s="13">
        <v>105.1</v>
      </c>
      <c r="T182" s="13">
        <v>86.3</v>
      </c>
      <c r="U182" s="13">
        <v>106.13696930424736</v>
      </c>
      <c r="V182" s="13" t="s">
        <v>1842</v>
      </c>
      <c r="W182" s="13">
        <v>103.45922085764943</v>
      </c>
      <c r="X182" s="13">
        <v>101.40294955669289</v>
      </c>
      <c r="Y182" s="13">
        <v>99.571249965114617</v>
      </c>
      <c r="Z182" s="13">
        <v>93.51946665596877</v>
      </c>
      <c r="AA182" s="13">
        <v>100.0187002671608</v>
      </c>
    </row>
    <row r="183" spans="1:27">
      <c r="A183" s="118" t="s">
        <v>1710</v>
      </c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21"/>
      <c r="N183" s="107">
        <v>99.7</v>
      </c>
      <c r="O183" s="107">
        <v>97.450795190009472</v>
      </c>
      <c r="P183" s="107">
        <v>83</v>
      </c>
      <c r="Q183" s="107">
        <v>95</v>
      </c>
      <c r="R183" s="107">
        <v>109</v>
      </c>
      <c r="S183" s="13">
        <v>98</v>
      </c>
      <c r="T183" s="13">
        <v>86.3</v>
      </c>
      <c r="U183" s="13">
        <v>79.600000000000009</v>
      </c>
      <c r="V183" s="13" t="s">
        <v>1842</v>
      </c>
      <c r="W183" s="13">
        <v>103.1</v>
      </c>
      <c r="X183" s="13">
        <v>98</v>
      </c>
      <c r="Y183" s="13">
        <v>97.999999999999986</v>
      </c>
      <c r="Z183" s="13">
        <v>100</v>
      </c>
      <c r="AA183" s="13">
        <v>100</v>
      </c>
    </row>
    <row r="184" spans="1:27" ht="52.8">
      <c r="A184" s="124" t="s">
        <v>923</v>
      </c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21"/>
      <c r="M184" s="107"/>
      <c r="N184" s="107"/>
      <c r="O184" s="107"/>
      <c r="P184" s="107"/>
      <c r="Q184" s="107"/>
      <c r="R184" s="107"/>
    </row>
    <row r="185" spans="1:27" ht="24" customHeight="1">
      <c r="A185" s="125" t="s">
        <v>1392</v>
      </c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21"/>
      <c r="M185" s="107"/>
      <c r="N185" s="107"/>
      <c r="O185" s="107"/>
      <c r="P185" s="107"/>
      <c r="Q185" s="107"/>
      <c r="R185" s="107"/>
    </row>
    <row r="186" spans="1:27" ht="26.4">
      <c r="A186" s="120" t="s">
        <v>2225</v>
      </c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M186" s="107">
        <v>561011.69999999995</v>
      </c>
      <c r="N186" s="107">
        <v>686426.4</v>
      </c>
      <c r="O186" s="107">
        <v>844073.6</v>
      </c>
      <c r="P186" s="107">
        <v>902472.5</v>
      </c>
      <c r="Q186" s="107">
        <v>1067759.3049735089</v>
      </c>
      <c r="R186" s="107">
        <v>1352945.584906758</v>
      </c>
      <c r="S186" s="13">
        <v>1692210.6377473879</v>
      </c>
      <c r="T186" s="13">
        <v>1634611.3966002909</v>
      </c>
      <c r="U186" s="13">
        <v>1541304.8403780791</v>
      </c>
      <c r="V186" s="13">
        <v>2002846.4199000003</v>
      </c>
      <c r="W186" s="13">
        <v>2151130.4602513239</v>
      </c>
      <c r="X186" s="13">
        <v>2276965.7000000002</v>
      </c>
      <c r="Y186" s="13">
        <v>2733851.0435630442</v>
      </c>
      <c r="Z186" s="13">
        <v>3372473.6980913882</v>
      </c>
    </row>
    <row r="187" spans="1:27">
      <c r="A187" s="120" t="s">
        <v>877</v>
      </c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M187" s="107">
        <v>54960</v>
      </c>
      <c r="N187" s="107">
        <v>93524.2</v>
      </c>
      <c r="O187" s="107">
        <v>100062.8</v>
      </c>
      <c r="P187" s="107">
        <v>106776.9</v>
      </c>
      <c r="Q187" s="107">
        <v>118017.40310000001</v>
      </c>
      <c r="R187" s="107">
        <v>125679.01835540269</v>
      </c>
      <c r="S187" s="13">
        <v>133281.55220472597</v>
      </c>
      <c r="T187" s="13">
        <v>154876.25076914328</v>
      </c>
      <c r="U187" s="13">
        <v>162898.41433084977</v>
      </c>
      <c r="V187" s="13">
        <v>175915.07130000001</v>
      </c>
      <c r="W187" s="13">
        <v>193855.31919999997</v>
      </c>
      <c r="X187" s="13">
        <v>207321.5</v>
      </c>
      <c r="Y187" s="13">
        <v>235414.73894000004</v>
      </c>
      <c r="Z187" s="13">
        <v>326916.35096578987</v>
      </c>
    </row>
    <row r="188" spans="1:27">
      <c r="A188" s="120" t="s">
        <v>617</v>
      </c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M188" s="107">
        <v>1345537.4</v>
      </c>
      <c r="N188" s="107">
        <v>1606998.8</v>
      </c>
      <c r="O188" s="107">
        <v>2303623.7000000002</v>
      </c>
      <c r="P188" s="107">
        <v>3199295</v>
      </c>
      <c r="Q188" s="107">
        <v>3640374.6918768203</v>
      </c>
      <c r="R188" s="107">
        <v>4237414.2133654766</v>
      </c>
      <c r="S188" s="13">
        <v>4972580.3360027568</v>
      </c>
      <c r="T188" s="13">
        <v>4747875.9783738432</v>
      </c>
      <c r="U188" s="13">
        <v>5981806.9521000003</v>
      </c>
      <c r="V188" s="13">
        <v>7360635.193</v>
      </c>
      <c r="W188" s="13">
        <v>8352268.5843000282</v>
      </c>
      <c r="X188" s="13">
        <v>8967587.3000000007</v>
      </c>
      <c r="Y188" s="13">
        <v>9559160.69206555</v>
      </c>
      <c r="Z188" s="13">
        <v>10884018.231244368</v>
      </c>
    </row>
    <row r="189" spans="1:27">
      <c r="A189" s="120" t="s">
        <v>618</v>
      </c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M189" s="107">
        <v>4808337.0151338903</v>
      </c>
      <c r="N189" s="107">
        <v>6132477.2000000002</v>
      </c>
      <c r="O189" s="107">
        <v>8072734.9000000004</v>
      </c>
      <c r="P189" s="107">
        <v>10378464.1</v>
      </c>
      <c r="Q189" s="107">
        <v>12860738.788299426</v>
      </c>
      <c r="R189" s="107">
        <v>16166316.065971503</v>
      </c>
      <c r="S189" s="13">
        <v>19783779.589318767</v>
      </c>
      <c r="T189" s="13">
        <v>16551932.144893235</v>
      </c>
      <c r="U189" s="13">
        <v>20674605.912233483</v>
      </c>
      <c r="V189" s="13">
        <v>24465239.821599998</v>
      </c>
      <c r="W189" s="13">
        <v>27117115.097640976</v>
      </c>
      <c r="X189" s="13">
        <v>29048203.199999999</v>
      </c>
      <c r="Y189" s="13">
        <v>31823572.349586762</v>
      </c>
      <c r="Z189" s="13">
        <v>35453265.31239026</v>
      </c>
    </row>
    <row r="190" spans="1:27" ht="26.4">
      <c r="A190" s="120" t="s">
        <v>1420</v>
      </c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M190" s="107">
        <v>939362.2</v>
      </c>
      <c r="N190" s="107">
        <v>1186506.5</v>
      </c>
      <c r="O190" s="107">
        <v>1461017.1</v>
      </c>
      <c r="P190" s="107">
        <v>1733552.6</v>
      </c>
      <c r="Q190" s="107">
        <v>2183815.1996447085</v>
      </c>
      <c r="R190" s="107">
        <v>2620540.3657397996</v>
      </c>
      <c r="S190" s="13">
        <v>3108832.8993506115</v>
      </c>
      <c r="T190" s="13">
        <v>3726488.2863024897</v>
      </c>
      <c r="U190" s="13">
        <v>4535512.6081999997</v>
      </c>
      <c r="V190" s="13">
        <v>5874739.4879999999</v>
      </c>
      <c r="W190" s="13">
        <v>5975532.3882999988</v>
      </c>
      <c r="X190" s="13">
        <v>6628383.5</v>
      </c>
      <c r="Y190" s="13">
        <v>6986750.5637999997</v>
      </c>
      <c r="Z190" s="13">
        <v>7242515.0596985845</v>
      </c>
    </row>
    <row r="191" spans="1:27">
      <c r="A191" s="120" t="s">
        <v>2022</v>
      </c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M191" s="107">
        <v>968341.5</v>
      </c>
      <c r="N191" s="107">
        <v>1340281.5</v>
      </c>
      <c r="O191" s="107">
        <v>1652159</v>
      </c>
      <c r="P191" s="107">
        <v>2017933</v>
      </c>
      <c r="Q191" s="107">
        <v>2649323.466070001</v>
      </c>
      <c r="R191" s="107">
        <v>3655898.4665893936</v>
      </c>
      <c r="S191" s="13">
        <v>4965088.3184730941</v>
      </c>
      <c r="T191" s="13">
        <v>4553707.0137300026</v>
      </c>
      <c r="U191" s="13">
        <v>5346866.6623205608</v>
      </c>
      <c r="V191" s="13">
        <v>7331164.9435000001</v>
      </c>
      <c r="W191" s="13">
        <v>8314134.2490112204</v>
      </c>
      <c r="X191" s="13">
        <v>8410229.3000000007</v>
      </c>
      <c r="Y191" s="13">
        <v>8671849.5586805474</v>
      </c>
      <c r="Z191" s="13">
        <v>9180968.0747199394</v>
      </c>
    </row>
    <row r="192" spans="1:27" ht="52.8">
      <c r="A192" s="120" t="s">
        <v>1903</v>
      </c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M192" s="107">
        <v>2473947.1</v>
      </c>
      <c r="N192" s="107">
        <v>2845656.3</v>
      </c>
      <c r="O192" s="107">
        <v>3714544.6</v>
      </c>
      <c r="P192" s="107">
        <v>4474502.2</v>
      </c>
      <c r="Q192" s="107">
        <v>5883767.1320000002</v>
      </c>
      <c r="R192" s="107">
        <v>7421106.0931999991</v>
      </c>
      <c r="S192" s="13">
        <v>9480198.2527000029</v>
      </c>
      <c r="T192" s="13">
        <v>7946237.234600001</v>
      </c>
      <c r="U192" s="13">
        <v>10886970.9726</v>
      </c>
      <c r="V192" s="13">
        <v>11716034.8115</v>
      </c>
      <c r="W192" s="13">
        <v>12866559.884848453</v>
      </c>
      <c r="X192" s="13">
        <v>13838737.800000001</v>
      </c>
      <c r="Y192" s="13">
        <v>15562101.077800002</v>
      </c>
      <c r="Z192" s="13">
        <v>17381109.688293334</v>
      </c>
    </row>
    <row r="193" spans="1:26">
      <c r="A193" s="120" t="s">
        <v>1904</v>
      </c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M193" s="107">
        <v>117572.6</v>
      </c>
      <c r="N193" s="107">
        <v>137543.70000000001</v>
      </c>
      <c r="O193" s="107">
        <v>195153.4</v>
      </c>
      <c r="P193" s="107">
        <v>227081.7</v>
      </c>
      <c r="Q193" s="107">
        <v>277955.22192670556</v>
      </c>
      <c r="R193" s="107">
        <v>374365.38447362499</v>
      </c>
      <c r="S193" s="13">
        <v>493674.41408377106</v>
      </c>
      <c r="T193" s="13">
        <v>481078.91026474902</v>
      </c>
      <c r="U193" s="13">
        <v>620102.27240000025</v>
      </c>
      <c r="V193" s="13">
        <v>672222.28799999994</v>
      </c>
      <c r="W193" s="13">
        <v>780611.81019999983</v>
      </c>
      <c r="X193" s="13">
        <v>825682.6</v>
      </c>
      <c r="Y193" s="13">
        <v>908057.71528197906</v>
      </c>
      <c r="Z193" s="13">
        <v>994100.74305961328</v>
      </c>
    </row>
    <row r="194" spans="1:26">
      <c r="A194" s="120" t="s">
        <v>1905</v>
      </c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M194" s="107">
        <v>1795693.2</v>
      </c>
      <c r="N194" s="107">
        <v>2138458.9</v>
      </c>
      <c r="O194" s="107">
        <v>2669860</v>
      </c>
      <c r="P194" s="107">
        <v>3266154.4</v>
      </c>
      <c r="Q194" s="107">
        <v>4059091.6197010339</v>
      </c>
      <c r="R194" s="107">
        <v>4799472.0453467425</v>
      </c>
      <c r="S194" s="13">
        <v>6026424.803796906</v>
      </c>
      <c r="T194" s="13">
        <v>6003378.7296914384</v>
      </c>
      <c r="U194" s="13">
        <v>6748644.6498999996</v>
      </c>
      <c r="V194" s="13">
        <v>7876090.2433000002</v>
      </c>
      <c r="W194" s="13">
        <v>8964443.4290093407</v>
      </c>
      <c r="X194" s="13">
        <v>9982816</v>
      </c>
      <c r="Y194" s="13">
        <v>10538754.102064902</v>
      </c>
      <c r="Z194" s="13">
        <v>11133314.582277086</v>
      </c>
    </row>
    <row r="195" spans="1:26">
      <c r="A195" s="120" t="s">
        <v>1906</v>
      </c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M195" s="107">
        <v>1918.6</v>
      </c>
      <c r="N195" s="107">
        <v>17.399999999999999</v>
      </c>
      <c r="O195" s="13" t="s">
        <v>1393</v>
      </c>
      <c r="P195" s="13" t="s">
        <v>1393</v>
      </c>
      <c r="Q195" s="13" t="s">
        <v>1393</v>
      </c>
      <c r="R195" s="13" t="s">
        <v>1393</v>
      </c>
      <c r="S195" s="13" t="s">
        <v>1393</v>
      </c>
      <c r="T195" s="13" t="s">
        <v>1393</v>
      </c>
      <c r="U195" s="13" t="s">
        <v>1393</v>
      </c>
      <c r="V195" s="13" t="s">
        <v>1393</v>
      </c>
      <c r="W195" s="13" t="s">
        <v>1393</v>
      </c>
      <c r="X195" s="13" t="s">
        <v>1393</v>
      </c>
      <c r="Y195" s="13" t="s">
        <v>1393</v>
      </c>
      <c r="Z195" s="13" t="s">
        <v>1393</v>
      </c>
    </row>
    <row r="196" spans="1:26" ht="28.5" customHeight="1">
      <c r="A196" s="120" t="s">
        <v>1969</v>
      </c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M196" s="107">
        <v>1362033.7</v>
      </c>
      <c r="N196" s="107">
        <v>1643563.3</v>
      </c>
      <c r="O196" s="107">
        <v>1751404</v>
      </c>
      <c r="P196" s="107">
        <v>2291731.6</v>
      </c>
      <c r="Q196" s="107">
        <v>2824295.277786178</v>
      </c>
      <c r="R196" s="107">
        <v>3949054.2198073999</v>
      </c>
      <c r="S196" s="13">
        <v>5064792.2762725316</v>
      </c>
      <c r="T196" s="13">
        <v>5399682.4894713387</v>
      </c>
      <c r="U196" s="13">
        <v>6174091.5974314827</v>
      </c>
      <c r="V196" s="13">
        <v>6803941.2568000006</v>
      </c>
      <c r="W196" s="13">
        <v>7565377.5397837311</v>
      </c>
      <c r="X196" s="13">
        <v>8960889.5999999996</v>
      </c>
      <c r="Y196" s="13">
        <v>9988592.3707701135</v>
      </c>
      <c r="Z196" s="13">
        <v>11121835.056102781</v>
      </c>
    </row>
    <row r="197" spans="1:26" ht="39.6">
      <c r="A197" s="120" t="s">
        <v>1579</v>
      </c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M197" s="107">
        <v>16075.2</v>
      </c>
      <c r="N197" s="107">
        <v>21988.799999999999</v>
      </c>
      <c r="O197" s="13" t="s">
        <v>1393</v>
      </c>
      <c r="P197" s="13" t="s">
        <v>1393</v>
      </c>
      <c r="Q197" s="13" t="s">
        <v>1393</v>
      </c>
      <c r="R197" s="13" t="s">
        <v>1393</v>
      </c>
      <c r="S197" s="13" t="s">
        <v>1393</v>
      </c>
      <c r="T197" s="13" t="s">
        <v>1393</v>
      </c>
      <c r="U197" s="13" t="s">
        <v>1393</v>
      </c>
      <c r="V197" s="13" t="s">
        <v>1393</v>
      </c>
      <c r="W197" s="13" t="s">
        <v>1393</v>
      </c>
      <c r="X197" s="13" t="s">
        <v>1393</v>
      </c>
      <c r="Y197" s="13" t="s">
        <v>1393</v>
      </c>
      <c r="Z197" s="13" t="s">
        <v>1393</v>
      </c>
    </row>
    <row r="198" spans="1:26">
      <c r="A198" s="120" t="s">
        <v>1622</v>
      </c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M198" s="107">
        <v>63072.800000000003</v>
      </c>
      <c r="N198" s="107">
        <v>80993.7</v>
      </c>
      <c r="O198" s="107">
        <v>99747.199999999997</v>
      </c>
      <c r="P198" s="107">
        <v>123936.7</v>
      </c>
      <c r="Q198" s="107">
        <v>156605.10799999998</v>
      </c>
      <c r="R198" s="107">
        <v>193146.75679999997</v>
      </c>
      <c r="S198" s="13">
        <v>242293.86559999999</v>
      </c>
      <c r="T198" s="13">
        <v>259194.48589999997</v>
      </c>
      <c r="U198" s="13">
        <v>188749.8713</v>
      </c>
      <c r="V198" s="13">
        <v>149905.21049999999</v>
      </c>
      <c r="W198" s="13">
        <v>177674.90250000003</v>
      </c>
      <c r="X198" s="13">
        <v>156845.9</v>
      </c>
      <c r="Y198" s="13">
        <v>166292.6777</v>
      </c>
      <c r="Z198" s="13">
        <v>218503.43858900285</v>
      </c>
    </row>
    <row r="199" spans="1:26" ht="26.4">
      <c r="A199" s="120" t="s">
        <v>1612</v>
      </c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M199" s="107">
        <v>97767.8</v>
      </c>
      <c r="N199" s="107">
        <v>115658.6</v>
      </c>
      <c r="O199" s="107">
        <v>150787.70000000001</v>
      </c>
      <c r="P199" s="107">
        <v>183448.4</v>
      </c>
      <c r="Q199" s="107">
        <v>219973.36570000005</v>
      </c>
      <c r="R199" s="107">
        <v>260688.76099999997</v>
      </c>
      <c r="S199" s="13">
        <v>322367.71510000003</v>
      </c>
      <c r="T199" s="13">
        <v>365702.57730000006</v>
      </c>
      <c r="U199" s="13">
        <v>350366.58419999998</v>
      </c>
      <c r="V199" s="13">
        <v>365145.9694</v>
      </c>
      <c r="W199" s="13">
        <v>366225.26929999999</v>
      </c>
      <c r="X199" s="13">
        <v>382717</v>
      </c>
      <c r="Y199" s="13">
        <v>465784.33385599987</v>
      </c>
      <c r="Z199" s="13">
        <v>556785.53764152597</v>
      </c>
    </row>
    <row r="200" spans="1:26" ht="27.75" customHeight="1">
      <c r="A200" s="404" t="s">
        <v>1802</v>
      </c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M200" s="107">
        <v>163855.5</v>
      </c>
      <c r="N200" s="107">
        <v>216618</v>
      </c>
      <c r="O200" s="107">
        <v>288475.3</v>
      </c>
      <c r="P200" s="107">
        <v>343309.7</v>
      </c>
      <c r="Q200" s="107">
        <v>444936.70102602011</v>
      </c>
      <c r="R200" s="107">
        <v>568650.81071264471</v>
      </c>
      <c r="S200" s="13">
        <v>667792.13472815021</v>
      </c>
      <c r="T200" s="13">
        <v>599292.9350758373</v>
      </c>
      <c r="U200" s="13">
        <v>710034.14070000011</v>
      </c>
      <c r="V200" s="13">
        <v>766282.74510000006</v>
      </c>
      <c r="W200" s="13">
        <v>771569.43559999997</v>
      </c>
      <c r="X200" s="13">
        <v>883088.3</v>
      </c>
      <c r="Y200" s="13">
        <v>947674.22250698833</v>
      </c>
      <c r="Z200" s="13">
        <v>987352.61997726362</v>
      </c>
    </row>
    <row r="201" spans="1:26" ht="17.25" customHeight="1">
      <c r="A201" s="404" t="s">
        <v>1594</v>
      </c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M201" s="107"/>
      <c r="N201" s="107"/>
      <c r="O201" s="107"/>
      <c r="P201" s="107"/>
      <c r="Q201" s="107"/>
      <c r="R201" s="107"/>
      <c r="S201" s="13"/>
      <c r="T201" s="13"/>
      <c r="U201" s="13" t="s">
        <v>1393</v>
      </c>
      <c r="V201" s="13" t="s">
        <v>1393</v>
      </c>
      <c r="W201" s="13" t="s">
        <v>1393</v>
      </c>
      <c r="X201" s="13" t="s">
        <v>1393</v>
      </c>
      <c r="Y201" s="13" t="s">
        <v>1393</v>
      </c>
      <c r="Z201" s="13" t="s">
        <v>1393</v>
      </c>
    </row>
    <row r="202" spans="1:26">
      <c r="A202" s="108" t="s">
        <v>1304</v>
      </c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M202" s="259">
        <v>14769486.300000001</v>
      </c>
      <c r="N202" s="259">
        <v>18246713.399999999</v>
      </c>
      <c r="O202" s="259">
        <v>23303643.100000001</v>
      </c>
      <c r="P202" s="259">
        <v>29248658.899999999</v>
      </c>
      <c r="Q202" s="259">
        <v>36386653.280104406</v>
      </c>
      <c r="R202" s="259">
        <v>45725277.786268741</v>
      </c>
      <c r="S202" s="258">
        <v>56953316.795378692</v>
      </c>
      <c r="T202" s="258">
        <v>52424058.432972364</v>
      </c>
      <c r="U202" s="258">
        <v>63921955.477994457</v>
      </c>
      <c r="V202" s="258">
        <v>75560163.462500021</v>
      </c>
      <c r="W202" s="258">
        <v>83596498.369945034</v>
      </c>
      <c r="X202" s="258">
        <v>90569467.700000003</v>
      </c>
      <c r="Y202" s="258">
        <v>98587855.446615875</v>
      </c>
      <c r="Z202" s="258">
        <v>108853158.39305095</v>
      </c>
    </row>
    <row r="203" spans="1:26">
      <c r="A203" s="125" t="s">
        <v>1782</v>
      </c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21"/>
      <c r="M203" s="121"/>
      <c r="N203" s="121"/>
      <c r="O203" s="121"/>
      <c r="P203" s="121"/>
      <c r="Q203" s="121"/>
      <c r="R203" s="121"/>
      <c r="S203" s="262"/>
      <c r="T203" s="262"/>
      <c r="U203" s="262"/>
    </row>
    <row r="204" spans="1:26" ht="26.4">
      <c r="A204" s="120" t="s">
        <v>2225</v>
      </c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M204" s="10" t="s">
        <v>1393</v>
      </c>
      <c r="N204" s="10" t="s">
        <v>1393</v>
      </c>
      <c r="O204" s="10" t="s">
        <v>1393</v>
      </c>
      <c r="P204" s="10" t="s">
        <v>1393</v>
      </c>
      <c r="Q204" s="10" t="s">
        <v>1393</v>
      </c>
      <c r="R204" s="10" t="s">
        <v>1393</v>
      </c>
      <c r="S204" s="13" t="s">
        <v>1393</v>
      </c>
      <c r="T204" s="13" t="s">
        <v>1393</v>
      </c>
      <c r="U204" s="13" t="s">
        <v>1393</v>
      </c>
      <c r="V204" s="13" t="s">
        <v>1393</v>
      </c>
      <c r="W204" s="13" t="s">
        <v>1393</v>
      </c>
      <c r="X204" s="13" t="s">
        <v>1393</v>
      </c>
      <c r="Y204" s="13" t="s">
        <v>1393</v>
      </c>
      <c r="Z204" s="13" t="s">
        <v>1393</v>
      </c>
    </row>
    <row r="205" spans="1:26">
      <c r="A205" s="120" t="s">
        <v>877</v>
      </c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M205" s="10" t="s">
        <v>1393</v>
      </c>
      <c r="N205" s="10" t="s">
        <v>1393</v>
      </c>
      <c r="O205" s="10" t="s">
        <v>1393</v>
      </c>
      <c r="P205" s="10" t="s">
        <v>1393</v>
      </c>
      <c r="Q205" s="10" t="s">
        <v>1393</v>
      </c>
      <c r="R205" s="10" t="s">
        <v>1393</v>
      </c>
      <c r="S205" s="13" t="s">
        <v>1393</v>
      </c>
      <c r="T205" s="13" t="s">
        <v>1393</v>
      </c>
      <c r="U205" s="13" t="s">
        <v>1393</v>
      </c>
      <c r="V205" s="13" t="s">
        <v>1393</v>
      </c>
      <c r="W205" s="13" t="s">
        <v>1393</v>
      </c>
      <c r="X205" s="13" t="s">
        <v>1393</v>
      </c>
      <c r="Y205" s="13" t="s">
        <v>1393</v>
      </c>
      <c r="Z205" s="13" t="s">
        <v>1393</v>
      </c>
    </row>
    <row r="206" spans="1:26">
      <c r="A206" s="120" t="s">
        <v>617</v>
      </c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M206" s="10" t="s">
        <v>1393</v>
      </c>
      <c r="N206" s="10" t="s">
        <v>1393</v>
      </c>
      <c r="O206" s="10" t="s">
        <v>1393</v>
      </c>
      <c r="P206" s="10" t="s">
        <v>1393</v>
      </c>
      <c r="Q206" s="10" t="s">
        <v>1393</v>
      </c>
      <c r="R206" s="10" t="s">
        <v>1393</v>
      </c>
      <c r="S206" s="13" t="s">
        <v>1393</v>
      </c>
      <c r="T206" s="13" t="s">
        <v>1393</v>
      </c>
      <c r="U206" s="13" t="s">
        <v>1393</v>
      </c>
      <c r="V206" s="13" t="s">
        <v>1393</v>
      </c>
      <c r="W206" s="13" t="s">
        <v>1393</v>
      </c>
      <c r="X206" s="13" t="s">
        <v>1393</v>
      </c>
      <c r="Y206" s="13" t="s">
        <v>1393</v>
      </c>
      <c r="Z206" s="13" t="s">
        <v>1393</v>
      </c>
    </row>
    <row r="207" spans="1:26">
      <c r="A207" s="120" t="s">
        <v>618</v>
      </c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M207" s="10" t="s">
        <v>1393</v>
      </c>
      <c r="N207" s="10" t="s">
        <v>1393</v>
      </c>
      <c r="O207" s="10" t="s">
        <v>1393</v>
      </c>
      <c r="P207" s="10" t="s">
        <v>1393</v>
      </c>
      <c r="Q207" s="10" t="s">
        <v>1393</v>
      </c>
      <c r="R207" s="10" t="s">
        <v>1393</v>
      </c>
      <c r="S207" s="13" t="s">
        <v>1393</v>
      </c>
      <c r="T207" s="13" t="s">
        <v>1393</v>
      </c>
      <c r="U207" s="13" t="s">
        <v>1393</v>
      </c>
      <c r="V207" s="13" t="s">
        <v>1393</v>
      </c>
      <c r="W207" s="13" t="s">
        <v>1393</v>
      </c>
      <c r="X207" s="13" t="s">
        <v>1393</v>
      </c>
      <c r="Y207" s="13" t="s">
        <v>1393</v>
      </c>
      <c r="Z207" s="13" t="s">
        <v>1393</v>
      </c>
    </row>
    <row r="208" spans="1:26" ht="26.4">
      <c r="A208" s="120" t="s">
        <v>1420</v>
      </c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M208" s="10" t="s">
        <v>1393</v>
      </c>
      <c r="N208" s="10" t="s">
        <v>1393</v>
      </c>
      <c r="O208" s="10" t="s">
        <v>1393</v>
      </c>
      <c r="P208" s="10" t="s">
        <v>1393</v>
      </c>
      <c r="Q208" s="10" t="s">
        <v>1393</v>
      </c>
      <c r="R208" s="10" t="s">
        <v>1393</v>
      </c>
      <c r="S208" s="13" t="s">
        <v>1393</v>
      </c>
      <c r="T208" s="13" t="s">
        <v>1393</v>
      </c>
      <c r="U208" s="13" t="s">
        <v>1393</v>
      </c>
      <c r="V208" s="13" t="s">
        <v>1393</v>
      </c>
      <c r="W208" s="13" t="s">
        <v>1393</v>
      </c>
      <c r="X208" s="13" t="s">
        <v>1393</v>
      </c>
      <c r="Y208" s="13" t="s">
        <v>1393</v>
      </c>
      <c r="Z208" s="13" t="s">
        <v>1393</v>
      </c>
    </row>
    <row r="209" spans="1:26">
      <c r="A209" s="120" t="s">
        <v>2022</v>
      </c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M209" s="10" t="s">
        <v>1393</v>
      </c>
      <c r="N209" s="10" t="s">
        <v>1393</v>
      </c>
      <c r="O209" s="10" t="s">
        <v>1393</v>
      </c>
      <c r="P209" s="10" t="s">
        <v>1393</v>
      </c>
      <c r="Q209" s="10" t="s">
        <v>1393</v>
      </c>
      <c r="R209" s="10" t="s">
        <v>1393</v>
      </c>
      <c r="S209" s="13" t="s">
        <v>1393</v>
      </c>
      <c r="T209" s="13" t="s">
        <v>1393</v>
      </c>
      <c r="U209" s="13" t="s">
        <v>1393</v>
      </c>
      <c r="V209" s="13" t="s">
        <v>1393</v>
      </c>
      <c r="W209" s="13" t="s">
        <v>1393</v>
      </c>
      <c r="X209" s="13" t="s">
        <v>1393</v>
      </c>
      <c r="Y209" s="13" t="s">
        <v>1393</v>
      </c>
      <c r="Z209" s="13" t="s">
        <v>1393</v>
      </c>
    </row>
    <row r="210" spans="1:26" ht="52.8">
      <c r="A210" s="120" t="s">
        <v>1903</v>
      </c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M210" s="10" t="s">
        <v>1393</v>
      </c>
      <c r="N210" s="10" t="s">
        <v>1393</v>
      </c>
      <c r="O210" s="10" t="s">
        <v>1393</v>
      </c>
      <c r="P210" s="10" t="s">
        <v>1393</v>
      </c>
      <c r="Q210" s="10" t="s">
        <v>1393</v>
      </c>
      <c r="R210" s="10" t="s">
        <v>1393</v>
      </c>
      <c r="S210" s="13" t="s">
        <v>1393</v>
      </c>
      <c r="T210" s="13" t="s">
        <v>1393</v>
      </c>
      <c r="U210" s="13" t="s">
        <v>1393</v>
      </c>
      <c r="V210" s="13" t="s">
        <v>1393</v>
      </c>
      <c r="W210" s="13" t="s">
        <v>1393</v>
      </c>
      <c r="X210" s="13" t="s">
        <v>1393</v>
      </c>
      <c r="Y210" s="13" t="s">
        <v>1393</v>
      </c>
      <c r="Z210" s="13" t="s">
        <v>1393</v>
      </c>
    </row>
    <row r="211" spans="1:26">
      <c r="A211" s="120" t="s">
        <v>1904</v>
      </c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M211" s="10" t="s">
        <v>1393</v>
      </c>
      <c r="N211" s="10" t="s">
        <v>1393</v>
      </c>
      <c r="O211" s="10" t="s">
        <v>1393</v>
      </c>
      <c r="P211" s="10" t="s">
        <v>1393</v>
      </c>
      <c r="Q211" s="10" t="s">
        <v>1393</v>
      </c>
      <c r="R211" s="10" t="s">
        <v>1393</v>
      </c>
      <c r="S211" s="13" t="s">
        <v>1393</v>
      </c>
      <c r="T211" s="13" t="s">
        <v>1393</v>
      </c>
      <c r="U211" s="13" t="s">
        <v>1393</v>
      </c>
      <c r="V211" s="13" t="s">
        <v>1393</v>
      </c>
      <c r="W211" s="13" t="s">
        <v>1393</v>
      </c>
      <c r="X211" s="13" t="s">
        <v>1393</v>
      </c>
      <c r="Y211" s="13" t="s">
        <v>1393</v>
      </c>
      <c r="Z211" s="13" t="s">
        <v>1393</v>
      </c>
    </row>
    <row r="212" spans="1:26">
      <c r="A212" s="120" t="s">
        <v>1905</v>
      </c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M212" s="10" t="s">
        <v>1393</v>
      </c>
      <c r="N212" s="10" t="s">
        <v>1393</v>
      </c>
      <c r="O212" s="10" t="s">
        <v>1393</v>
      </c>
      <c r="P212" s="10" t="s">
        <v>1393</v>
      </c>
      <c r="Q212" s="10" t="s">
        <v>1393</v>
      </c>
      <c r="R212" s="10" t="s">
        <v>1393</v>
      </c>
      <c r="S212" s="13" t="s">
        <v>1393</v>
      </c>
      <c r="T212" s="13" t="s">
        <v>1393</v>
      </c>
      <c r="U212" s="13" t="s">
        <v>1393</v>
      </c>
      <c r="V212" s="13" t="s">
        <v>1393</v>
      </c>
      <c r="W212" s="13" t="s">
        <v>1393</v>
      </c>
      <c r="X212" s="13" t="s">
        <v>1393</v>
      </c>
      <c r="Y212" s="13" t="s">
        <v>1393</v>
      </c>
      <c r="Z212" s="13" t="s">
        <v>1393</v>
      </c>
    </row>
    <row r="213" spans="1:26">
      <c r="A213" s="120" t="s">
        <v>1906</v>
      </c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M213" s="107">
        <v>408977.8</v>
      </c>
      <c r="N213" s="107">
        <v>548820.69999999995</v>
      </c>
      <c r="O213" s="107">
        <v>692201.8</v>
      </c>
      <c r="P213" s="107">
        <v>976222</v>
      </c>
      <c r="Q213" s="107">
        <v>1334423.2478509587</v>
      </c>
      <c r="R213" s="107">
        <v>1736934.4412828374</v>
      </c>
      <c r="S213" s="13">
        <v>2203766.1505733118</v>
      </c>
      <c r="T213" s="13">
        <v>2373143.2944196742</v>
      </c>
      <c r="U213" s="13">
        <v>2465090.5999581418</v>
      </c>
      <c r="V213" s="13">
        <v>2820442.1</v>
      </c>
      <c r="W213" s="13">
        <v>3488071</v>
      </c>
      <c r="X213" s="13">
        <v>4042364.7</v>
      </c>
      <c r="Y213" s="13">
        <v>4431937.085634823</v>
      </c>
      <c r="Z213" s="13">
        <v>4181441.0143325063</v>
      </c>
    </row>
    <row r="214" spans="1:26" ht="26.4">
      <c r="A214" s="120" t="s">
        <v>1969</v>
      </c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M214" s="107">
        <v>1374.9</v>
      </c>
      <c r="N214" s="13" t="s">
        <v>1393</v>
      </c>
      <c r="O214" s="13" t="s">
        <v>1393</v>
      </c>
      <c r="P214" s="13" t="s">
        <v>1393</v>
      </c>
      <c r="Q214" s="13" t="s">
        <v>1393</v>
      </c>
      <c r="R214" s="13" t="s">
        <v>1393</v>
      </c>
      <c r="S214" s="13" t="s">
        <v>1393</v>
      </c>
      <c r="T214" s="13" t="s">
        <v>1393</v>
      </c>
      <c r="U214" s="13" t="s">
        <v>1393</v>
      </c>
      <c r="V214" s="13" t="s">
        <v>1393</v>
      </c>
      <c r="W214" s="13" t="s">
        <v>1393</v>
      </c>
      <c r="X214" s="13" t="s">
        <v>1393</v>
      </c>
      <c r="Y214" s="13" t="s">
        <v>1393</v>
      </c>
      <c r="Z214" s="13" t="s">
        <v>1393</v>
      </c>
    </row>
    <row r="215" spans="1:26" ht="39.6">
      <c r="A215" s="120" t="s">
        <v>1579</v>
      </c>
      <c r="B215" s="107"/>
      <c r="C215" s="107"/>
      <c r="D215" s="107"/>
      <c r="E215" s="107"/>
      <c r="F215" s="107"/>
      <c r="G215" s="107"/>
      <c r="H215" s="107"/>
      <c r="I215" s="107"/>
      <c r="J215" s="107"/>
      <c r="K215" s="115"/>
      <c r="M215" s="10" t="s">
        <v>1393</v>
      </c>
      <c r="N215" s="10" t="s">
        <v>1393</v>
      </c>
      <c r="O215" s="10" t="s">
        <v>1393</v>
      </c>
      <c r="P215" s="10" t="s">
        <v>1393</v>
      </c>
      <c r="Q215" s="10" t="s">
        <v>1393</v>
      </c>
      <c r="R215" s="10" t="s">
        <v>1393</v>
      </c>
      <c r="S215" s="13" t="s">
        <v>1393</v>
      </c>
      <c r="T215" s="13" t="s">
        <v>1393</v>
      </c>
      <c r="U215" s="13" t="s">
        <v>1393</v>
      </c>
      <c r="V215" s="13" t="s">
        <v>1393</v>
      </c>
      <c r="W215" s="13" t="s">
        <v>1393</v>
      </c>
      <c r="X215" s="13" t="s">
        <v>1393</v>
      </c>
      <c r="Y215" s="13" t="s">
        <v>1393</v>
      </c>
      <c r="Z215" s="13" t="s">
        <v>1393</v>
      </c>
    </row>
    <row r="216" spans="1:26">
      <c r="A216" s="120" t="s">
        <v>1622</v>
      </c>
      <c r="B216" s="107"/>
      <c r="C216" s="107"/>
      <c r="D216" s="107"/>
      <c r="E216" s="107"/>
      <c r="F216" s="107"/>
      <c r="G216" s="107"/>
      <c r="H216" s="107"/>
      <c r="I216" s="107"/>
      <c r="J216" s="107"/>
      <c r="K216" s="115"/>
      <c r="M216" s="10" t="s">
        <v>1393</v>
      </c>
      <c r="N216" s="10" t="s">
        <v>1393</v>
      </c>
      <c r="O216" s="10" t="s">
        <v>1393</v>
      </c>
      <c r="P216" s="10" t="s">
        <v>1393</v>
      </c>
      <c r="Q216" s="10" t="s">
        <v>1393</v>
      </c>
      <c r="R216" s="10" t="s">
        <v>1393</v>
      </c>
      <c r="S216" s="13" t="s">
        <v>1393</v>
      </c>
      <c r="T216" s="13" t="s">
        <v>1393</v>
      </c>
      <c r="U216" s="13" t="s">
        <v>1393</v>
      </c>
      <c r="V216" s="13" t="s">
        <v>1393</v>
      </c>
      <c r="W216" s="13" t="s">
        <v>1393</v>
      </c>
      <c r="X216" s="13" t="s">
        <v>1393</v>
      </c>
      <c r="Y216" s="13" t="s">
        <v>1393</v>
      </c>
      <c r="Z216" s="13" t="s">
        <v>1393</v>
      </c>
    </row>
    <row r="217" spans="1:26" ht="26.4">
      <c r="A217" s="120" t="s">
        <v>1612</v>
      </c>
      <c r="B217" s="107"/>
      <c r="C217" s="107"/>
      <c r="D217" s="107"/>
      <c r="E217" s="107"/>
      <c r="F217" s="107"/>
      <c r="G217" s="107"/>
      <c r="H217" s="107"/>
      <c r="I217" s="107"/>
      <c r="J217" s="107"/>
      <c r="K217" s="115"/>
      <c r="M217" s="10" t="s">
        <v>1393</v>
      </c>
      <c r="N217" s="10" t="s">
        <v>1393</v>
      </c>
      <c r="O217" s="10" t="s">
        <v>1393</v>
      </c>
      <c r="P217" s="10" t="s">
        <v>1393</v>
      </c>
      <c r="Q217" s="10" t="s">
        <v>1393</v>
      </c>
      <c r="R217" s="10" t="s">
        <v>1393</v>
      </c>
      <c r="S217" s="13" t="s">
        <v>1393</v>
      </c>
      <c r="T217" s="13" t="s">
        <v>1393</v>
      </c>
      <c r="U217" s="13" t="s">
        <v>1393</v>
      </c>
      <c r="V217" s="13" t="s">
        <v>1393</v>
      </c>
      <c r="W217" s="13" t="s">
        <v>1393</v>
      </c>
      <c r="X217" s="13" t="s">
        <v>1393</v>
      </c>
      <c r="Y217" s="13" t="s">
        <v>1393</v>
      </c>
      <c r="Z217" s="13" t="s">
        <v>1393</v>
      </c>
    </row>
    <row r="218" spans="1:26" ht="27" customHeight="1">
      <c r="A218" s="404" t="s">
        <v>1802</v>
      </c>
      <c r="B218" s="107"/>
      <c r="C218" s="107"/>
      <c r="D218" s="107"/>
      <c r="E218" s="107"/>
      <c r="F218" s="107"/>
      <c r="G218" s="107"/>
      <c r="H218" s="107"/>
      <c r="I218" s="107"/>
      <c r="J218" s="107"/>
      <c r="K218" s="115"/>
      <c r="M218" s="10" t="s">
        <v>1393</v>
      </c>
      <c r="N218" s="10" t="s">
        <v>1393</v>
      </c>
      <c r="O218" s="10" t="s">
        <v>1393</v>
      </c>
      <c r="P218" s="10" t="s">
        <v>1393</v>
      </c>
      <c r="Q218" s="10" t="s">
        <v>1393</v>
      </c>
      <c r="R218" s="10" t="s">
        <v>1393</v>
      </c>
      <c r="S218" s="13" t="s">
        <v>1393</v>
      </c>
      <c r="T218" s="13" t="s">
        <v>1393</v>
      </c>
      <c r="U218" s="13" t="s">
        <v>1393</v>
      </c>
      <c r="V218" s="13" t="s">
        <v>1393</v>
      </c>
      <c r="W218" s="13" t="s">
        <v>1393</v>
      </c>
      <c r="X218" s="13" t="s">
        <v>1393</v>
      </c>
      <c r="Y218" s="13" t="s">
        <v>1393</v>
      </c>
      <c r="Z218" s="13" t="s">
        <v>1393</v>
      </c>
    </row>
    <row r="219" spans="1:26" ht="15.75" customHeight="1">
      <c r="A219" s="404" t="s">
        <v>1594</v>
      </c>
      <c r="B219" s="107"/>
      <c r="C219" s="107"/>
      <c r="D219" s="107"/>
      <c r="E219" s="107"/>
      <c r="F219" s="107"/>
      <c r="G219" s="107"/>
      <c r="H219" s="107"/>
      <c r="I219" s="107"/>
      <c r="J219" s="107"/>
      <c r="K219" s="115"/>
      <c r="M219" s="10"/>
      <c r="N219" s="10"/>
      <c r="O219" s="10"/>
      <c r="P219" s="10"/>
      <c r="Q219" s="10"/>
      <c r="R219" s="10"/>
      <c r="S219" s="13"/>
      <c r="T219" s="13"/>
      <c r="U219" s="13" t="s">
        <v>1393</v>
      </c>
      <c r="V219" s="13" t="s">
        <v>1393</v>
      </c>
      <c r="W219" s="13" t="s">
        <v>1393</v>
      </c>
      <c r="X219" s="13" t="s">
        <v>1393</v>
      </c>
      <c r="Y219" s="13" t="s">
        <v>1393</v>
      </c>
      <c r="Z219" s="13" t="s">
        <v>1393</v>
      </c>
    </row>
    <row r="220" spans="1:26">
      <c r="A220" s="108" t="s">
        <v>1304</v>
      </c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M220" s="259">
        <v>410352.7</v>
      </c>
      <c r="N220" s="259">
        <v>548820.69999999995</v>
      </c>
      <c r="O220" s="259">
        <v>692201.8</v>
      </c>
      <c r="P220" s="259">
        <v>976222</v>
      </c>
      <c r="Q220" s="259">
        <v>1334423.2478509587</v>
      </c>
      <c r="R220" s="259">
        <v>1736934.4412828374</v>
      </c>
      <c r="S220" s="258">
        <v>2203766.1505733118</v>
      </c>
      <c r="T220" s="258">
        <v>2373143.2944196742</v>
      </c>
      <c r="U220" s="258">
        <v>2465090.5999581418</v>
      </c>
      <c r="V220" s="258">
        <v>2820442.1</v>
      </c>
      <c r="W220" s="258">
        <v>3488071</v>
      </c>
      <c r="X220" s="258">
        <v>4042364.7</v>
      </c>
      <c r="Y220" s="258">
        <v>4431937.085634823</v>
      </c>
      <c r="Z220" s="258">
        <v>4181441.0143325063</v>
      </c>
    </row>
    <row r="221" spans="1:26" ht="28.5" customHeight="1">
      <c r="A221" s="125" t="s">
        <v>1783</v>
      </c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M221" s="107"/>
      <c r="N221" s="107"/>
      <c r="O221" s="107"/>
      <c r="P221" s="107"/>
      <c r="Q221" s="107"/>
      <c r="R221" s="107"/>
      <c r="S221" s="13"/>
      <c r="T221" s="13"/>
      <c r="U221" s="262"/>
      <c r="V221" s="437"/>
      <c r="W221" s="437"/>
      <c r="X221" s="437"/>
      <c r="Y221" s="15"/>
      <c r="Z221" s="427"/>
    </row>
    <row r="222" spans="1:26" ht="26.4">
      <c r="A222" s="120" t="s">
        <v>2225</v>
      </c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M222" s="107">
        <v>20109.8</v>
      </c>
      <c r="N222" s="107">
        <v>24031.200000000001</v>
      </c>
      <c r="O222" s="107">
        <v>29485.7</v>
      </c>
      <c r="P222" s="107">
        <v>16480</v>
      </c>
      <c r="Q222" s="107">
        <v>18180.402999999998</v>
      </c>
      <c r="R222" s="107">
        <v>22616.1168</v>
      </c>
      <c r="S222" s="13">
        <v>24480.814699999999</v>
      </c>
      <c r="T222" s="13">
        <v>31802.361100000002</v>
      </c>
      <c r="U222" s="13">
        <v>27974.035599999999</v>
      </c>
      <c r="V222" s="13">
        <v>31427.133100000003</v>
      </c>
      <c r="W222" s="13">
        <v>35541.657299999999</v>
      </c>
      <c r="X222" s="13">
        <v>37984.300000000003</v>
      </c>
      <c r="Y222" s="13">
        <v>43561.093000000001</v>
      </c>
      <c r="Z222" s="13">
        <v>43831.118999999999</v>
      </c>
    </row>
    <row r="223" spans="1:26">
      <c r="A223" s="120" t="s">
        <v>877</v>
      </c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M223" s="107">
        <v>2593.5</v>
      </c>
      <c r="N223" s="107">
        <v>2630.5</v>
      </c>
      <c r="O223" s="107">
        <v>3101.8</v>
      </c>
      <c r="P223" s="107">
        <v>1909.1</v>
      </c>
      <c r="Q223" s="107">
        <v>1541.9878000000001</v>
      </c>
      <c r="R223" s="107">
        <v>1491.2811999999999</v>
      </c>
      <c r="S223" s="13">
        <v>1841.6336999999999</v>
      </c>
      <c r="T223" s="13">
        <v>2426.3319999999999</v>
      </c>
      <c r="U223" s="13">
        <v>4895.9682999999995</v>
      </c>
      <c r="V223" s="13">
        <v>6835.4517000000005</v>
      </c>
      <c r="W223" s="13">
        <v>11414.553400000001</v>
      </c>
      <c r="X223" s="13">
        <v>12069</v>
      </c>
      <c r="Y223" s="13">
        <v>12459.998</v>
      </c>
      <c r="Z223" s="13">
        <v>12287.644</v>
      </c>
    </row>
    <row r="224" spans="1:26">
      <c r="A224" s="120" t="s">
        <v>617</v>
      </c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M224" s="13" t="s">
        <v>1393</v>
      </c>
      <c r="N224" s="13" t="s">
        <v>1393</v>
      </c>
      <c r="O224" s="13" t="s">
        <v>1393</v>
      </c>
      <c r="P224" s="13" t="s">
        <v>1393</v>
      </c>
      <c r="Q224" s="13" t="s">
        <v>1393</v>
      </c>
      <c r="R224" s="13" t="s">
        <v>1393</v>
      </c>
      <c r="S224" s="13" t="s">
        <v>1393</v>
      </c>
      <c r="T224" s="13">
        <v>0</v>
      </c>
      <c r="U224" s="13" t="s">
        <v>1393</v>
      </c>
      <c r="V224" s="13" t="s">
        <v>1393</v>
      </c>
      <c r="W224" s="13" t="s">
        <v>1393</v>
      </c>
      <c r="X224" s="13" t="s">
        <v>1393</v>
      </c>
      <c r="Y224" s="13" t="s">
        <v>1393</v>
      </c>
      <c r="Z224" s="13" t="s">
        <v>1393</v>
      </c>
    </row>
    <row r="225" spans="1:26">
      <c r="A225" s="120" t="s">
        <v>618</v>
      </c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M225" s="13" t="s">
        <v>1842</v>
      </c>
      <c r="N225" s="13" t="s">
        <v>1842</v>
      </c>
      <c r="O225" s="13" t="s">
        <v>1842</v>
      </c>
      <c r="P225" s="107">
        <v>1863.8</v>
      </c>
      <c r="Q225" s="107">
        <v>2955.7042000000001</v>
      </c>
      <c r="R225" s="107">
        <v>6510.6675999999998</v>
      </c>
      <c r="S225" s="13">
        <v>8118.9192999999996</v>
      </c>
      <c r="T225" s="13">
        <v>8382.2559999999994</v>
      </c>
      <c r="U225" s="13">
        <v>8530.3253999999997</v>
      </c>
      <c r="V225" s="13">
        <v>9664.7559000000001</v>
      </c>
      <c r="W225" s="13">
        <v>32302.302</v>
      </c>
      <c r="X225" s="13">
        <v>31590.5</v>
      </c>
      <c r="Y225" s="13">
        <v>31860.248</v>
      </c>
      <c r="Z225" s="13">
        <v>30139.892</v>
      </c>
    </row>
    <row r="226" spans="1:26" ht="26.4">
      <c r="A226" s="120" t="s">
        <v>1420</v>
      </c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M226" s="13" t="s">
        <v>1393</v>
      </c>
      <c r="N226" s="13" t="s">
        <v>1393</v>
      </c>
      <c r="O226" s="13" t="s">
        <v>1393</v>
      </c>
      <c r="P226" s="13" t="s">
        <v>1393</v>
      </c>
      <c r="Q226" s="13" t="s">
        <v>1393</v>
      </c>
      <c r="R226" s="13" t="s">
        <v>1393</v>
      </c>
      <c r="S226" s="13" t="s">
        <v>1393</v>
      </c>
      <c r="T226" s="10" t="s">
        <v>1393</v>
      </c>
      <c r="U226" s="10" t="s">
        <v>1393</v>
      </c>
      <c r="V226" s="13" t="s">
        <v>1393</v>
      </c>
      <c r="W226" s="13">
        <v>3084.1660000000002</v>
      </c>
      <c r="X226" s="13">
        <v>2671.6</v>
      </c>
      <c r="Y226" s="13">
        <v>2962.873</v>
      </c>
      <c r="Z226" s="13">
        <v>2364.6350000000002</v>
      </c>
    </row>
    <row r="227" spans="1:26">
      <c r="A227" s="120" t="s">
        <v>2022</v>
      </c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M227" s="107">
        <v>6433.7</v>
      </c>
      <c r="N227" s="107">
        <v>8037</v>
      </c>
      <c r="O227" s="107">
        <v>7461.8</v>
      </c>
      <c r="P227" s="107">
        <v>6545.3</v>
      </c>
      <c r="Q227" s="107">
        <v>9208.223</v>
      </c>
      <c r="R227" s="107">
        <v>13442.025</v>
      </c>
      <c r="S227" s="13">
        <v>12446.324000000001</v>
      </c>
      <c r="T227" s="13">
        <v>11021.432000000001</v>
      </c>
      <c r="U227" s="13">
        <v>13287.674000000001</v>
      </c>
      <c r="V227" s="13">
        <v>11016.945</v>
      </c>
      <c r="W227" s="13">
        <v>13396.117</v>
      </c>
      <c r="X227" s="13">
        <v>13697</v>
      </c>
      <c r="Y227" s="13">
        <v>0</v>
      </c>
      <c r="Z227" s="13">
        <v>0</v>
      </c>
    </row>
    <row r="228" spans="1:26" ht="52.8">
      <c r="A228" s="120" t="s">
        <v>1903</v>
      </c>
      <c r="B228" s="107"/>
      <c r="C228" s="107"/>
      <c r="D228" s="107"/>
      <c r="E228" s="107"/>
      <c r="F228" s="107"/>
      <c r="G228" s="107"/>
      <c r="H228" s="107"/>
      <c r="I228" s="107"/>
      <c r="J228" s="107"/>
      <c r="K228" s="115"/>
      <c r="M228" s="13" t="s">
        <v>1393</v>
      </c>
      <c r="N228" s="13" t="s">
        <v>1393</v>
      </c>
      <c r="O228" s="13" t="s">
        <v>1393</v>
      </c>
      <c r="P228" s="13" t="s">
        <v>1393</v>
      </c>
      <c r="Q228" s="13" t="s">
        <v>1393</v>
      </c>
      <c r="R228" s="13" t="s">
        <v>1393</v>
      </c>
      <c r="S228" s="13" t="s">
        <v>1393</v>
      </c>
      <c r="T228" s="10" t="s">
        <v>1393</v>
      </c>
      <c r="U228" s="10" t="s">
        <v>1393</v>
      </c>
      <c r="V228" s="13" t="s">
        <v>1393</v>
      </c>
      <c r="W228" s="13" t="s">
        <v>1393</v>
      </c>
      <c r="X228" s="13" t="s">
        <v>1393</v>
      </c>
      <c r="Y228" s="13" t="s">
        <v>1393</v>
      </c>
      <c r="Z228" s="13" t="s">
        <v>1393</v>
      </c>
    </row>
    <row r="229" spans="1:26">
      <c r="A229" s="120" t="s">
        <v>1904</v>
      </c>
      <c r="B229" s="107"/>
      <c r="C229" s="107"/>
      <c r="D229" s="107"/>
      <c r="E229" s="107"/>
      <c r="F229" s="107"/>
      <c r="G229" s="107"/>
      <c r="H229" s="107"/>
      <c r="I229" s="107"/>
      <c r="J229" s="107"/>
      <c r="K229" s="115"/>
      <c r="M229" s="13" t="s">
        <v>1393</v>
      </c>
      <c r="N229" s="13" t="s">
        <v>1393</v>
      </c>
      <c r="O229" s="13" t="s">
        <v>1393</v>
      </c>
      <c r="P229" s="13" t="s">
        <v>1393</v>
      </c>
      <c r="Q229" s="13" t="s">
        <v>1393</v>
      </c>
      <c r="R229" s="13" t="s">
        <v>1393</v>
      </c>
      <c r="S229" s="13" t="s">
        <v>1393</v>
      </c>
      <c r="T229" s="10" t="s">
        <v>1393</v>
      </c>
      <c r="U229" s="10">
        <v>4574.9009999999998</v>
      </c>
      <c r="V229" s="13">
        <v>5398.3860000000004</v>
      </c>
      <c r="W229" s="13">
        <v>28817.4548</v>
      </c>
      <c r="X229" s="13">
        <v>29476.1</v>
      </c>
      <c r="Y229" s="13">
        <v>34164.256000000001</v>
      </c>
      <c r="Z229" s="13">
        <v>29490.880000000001</v>
      </c>
    </row>
    <row r="230" spans="1:26">
      <c r="A230" s="120" t="s">
        <v>1905</v>
      </c>
      <c r="B230" s="107"/>
      <c r="C230" s="107"/>
      <c r="D230" s="107"/>
      <c r="E230" s="107"/>
      <c r="F230" s="107"/>
      <c r="G230" s="107"/>
      <c r="H230" s="107"/>
      <c r="I230" s="107"/>
      <c r="J230" s="107"/>
      <c r="K230" s="115"/>
      <c r="M230" s="13" t="s">
        <v>1842</v>
      </c>
      <c r="N230" s="13" t="s">
        <v>1842</v>
      </c>
      <c r="O230" s="13" t="s">
        <v>1842</v>
      </c>
      <c r="P230" s="107">
        <v>34057.699999999997</v>
      </c>
      <c r="Q230" s="107">
        <v>47778.762299999995</v>
      </c>
      <c r="R230" s="107">
        <v>50857.544500000004</v>
      </c>
      <c r="S230" s="13">
        <v>76005.485899999985</v>
      </c>
      <c r="T230" s="13">
        <v>84969.6541</v>
      </c>
      <c r="U230" s="13">
        <v>96500.597399999999</v>
      </c>
      <c r="V230" s="13">
        <v>19311.851699999999</v>
      </c>
      <c r="W230" s="13">
        <v>28255.100399999999</v>
      </c>
      <c r="X230" s="13">
        <v>36389.199999999997</v>
      </c>
      <c r="Y230" s="13">
        <v>64398.483999999997</v>
      </c>
      <c r="Z230" s="13">
        <v>67038.850999999995</v>
      </c>
    </row>
    <row r="231" spans="1:26">
      <c r="A231" s="120" t="s">
        <v>1906</v>
      </c>
      <c r="B231" s="107"/>
      <c r="C231" s="107"/>
      <c r="D231" s="107"/>
      <c r="E231" s="107"/>
      <c r="F231" s="107"/>
      <c r="G231" s="107"/>
      <c r="H231" s="107"/>
      <c r="I231" s="107"/>
      <c r="J231" s="107"/>
      <c r="K231" s="115"/>
      <c r="M231" s="13" t="s">
        <v>1393</v>
      </c>
      <c r="N231" s="13" t="s">
        <v>1393</v>
      </c>
      <c r="O231" s="13" t="s">
        <v>1393</v>
      </c>
      <c r="P231" s="13" t="s">
        <v>1393</v>
      </c>
      <c r="Q231" s="13" t="s">
        <v>1393</v>
      </c>
      <c r="R231" s="13" t="s">
        <v>1393</v>
      </c>
      <c r="S231" s="13" t="s">
        <v>1393</v>
      </c>
      <c r="T231" s="10" t="s">
        <v>1393</v>
      </c>
      <c r="U231" s="10" t="s">
        <v>1393</v>
      </c>
      <c r="V231" s="13" t="s">
        <v>1393</v>
      </c>
      <c r="W231" s="13" t="s">
        <v>1393</v>
      </c>
      <c r="X231" s="13" t="s">
        <v>1393</v>
      </c>
      <c r="Y231" s="13" t="s">
        <v>1393</v>
      </c>
      <c r="Z231" s="13" t="s">
        <v>1393</v>
      </c>
    </row>
    <row r="232" spans="1:26" ht="26.4">
      <c r="A232" s="120" t="s">
        <v>1969</v>
      </c>
      <c r="B232" s="107"/>
      <c r="C232" s="107"/>
      <c r="D232" s="107"/>
      <c r="E232" s="107"/>
      <c r="F232" s="107"/>
      <c r="G232" s="107"/>
      <c r="H232" s="107"/>
      <c r="I232" s="107"/>
      <c r="J232" s="107"/>
      <c r="K232" s="107"/>
      <c r="M232" s="107">
        <v>75594.399999999994</v>
      </c>
      <c r="N232" s="107">
        <v>98245.3</v>
      </c>
      <c r="O232" s="107">
        <v>113906.4</v>
      </c>
      <c r="P232" s="107">
        <v>113160.6</v>
      </c>
      <c r="Q232" s="107">
        <v>143168.98139999999</v>
      </c>
      <c r="R232" s="107">
        <v>159150.61760000003</v>
      </c>
      <c r="S232" s="13">
        <v>186812.519</v>
      </c>
      <c r="T232" s="13">
        <v>198735.3498</v>
      </c>
      <c r="U232" s="13">
        <v>275979.9241</v>
      </c>
      <c r="V232" s="13">
        <v>545253.8012000001</v>
      </c>
      <c r="W232" s="13">
        <v>671632.58349999995</v>
      </c>
      <c r="X232" s="13">
        <v>754194.4</v>
      </c>
      <c r="Y232" s="13">
        <v>803479.91099999996</v>
      </c>
      <c r="Z232" s="13">
        <v>870526.78200000001</v>
      </c>
    </row>
    <row r="233" spans="1:26" ht="39.6">
      <c r="A233" s="120" t="s">
        <v>1579</v>
      </c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M233" s="107">
        <v>1087545.5</v>
      </c>
      <c r="N233" s="107">
        <v>1354007.2</v>
      </c>
      <c r="O233" s="107">
        <v>1645632.2</v>
      </c>
      <c r="P233" s="107">
        <v>1988395.7</v>
      </c>
      <c r="Q233" s="107">
        <v>2517781.7918461184</v>
      </c>
      <c r="R233" s="107">
        <v>3030246.1173092979</v>
      </c>
      <c r="S233" s="13">
        <v>3897154.9955424382</v>
      </c>
      <c r="T233" s="13">
        <v>4242799.0508554718</v>
      </c>
      <c r="U233" s="13">
        <v>4716044.415071642</v>
      </c>
      <c r="V233" s="13">
        <v>5923023.8805999998</v>
      </c>
      <c r="W233" s="13">
        <v>7090184.0365178175</v>
      </c>
      <c r="X233" s="13">
        <v>7966128.7000000002</v>
      </c>
      <c r="Y233" s="13">
        <v>8109463.63796042</v>
      </c>
      <c r="Z233" s="13">
        <v>8466481.7636413164</v>
      </c>
    </row>
    <row r="234" spans="1:26">
      <c r="A234" s="120" t="s">
        <v>1622</v>
      </c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M234" s="107">
        <v>304606.40000000002</v>
      </c>
      <c r="N234" s="107">
        <v>351514.8</v>
      </c>
      <c r="O234" s="107">
        <v>437456.8</v>
      </c>
      <c r="P234" s="107">
        <v>551609.9</v>
      </c>
      <c r="Q234" s="107">
        <v>694775.89569999999</v>
      </c>
      <c r="R234" s="107">
        <v>884329.7672</v>
      </c>
      <c r="S234" s="13">
        <v>1118056.7985999999</v>
      </c>
      <c r="T234" s="13">
        <v>1228164.8626999999</v>
      </c>
      <c r="U234" s="13">
        <v>1447439.9635000001</v>
      </c>
      <c r="V234" s="13">
        <v>1712653.5434999999</v>
      </c>
      <c r="W234" s="13">
        <v>1735538.7692</v>
      </c>
      <c r="X234" s="13">
        <v>1936268.1</v>
      </c>
      <c r="Y234" s="13">
        <v>2028674.7609999999</v>
      </c>
      <c r="Z234" s="13">
        <v>2095763.1329999999</v>
      </c>
    </row>
    <row r="235" spans="1:26" ht="26.4">
      <c r="A235" s="120" t="s">
        <v>1612</v>
      </c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M235" s="107">
        <v>401890.8</v>
      </c>
      <c r="N235" s="107">
        <v>465288.5</v>
      </c>
      <c r="O235" s="107">
        <v>579469.4</v>
      </c>
      <c r="P235" s="107">
        <v>754667.7</v>
      </c>
      <c r="Q235" s="107">
        <v>974217.41139999998</v>
      </c>
      <c r="R235" s="107">
        <v>1231793.9053</v>
      </c>
      <c r="S235" s="13">
        <v>1586376.9793</v>
      </c>
      <c r="T235" s="13">
        <v>1725122.2970999999</v>
      </c>
      <c r="U235" s="13">
        <v>1967041.7076999999</v>
      </c>
      <c r="V235" s="13">
        <v>2369338.1755999997</v>
      </c>
      <c r="W235" s="13">
        <v>2722225.6139000002</v>
      </c>
      <c r="X235" s="13">
        <v>3021455.5</v>
      </c>
      <c r="Y235" s="13">
        <v>3463530.9410000001</v>
      </c>
      <c r="Z235" s="13">
        <v>3671431.801</v>
      </c>
    </row>
    <row r="236" spans="1:26" ht="27" customHeight="1">
      <c r="A236" s="404" t="s">
        <v>1802</v>
      </c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M236" s="107">
        <v>54791.6</v>
      </c>
      <c r="N236" s="107">
        <v>68265.8</v>
      </c>
      <c r="O236" s="107">
        <v>81987.899999999994</v>
      </c>
      <c r="P236" s="107">
        <v>111738</v>
      </c>
      <c r="Q236" s="107">
        <v>139709.5006</v>
      </c>
      <c r="R236" s="107">
        <v>179283.54460000002</v>
      </c>
      <c r="S236" s="13">
        <v>226539.25519999999</v>
      </c>
      <c r="T236" s="13">
        <v>231172.52799999999</v>
      </c>
      <c r="U236" s="13">
        <v>339134.00690000004</v>
      </c>
      <c r="V236" s="13">
        <v>429080.30490000005</v>
      </c>
      <c r="W236" s="13">
        <v>508104.31160000002</v>
      </c>
      <c r="X236" s="13">
        <v>550386.5</v>
      </c>
      <c r="Y236" s="13">
        <v>630860.64099999995</v>
      </c>
      <c r="Z236" s="13">
        <v>679895.05799999996</v>
      </c>
    </row>
    <row r="237" spans="1:26" ht="16.5" customHeight="1">
      <c r="A237" s="404" t="s">
        <v>1594</v>
      </c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M237" s="107"/>
      <c r="N237" s="107"/>
      <c r="O237" s="107"/>
      <c r="P237" s="107"/>
      <c r="Q237" s="107"/>
      <c r="R237" s="107"/>
      <c r="S237" s="13"/>
      <c r="T237" s="13"/>
      <c r="U237" s="10" t="s">
        <v>1393</v>
      </c>
      <c r="V237" s="13" t="s">
        <v>1393</v>
      </c>
      <c r="W237" s="13" t="s">
        <v>1393</v>
      </c>
      <c r="X237" s="13" t="s">
        <v>1393</v>
      </c>
      <c r="Y237" s="13" t="s">
        <v>1393</v>
      </c>
      <c r="Z237" s="13" t="s">
        <v>1393</v>
      </c>
    </row>
    <row r="238" spans="1:26">
      <c r="A238" s="120" t="s">
        <v>1304</v>
      </c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M238" s="259">
        <v>1953565.6</v>
      </c>
      <c r="N238" s="259">
        <v>2372020.2999999998</v>
      </c>
      <c r="O238" s="259">
        <v>2898502</v>
      </c>
      <c r="P238" s="259">
        <v>3580427.8</v>
      </c>
      <c r="Q238" s="259">
        <v>4549318.6612461181</v>
      </c>
      <c r="R238" s="259">
        <v>5579721.5871092984</v>
      </c>
      <c r="S238" s="258">
        <v>7137833.7252424378</v>
      </c>
      <c r="T238" s="258">
        <v>7764596.123655472</v>
      </c>
      <c r="U238" s="258">
        <v>8901403.5189716406</v>
      </c>
      <c r="V238" s="258">
        <v>11063004.229199998</v>
      </c>
      <c r="W238" s="258">
        <v>12880496.665617816</v>
      </c>
      <c r="X238" s="258">
        <v>14392310.9</v>
      </c>
      <c r="Y238" s="258">
        <v>15225416.843960419</v>
      </c>
      <c r="Z238" s="258">
        <v>15969251.558641318</v>
      </c>
    </row>
    <row r="239" spans="1:26">
      <c r="A239" s="125" t="s">
        <v>1784</v>
      </c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21"/>
      <c r="M239" s="107"/>
      <c r="N239" s="107"/>
      <c r="O239" s="107"/>
      <c r="P239" s="107"/>
      <c r="Q239" s="107"/>
      <c r="R239" s="107"/>
      <c r="S239" s="263"/>
      <c r="T239" s="13"/>
      <c r="U239" s="262"/>
      <c r="V239" s="427"/>
      <c r="W239" s="427"/>
      <c r="X239" s="427"/>
      <c r="Y239" s="427"/>
    </row>
    <row r="240" spans="1:26" ht="26.4">
      <c r="A240" s="120" t="s">
        <v>2225</v>
      </c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M240" s="107">
        <v>546979.30000000005</v>
      </c>
      <c r="N240" s="107">
        <v>572930.69999999995</v>
      </c>
      <c r="O240" s="107">
        <v>611622</v>
      </c>
      <c r="P240" s="107">
        <v>692660.8</v>
      </c>
      <c r="Q240" s="107">
        <v>770168.70200000005</v>
      </c>
      <c r="R240" s="107">
        <v>878160.2</v>
      </c>
      <c r="S240" s="13">
        <v>1102884.00633</v>
      </c>
      <c r="T240" s="13">
        <v>1226092.287</v>
      </c>
      <c r="U240" s="13">
        <v>1453920.5609117395</v>
      </c>
      <c r="V240" s="13">
        <v>1735186.8330000001</v>
      </c>
      <c r="W240" s="13">
        <v>1754545.3645999997</v>
      </c>
      <c r="X240" s="13">
        <v>1946609.8</v>
      </c>
      <c r="Y240" s="13">
        <v>2198002.8038000003</v>
      </c>
      <c r="Z240" s="13">
        <v>2532944.4246000005</v>
      </c>
    </row>
    <row r="241" spans="1:26">
      <c r="A241" s="120" t="s">
        <v>877</v>
      </c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M241" s="107">
        <v>8001.4</v>
      </c>
      <c r="N241" s="107">
        <v>11357.6</v>
      </c>
      <c r="O241" s="107">
        <v>7643.1</v>
      </c>
      <c r="P241" s="107">
        <v>13398.8</v>
      </c>
      <c r="Q241" s="107">
        <v>13499.142</v>
      </c>
      <c r="R241" s="107">
        <v>13943.971</v>
      </c>
      <c r="S241" s="13">
        <v>16353.69</v>
      </c>
      <c r="T241" s="13">
        <v>22245.955999999998</v>
      </c>
      <c r="U241" s="13">
        <v>20660.740119999999</v>
      </c>
      <c r="V241" s="13">
        <v>21607.098000000002</v>
      </c>
      <c r="W241" s="13">
        <v>22110.485699999997</v>
      </c>
      <c r="X241" s="13">
        <v>23523.8</v>
      </c>
      <c r="Y241" s="13">
        <v>26056.953969864044</v>
      </c>
      <c r="Z241" s="13">
        <v>31455.985951167095</v>
      </c>
    </row>
    <row r="242" spans="1:26">
      <c r="A242" s="120" t="s">
        <v>617</v>
      </c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M242" s="107">
        <v>1960.3</v>
      </c>
      <c r="N242" s="107">
        <v>2676.7</v>
      </c>
      <c r="O242" s="107">
        <v>384.1</v>
      </c>
      <c r="P242" s="107">
        <v>790.4</v>
      </c>
      <c r="Q242" s="107">
        <v>1197.9849999999999</v>
      </c>
      <c r="R242" s="107">
        <v>1747.653</v>
      </c>
      <c r="S242" s="13">
        <v>311.87303609290035</v>
      </c>
      <c r="T242" s="13">
        <v>221.17</v>
      </c>
      <c r="U242" s="13">
        <v>441.17910000000006</v>
      </c>
      <c r="V242" s="13">
        <v>487.31200000000001</v>
      </c>
      <c r="W242" s="13">
        <v>587.48</v>
      </c>
      <c r="X242" s="13">
        <v>371.3</v>
      </c>
      <c r="Y242" s="13">
        <v>407.81200000000001</v>
      </c>
      <c r="Z242" s="13">
        <v>402.79700000000003</v>
      </c>
    </row>
    <row r="243" spans="1:26">
      <c r="A243" s="120" t="s">
        <v>618</v>
      </c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M243" s="107">
        <v>166268.6</v>
      </c>
      <c r="N243" s="107">
        <v>167538.5</v>
      </c>
      <c r="O243" s="107">
        <v>152662.6</v>
      </c>
      <c r="P243" s="107">
        <v>230585.8</v>
      </c>
      <c r="Q243" s="107">
        <v>259245.1143151719</v>
      </c>
      <c r="R243" s="107">
        <v>358739.1770000002</v>
      </c>
      <c r="S243" s="13">
        <v>398480.12626968429</v>
      </c>
      <c r="T243" s="13">
        <v>308902.45020033803</v>
      </c>
      <c r="U243" s="13">
        <v>384593.708826849</v>
      </c>
      <c r="V243" s="13">
        <v>622152.87900000007</v>
      </c>
      <c r="W243" s="13">
        <v>717303.9971999994</v>
      </c>
      <c r="X243" s="13">
        <v>801943.2</v>
      </c>
      <c r="Y243" s="13">
        <v>848276.45100000012</v>
      </c>
      <c r="Z243" s="13">
        <v>874673.80189999996</v>
      </c>
    </row>
    <row r="244" spans="1:26" ht="26.4">
      <c r="A244" s="120" t="s">
        <v>1420</v>
      </c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15" t="s">
        <v>1842</v>
      </c>
      <c r="N244" s="115" t="s">
        <v>1842</v>
      </c>
      <c r="O244" s="107">
        <v>3487</v>
      </c>
      <c r="P244" s="107">
        <v>1497.8</v>
      </c>
      <c r="Q244" s="107">
        <v>1356.6786000000002</v>
      </c>
      <c r="R244" s="107">
        <v>1012.912</v>
      </c>
      <c r="S244" s="13">
        <v>1086.9380000000001</v>
      </c>
      <c r="T244" s="13">
        <v>932.61040000000003</v>
      </c>
      <c r="U244" s="13">
        <v>1375.6659999999999</v>
      </c>
      <c r="V244" s="13">
        <v>1418.0930000000001</v>
      </c>
      <c r="W244" s="13">
        <v>1980.741</v>
      </c>
      <c r="X244" s="13">
        <v>1981.1</v>
      </c>
      <c r="Y244" s="13">
        <v>2068.9290000000001</v>
      </c>
      <c r="Z244" s="13">
        <v>1948.8530000000001</v>
      </c>
    </row>
    <row r="245" spans="1:26">
      <c r="A245" s="120" t="s">
        <v>2022</v>
      </c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M245" s="107">
        <v>84190.2</v>
      </c>
      <c r="N245" s="107">
        <v>112804.3</v>
      </c>
      <c r="O245" s="107">
        <v>126671.3</v>
      </c>
      <c r="P245" s="107">
        <v>154483.79999999999</v>
      </c>
      <c r="Q245" s="107">
        <v>192303.93799999999</v>
      </c>
      <c r="R245" s="107">
        <v>268138.41100000002</v>
      </c>
      <c r="S245" s="13">
        <v>340235.85399999999</v>
      </c>
      <c r="T245" s="13">
        <v>341610.22201999999</v>
      </c>
      <c r="U245" s="13">
        <v>431168.99200000009</v>
      </c>
      <c r="V245" s="13">
        <v>478015.74300000002</v>
      </c>
      <c r="W245" s="13">
        <v>517243.15899999999</v>
      </c>
      <c r="X245" s="13">
        <v>568234.80000000005</v>
      </c>
      <c r="Y245" s="13">
        <v>682012.22</v>
      </c>
      <c r="Z245" s="13">
        <v>851487.56169044133</v>
      </c>
    </row>
    <row r="246" spans="1:26" ht="52.8">
      <c r="A246" s="120" t="s">
        <v>1903</v>
      </c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M246" s="107">
        <v>648947.19999999995</v>
      </c>
      <c r="N246" s="107">
        <v>756709.7</v>
      </c>
      <c r="O246" s="107">
        <v>958739.3</v>
      </c>
      <c r="P246" s="107">
        <v>1180944.6000000001</v>
      </c>
      <c r="Q246" s="107">
        <v>1505956.4140000001</v>
      </c>
      <c r="R246" s="107">
        <v>1719362.655</v>
      </c>
      <c r="S246" s="13">
        <v>1716582.5240000002</v>
      </c>
      <c r="T246" s="13">
        <v>1876482.6140000001</v>
      </c>
      <c r="U246" s="13">
        <v>2096335.5188999998</v>
      </c>
      <c r="V246" s="13">
        <v>2484370.4929999998</v>
      </c>
      <c r="W246" s="13">
        <v>2822481.2829999998</v>
      </c>
      <c r="X246" s="13">
        <v>3015401.5</v>
      </c>
      <c r="Y246" s="13">
        <v>2959106.5700000003</v>
      </c>
      <c r="Z246" s="13">
        <v>2973805.7992902203</v>
      </c>
    </row>
    <row r="247" spans="1:26">
      <c r="A247" s="120" t="s">
        <v>1904</v>
      </c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M247" s="107">
        <v>24592.7</v>
      </c>
      <c r="N247" s="107">
        <v>27316.3</v>
      </c>
      <c r="O247" s="107">
        <v>45142.400000000001</v>
      </c>
      <c r="P247" s="107">
        <v>78507.100000000006</v>
      </c>
      <c r="Q247" s="107">
        <v>123356.03200000001</v>
      </c>
      <c r="R247" s="107">
        <v>161212.31299999999</v>
      </c>
      <c r="S247" s="13">
        <v>200573.253</v>
      </c>
      <c r="T247" s="13">
        <v>204006.375</v>
      </c>
      <c r="U247" s="13">
        <v>212093.83590000001</v>
      </c>
      <c r="V247" s="13">
        <v>251521.954</v>
      </c>
      <c r="W247" s="13">
        <v>285950.63023906847</v>
      </c>
      <c r="X247" s="13">
        <v>314945.8</v>
      </c>
      <c r="Y247" s="13">
        <v>341931.41809999995</v>
      </c>
      <c r="Z247" s="13">
        <v>354926.87119999999</v>
      </c>
    </row>
    <row r="248" spans="1:26">
      <c r="A248" s="120" t="s">
        <v>1905</v>
      </c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M248" s="107">
        <v>61343.6</v>
      </c>
      <c r="N248" s="107">
        <v>83353.899999999994</v>
      </c>
      <c r="O248" s="107">
        <v>120137.60000000001</v>
      </c>
      <c r="P248" s="107">
        <v>147452.70000000001</v>
      </c>
      <c r="Q248" s="107">
        <v>206006.60889999999</v>
      </c>
      <c r="R248" s="107">
        <v>247830.71059999999</v>
      </c>
      <c r="S248" s="13">
        <v>323022.09499999997</v>
      </c>
      <c r="T248" s="13">
        <v>322083.37800000003</v>
      </c>
      <c r="U248" s="13">
        <v>440947.12199999992</v>
      </c>
      <c r="V248" s="13">
        <v>504282.71600000001</v>
      </c>
      <c r="W248" s="13">
        <v>613527.96250000002</v>
      </c>
      <c r="X248" s="13">
        <v>638673.69999999995</v>
      </c>
      <c r="Y248" s="13">
        <v>754213.8578</v>
      </c>
      <c r="Z248" s="13">
        <v>844318.33640000003</v>
      </c>
    </row>
    <row r="249" spans="1:26">
      <c r="A249" s="120" t="s">
        <v>1906</v>
      </c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M249" s="263" t="s">
        <v>1393</v>
      </c>
      <c r="N249" s="13" t="s">
        <v>1393</v>
      </c>
      <c r="O249" s="13" t="s">
        <v>1393</v>
      </c>
      <c r="P249" s="13" t="s">
        <v>1393</v>
      </c>
      <c r="Q249" s="13" t="s">
        <v>1393</v>
      </c>
      <c r="R249" s="13" t="s">
        <v>1393</v>
      </c>
      <c r="S249" s="13" t="s">
        <v>1393</v>
      </c>
      <c r="T249" s="10" t="s">
        <v>1393</v>
      </c>
      <c r="U249" s="10">
        <v>24167.698399999997</v>
      </c>
      <c r="V249" s="13">
        <v>24858.047999999999</v>
      </c>
      <c r="W249" s="13">
        <v>26920.087</v>
      </c>
      <c r="X249" s="13">
        <v>44204.1</v>
      </c>
      <c r="Y249" s="13">
        <v>45893.847000000002</v>
      </c>
      <c r="Z249" s="13">
        <v>44680.930999999997</v>
      </c>
    </row>
    <row r="250" spans="1:26" ht="26.4">
      <c r="A250" s="120" t="s">
        <v>1969</v>
      </c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M250" s="107">
        <v>140701.5</v>
      </c>
      <c r="N250" s="107">
        <v>162685.6</v>
      </c>
      <c r="O250" s="107">
        <v>353627.6</v>
      </c>
      <c r="P250" s="107">
        <v>487682.8</v>
      </c>
      <c r="Q250" s="107">
        <v>615388.57499999995</v>
      </c>
      <c r="R250" s="107">
        <v>753536.75199999998</v>
      </c>
      <c r="S250" s="13">
        <v>855637.25109999999</v>
      </c>
      <c r="T250" s="13">
        <v>885624.995</v>
      </c>
      <c r="U250" s="13">
        <v>1317508.6534791954</v>
      </c>
      <c r="V250" s="13">
        <v>4645157.8499303712</v>
      </c>
      <c r="W250" s="13">
        <v>5415940.8736080881</v>
      </c>
      <c r="X250" s="13">
        <v>5782096.2000000002</v>
      </c>
      <c r="Y250" s="13">
        <v>5894985.35656494</v>
      </c>
      <c r="Z250" s="13">
        <v>6013190.1323767686</v>
      </c>
    </row>
    <row r="251" spans="1:26" ht="39.6">
      <c r="A251" s="120" t="s">
        <v>1579</v>
      </c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M251" s="13" t="s">
        <v>1393</v>
      </c>
      <c r="N251" s="13" t="s">
        <v>1393</v>
      </c>
      <c r="O251" s="13" t="s">
        <v>1393</v>
      </c>
      <c r="P251" s="13" t="s">
        <v>1393</v>
      </c>
      <c r="Q251" s="13" t="s">
        <v>1393</v>
      </c>
      <c r="R251" s="13" t="s">
        <v>1393</v>
      </c>
      <c r="S251" s="13" t="s">
        <v>1393</v>
      </c>
      <c r="T251" s="10" t="s">
        <v>1393</v>
      </c>
      <c r="U251" s="10" t="s">
        <v>1393</v>
      </c>
      <c r="V251" s="13" t="s">
        <v>1393</v>
      </c>
      <c r="W251" s="13" t="s">
        <v>1393</v>
      </c>
      <c r="X251" s="13" t="s">
        <v>1393</v>
      </c>
      <c r="Y251" s="13" t="s">
        <v>1393</v>
      </c>
      <c r="Z251" s="13" t="s">
        <v>1393</v>
      </c>
    </row>
    <row r="252" spans="1:26">
      <c r="A252" s="120" t="s">
        <v>1622</v>
      </c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M252" s="107">
        <v>9470.9</v>
      </c>
      <c r="N252" s="107">
        <v>12354</v>
      </c>
      <c r="O252" s="107">
        <v>14800.8</v>
      </c>
      <c r="P252" s="107">
        <v>20807.599999999999</v>
      </c>
      <c r="Q252" s="107">
        <v>27172.626</v>
      </c>
      <c r="R252" s="107">
        <v>35762.633999999998</v>
      </c>
      <c r="S252" s="13">
        <v>32268.132600000001</v>
      </c>
      <c r="T252" s="13">
        <v>37166.487399999998</v>
      </c>
      <c r="U252" s="13">
        <v>36782.947799999994</v>
      </c>
      <c r="V252" s="13">
        <v>40820.298000000003</v>
      </c>
      <c r="W252" s="13">
        <v>88510.063322932096</v>
      </c>
      <c r="X252" s="13">
        <v>99902.3</v>
      </c>
      <c r="Y252" s="13">
        <v>107435.6603</v>
      </c>
      <c r="Z252" s="13">
        <v>124836.15609999999</v>
      </c>
    </row>
    <row r="253" spans="1:26" ht="26.4">
      <c r="A253" s="120" t="s">
        <v>1612</v>
      </c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M253" s="107">
        <v>20180.400000000001</v>
      </c>
      <c r="N253" s="107">
        <v>22992.6</v>
      </c>
      <c r="O253" s="107">
        <v>28077.4</v>
      </c>
      <c r="P253" s="107">
        <v>34565</v>
      </c>
      <c r="Q253" s="107">
        <v>42333.834000000003</v>
      </c>
      <c r="R253" s="107">
        <v>38127.142</v>
      </c>
      <c r="S253" s="13">
        <v>41159.315999999999</v>
      </c>
      <c r="T253" s="13">
        <v>43639.802000000003</v>
      </c>
      <c r="U253" s="13">
        <v>40801.081199999993</v>
      </c>
      <c r="V253" s="13">
        <v>45019.97</v>
      </c>
      <c r="W253" s="13">
        <v>66815.652593315797</v>
      </c>
      <c r="X253" s="13">
        <v>75794.600000000006</v>
      </c>
      <c r="Y253" s="13">
        <v>78884.910199999998</v>
      </c>
      <c r="Z253" s="13">
        <v>89297.505300000019</v>
      </c>
    </row>
    <row r="254" spans="1:26" ht="27.75" customHeight="1">
      <c r="A254" s="404" t="s">
        <v>1802</v>
      </c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M254" s="107">
        <v>5177.1000000000004</v>
      </c>
      <c r="N254" s="107">
        <v>12362.8</v>
      </c>
      <c r="O254" s="107">
        <v>15567.3</v>
      </c>
      <c r="P254" s="107">
        <v>26687</v>
      </c>
      <c r="Q254" s="107">
        <v>34701.938999999998</v>
      </c>
      <c r="R254" s="107">
        <v>43547.743000000002</v>
      </c>
      <c r="S254" s="13">
        <v>57706.008000000002</v>
      </c>
      <c r="T254" s="13">
        <v>68273.870999999999</v>
      </c>
      <c r="U254" s="13">
        <v>79413.694300000003</v>
      </c>
      <c r="V254" s="13">
        <v>86791.778000000006</v>
      </c>
      <c r="W254" s="13">
        <v>159017.83673233943</v>
      </c>
      <c r="X254" s="13">
        <v>172258.3</v>
      </c>
      <c r="Y254" s="13">
        <v>188181.9773</v>
      </c>
      <c r="Z254" s="13">
        <v>233961.856825</v>
      </c>
    </row>
    <row r="255" spans="1:26" ht="15.75" customHeight="1">
      <c r="A255" s="404" t="s">
        <v>1594</v>
      </c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M255" s="107"/>
      <c r="N255" s="107"/>
      <c r="O255" s="107"/>
      <c r="P255" s="107"/>
      <c r="Q255" s="107"/>
      <c r="R255" s="107"/>
      <c r="S255" s="13"/>
      <c r="T255" s="13"/>
      <c r="U255" s="13">
        <v>72.51509999999999</v>
      </c>
      <c r="V255" s="13">
        <v>338572.96799999999</v>
      </c>
      <c r="W255" s="13">
        <v>375849.01812000002</v>
      </c>
      <c r="X255" s="13">
        <v>406093.2</v>
      </c>
      <c r="Y255" s="13">
        <v>436076.97700000001</v>
      </c>
      <c r="Z255" s="13">
        <v>440337.71792169102</v>
      </c>
    </row>
    <row r="256" spans="1:26">
      <c r="A256" s="126" t="s">
        <v>1304</v>
      </c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M256" s="259">
        <v>1717813.2</v>
      </c>
      <c r="N256" s="259">
        <v>1945082.7</v>
      </c>
      <c r="O256" s="259">
        <v>2438562.4</v>
      </c>
      <c r="P256" s="259">
        <v>3070064.2</v>
      </c>
      <c r="Q256" s="259">
        <v>3792687.5888151722</v>
      </c>
      <c r="R256" s="259">
        <v>4521122.2736</v>
      </c>
      <c r="S256" s="258">
        <v>5086301.0673357779</v>
      </c>
      <c r="T256" s="258">
        <v>5337282.2180203376</v>
      </c>
      <c r="U256" s="258">
        <v>6540283.9140377836</v>
      </c>
      <c r="V256" s="258">
        <v>11280264.03293037</v>
      </c>
      <c r="W256" s="258">
        <v>12868784.634615744</v>
      </c>
      <c r="X256" s="258">
        <v>13892033.6</v>
      </c>
      <c r="Y256" s="258">
        <v>14563535.744034804</v>
      </c>
      <c r="Z256" s="258">
        <v>15412268.73055529</v>
      </c>
    </row>
    <row r="257" spans="1:26" ht="39.75" customHeight="1">
      <c r="A257" s="125" t="s">
        <v>1785</v>
      </c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21"/>
      <c r="M257" s="121"/>
      <c r="N257" s="121"/>
      <c r="O257" s="121"/>
      <c r="P257" s="121"/>
      <c r="Q257" s="121"/>
      <c r="R257" s="121"/>
      <c r="S257" s="262"/>
      <c r="T257" s="262"/>
      <c r="U257" s="262"/>
      <c r="V257" s="258"/>
      <c r="W257" s="258"/>
    </row>
    <row r="258" spans="1:26" ht="26.4">
      <c r="A258" s="120" t="s">
        <v>2225</v>
      </c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M258" s="13" t="s">
        <v>1393</v>
      </c>
      <c r="N258" s="13" t="s">
        <v>1393</v>
      </c>
      <c r="O258" s="13" t="s">
        <v>1393</v>
      </c>
      <c r="P258" s="13" t="s">
        <v>1393</v>
      </c>
      <c r="Q258" s="13" t="s">
        <v>1393</v>
      </c>
      <c r="R258" s="13" t="s">
        <v>1393</v>
      </c>
      <c r="S258" s="13" t="s">
        <v>1393</v>
      </c>
      <c r="T258" s="10" t="s">
        <v>1393</v>
      </c>
      <c r="U258" s="10" t="s">
        <v>1393</v>
      </c>
      <c r="V258" s="13" t="s">
        <v>1393</v>
      </c>
      <c r="W258" s="10" t="s">
        <v>1393</v>
      </c>
      <c r="X258" s="10" t="s">
        <v>1393</v>
      </c>
      <c r="Y258" s="10" t="s">
        <v>1393</v>
      </c>
      <c r="Z258" s="10" t="s">
        <v>1393</v>
      </c>
    </row>
    <row r="259" spans="1:26">
      <c r="A259" s="120" t="s">
        <v>877</v>
      </c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M259" s="13" t="s">
        <v>1393</v>
      </c>
      <c r="N259" s="13" t="s">
        <v>1393</v>
      </c>
      <c r="O259" s="13" t="s">
        <v>1393</v>
      </c>
      <c r="P259" s="13" t="s">
        <v>1393</v>
      </c>
      <c r="Q259" s="13" t="s">
        <v>1393</v>
      </c>
      <c r="R259" s="13" t="s">
        <v>1393</v>
      </c>
      <c r="S259" s="13" t="s">
        <v>1393</v>
      </c>
      <c r="T259" s="10" t="s">
        <v>1393</v>
      </c>
      <c r="U259" s="10" t="s">
        <v>1393</v>
      </c>
      <c r="V259" s="13" t="s">
        <v>1393</v>
      </c>
      <c r="W259" s="10" t="s">
        <v>1393</v>
      </c>
      <c r="X259" s="10" t="s">
        <v>1393</v>
      </c>
      <c r="Y259" s="10" t="s">
        <v>1393</v>
      </c>
      <c r="Z259" s="10" t="s">
        <v>1393</v>
      </c>
    </row>
    <row r="260" spans="1:26">
      <c r="A260" s="120" t="s">
        <v>617</v>
      </c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M260" s="13" t="s">
        <v>1393</v>
      </c>
      <c r="N260" s="13" t="s">
        <v>1393</v>
      </c>
      <c r="O260" s="13" t="s">
        <v>1393</v>
      </c>
      <c r="P260" s="13" t="s">
        <v>1393</v>
      </c>
      <c r="Q260" s="13" t="s">
        <v>1393</v>
      </c>
      <c r="R260" s="13" t="s">
        <v>1393</v>
      </c>
      <c r="S260" s="13" t="s">
        <v>1393</v>
      </c>
      <c r="T260" s="10" t="s">
        <v>1393</v>
      </c>
      <c r="U260" s="10" t="s">
        <v>1393</v>
      </c>
      <c r="V260" s="13" t="s">
        <v>1393</v>
      </c>
      <c r="W260" s="10" t="s">
        <v>1393</v>
      </c>
      <c r="X260" s="10" t="s">
        <v>1393</v>
      </c>
      <c r="Y260" s="10" t="s">
        <v>1393</v>
      </c>
      <c r="Z260" s="10" t="s">
        <v>1393</v>
      </c>
    </row>
    <row r="261" spans="1:26">
      <c r="A261" s="120" t="s">
        <v>618</v>
      </c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M261" s="13" t="s">
        <v>1393</v>
      </c>
      <c r="N261" s="13" t="s">
        <v>1393</v>
      </c>
      <c r="O261" s="13" t="s">
        <v>1393</v>
      </c>
      <c r="P261" s="13" t="s">
        <v>1393</v>
      </c>
      <c r="Q261" s="13" t="s">
        <v>1393</v>
      </c>
      <c r="R261" s="13" t="s">
        <v>1393</v>
      </c>
      <c r="S261" s="13" t="s">
        <v>1393</v>
      </c>
      <c r="T261" s="10" t="s">
        <v>1393</v>
      </c>
      <c r="U261" s="10" t="s">
        <v>1393</v>
      </c>
      <c r="V261" s="13" t="s">
        <v>1393</v>
      </c>
      <c r="W261" s="10" t="s">
        <v>1393</v>
      </c>
      <c r="X261" s="10" t="s">
        <v>1393</v>
      </c>
      <c r="Y261" s="10" t="s">
        <v>1393</v>
      </c>
      <c r="Z261" s="10" t="s">
        <v>1393</v>
      </c>
    </row>
    <row r="262" spans="1:26" ht="26.4">
      <c r="A262" s="120" t="s">
        <v>1420</v>
      </c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M262" s="13" t="s">
        <v>1393</v>
      </c>
      <c r="N262" s="13" t="s">
        <v>1393</v>
      </c>
      <c r="O262" s="13" t="s">
        <v>1393</v>
      </c>
      <c r="P262" s="13" t="s">
        <v>1393</v>
      </c>
      <c r="Q262" s="13" t="s">
        <v>1393</v>
      </c>
      <c r="R262" s="13" t="s">
        <v>1393</v>
      </c>
      <c r="S262" s="13" t="s">
        <v>1393</v>
      </c>
      <c r="T262" s="10" t="s">
        <v>1393</v>
      </c>
      <c r="U262" s="10" t="s">
        <v>1393</v>
      </c>
      <c r="V262" s="13" t="s">
        <v>1393</v>
      </c>
      <c r="W262" s="10" t="s">
        <v>1393</v>
      </c>
      <c r="X262" s="10" t="s">
        <v>1393</v>
      </c>
      <c r="Y262" s="10" t="s">
        <v>1393</v>
      </c>
      <c r="Z262" s="10" t="s">
        <v>1393</v>
      </c>
    </row>
    <row r="263" spans="1:26">
      <c r="A263" s="120" t="s">
        <v>2022</v>
      </c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M263" s="13" t="s">
        <v>1393</v>
      </c>
      <c r="N263" s="13" t="s">
        <v>1393</v>
      </c>
      <c r="O263" s="13" t="s">
        <v>1393</v>
      </c>
      <c r="P263" s="13" t="s">
        <v>1393</v>
      </c>
      <c r="Q263" s="13" t="s">
        <v>1393</v>
      </c>
      <c r="R263" s="13" t="s">
        <v>1393</v>
      </c>
      <c r="S263" s="13" t="s">
        <v>1393</v>
      </c>
      <c r="T263" s="10" t="s">
        <v>1393</v>
      </c>
      <c r="U263" s="10" t="s">
        <v>1393</v>
      </c>
      <c r="V263" s="13" t="s">
        <v>1393</v>
      </c>
      <c r="W263" s="10" t="s">
        <v>1393</v>
      </c>
      <c r="X263" s="10" t="s">
        <v>1393</v>
      </c>
      <c r="Y263" s="10" t="s">
        <v>1393</v>
      </c>
      <c r="Z263" s="10" t="s">
        <v>1393</v>
      </c>
    </row>
    <row r="264" spans="1:26" ht="52.8">
      <c r="A264" s="120" t="s">
        <v>1903</v>
      </c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M264" s="13" t="s">
        <v>1393</v>
      </c>
      <c r="N264" s="13" t="s">
        <v>1393</v>
      </c>
      <c r="O264" s="13" t="s">
        <v>1393</v>
      </c>
      <c r="P264" s="13" t="s">
        <v>1393</v>
      </c>
      <c r="Q264" s="13" t="s">
        <v>1393</v>
      </c>
      <c r="R264" s="13" t="s">
        <v>1393</v>
      </c>
      <c r="S264" s="13" t="s">
        <v>1393</v>
      </c>
      <c r="T264" s="10" t="s">
        <v>1393</v>
      </c>
      <c r="U264" s="10" t="s">
        <v>1393</v>
      </c>
      <c r="V264" s="13" t="s">
        <v>1393</v>
      </c>
      <c r="W264" s="10" t="s">
        <v>1393</v>
      </c>
      <c r="X264" s="10" t="s">
        <v>1393</v>
      </c>
      <c r="Y264" s="10" t="s">
        <v>1393</v>
      </c>
      <c r="Z264" s="10" t="s">
        <v>1393</v>
      </c>
    </row>
    <row r="265" spans="1:26">
      <c r="A265" s="120" t="s">
        <v>1904</v>
      </c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M265" s="107">
        <v>8308.9</v>
      </c>
      <c r="N265" s="107">
        <v>9448.2999999999993</v>
      </c>
      <c r="O265" s="107">
        <v>7452.5</v>
      </c>
      <c r="P265" s="107">
        <v>10435.1</v>
      </c>
      <c r="Q265" s="107">
        <v>11529.889980094755</v>
      </c>
      <c r="R265" s="107">
        <v>12774.534086354168</v>
      </c>
      <c r="S265" s="13">
        <v>14135.444119383126</v>
      </c>
      <c r="T265" s="10">
        <v>11942.483256396858</v>
      </c>
      <c r="U265" s="13">
        <v>10596.168348791263</v>
      </c>
      <c r="V265" s="13">
        <v>11374.9</v>
      </c>
      <c r="W265" s="10">
        <v>12565.5</v>
      </c>
      <c r="X265" s="10">
        <v>11185.6</v>
      </c>
      <c r="Y265" s="10">
        <v>10274.942658852631</v>
      </c>
      <c r="Z265" s="10">
        <v>10396.003327877723</v>
      </c>
    </row>
    <row r="266" spans="1:26">
      <c r="A266" s="120" t="s">
        <v>1905</v>
      </c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M266" s="13" t="s">
        <v>1393</v>
      </c>
      <c r="N266" s="13" t="s">
        <v>1393</v>
      </c>
      <c r="O266" s="13" t="s">
        <v>1393</v>
      </c>
      <c r="P266" s="13" t="s">
        <v>1393</v>
      </c>
      <c r="Q266" s="13" t="s">
        <v>1393</v>
      </c>
      <c r="R266" s="13" t="s">
        <v>1393</v>
      </c>
      <c r="S266" s="13" t="s">
        <v>1393</v>
      </c>
      <c r="T266" s="13" t="s">
        <v>1393</v>
      </c>
      <c r="U266" s="13" t="s">
        <v>1393</v>
      </c>
      <c r="V266" s="13" t="s">
        <v>1393</v>
      </c>
      <c r="W266" s="10" t="s">
        <v>1393</v>
      </c>
      <c r="X266" s="10" t="s">
        <v>1393</v>
      </c>
      <c r="Y266" s="10" t="s">
        <v>1393</v>
      </c>
      <c r="Z266" s="10" t="s">
        <v>1393</v>
      </c>
    </row>
    <row r="267" spans="1:26">
      <c r="A267" s="120" t="s">
        <v>1906</v>
      </c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M267" s="13" t="s">
        <v>1393</v>
      </c>
      <c r="N267" s="13" t="s">
        <v>1393</v>
      </c>
      <c r="O267" s="13" t="s">
        <v>1393</v>
      </c>
      <c r="P267" s="13" t="s">
        <v>1393</v>
      </c>
      <c r="Q267" s="13" t="s">
        <v>1393</v>
      </c>
      <c r="R267" s="13" t="s">
        <v>1393</v>
      </c>
      <c r="S267" s="13" t="s">
        <v>1393</v>
      </c>
      <c r="T267" s="13" t="s">
        <v>1393</v>
      </c>
      <c r="U267" s="13" t="s">
        <v>1393</v>
      </c>
      <c r="V267" s="13" t="s">
        <v>1393</v>
      </c>
      <c r="W267" s="10" t="s">
        <v>1393</v>
      </c>
      <c r="X267" s="10" t="s">
        <v>1393</v>
      </c>
      <c r="Y267" s="10" t="s">
        <v>1393</v>
      </c>
      <c r="Z267" s="10" t="s">
        <v>1393</v>
      </c>
    </row>
    <row r="268" spans="1:26" ht="26.4">
      <c r="A268" s="120" t="s">
        <v>1969</v>
      </c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M268" s="107">
        <v>2221.1999999999998</v>
      </c>
      <c r="N268" s="107">
        <v>2896.5</v>
      </c>
      <c r="O268" s="107">
        <v>3211.9</v>
      </c>
      <c r="P268" s="107">
        <v>1037.9000000000001</v>
      </c>
      <c r="Q268" s="107">
        <v>1404.937696834412</v>
      </c>
      <c r="R268" s="107">
        <v>1221.7453004997378</v>
      </c>
      <c r="S268" s="13">
        <v>1233.7164083407415</v>
      </c>
      <c r="T268" s="10">
        <v>27103.567814297654</v>
      </c>
      <c r="U268" s="13">
        <v>28696.057440557928</v>
      </c>
      <c r="V268" s="13">
        <v>25795.200000000001</v>
      </c>
      <c r="W268" s="10">
        <v>28396.9</v>
      </c>
      <c r="X268" s="10">
        <v>29016.2</v>
      </c>
      <c r="Y268" s="10">
        <v>31921.102332269878</v>
      </c>
      <c r="Z268" s="10">
        <v>35261.366618363434</v>
      </c>
    </row>
    <row r="269" spans="1:26" ht="39.6">
      <c r="A269" s="120" t="s">
        <v>1579</v>
      </c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M269" s="13" t="s">
        <v>1393</v>
      </c>
      <c r="N269" s="13" t="s">
        <v>1393</v>
      </c>
      <c r="O269" s="13" t="s">
        <v>1393</v>
      </c>
      <c r="P269" s="13" t="s">
        <v>1393</v>
      </c>
      <c r="Q269" s="13" t="s">
        <v>1393</v>
      </c>
      <c r="R269" s="13" t="s">
        <v>1393</v>
      </c>
      <c r="S269" s="13" t="s">
        <v>1393</v>
      </c>
      <c r="T269" s="10" t="s">
        <v>1393</v>
      </c>
      <c r="U269" s="13" t="s">
        <v>1393</v>
      </c>
      <c r="V269" s="13" t="s">
        <v>1393</v>
      </c>
      <c r="W269" s="10" t="s">
        <v>1393</v>
      </c>
      <c r="X269" s="10" t="s">
        <v>1393</v>
      </c>
      <c r="Y269" s="10" t="s">
        <v>1393</v>
      </c>
      <c r="Z269" s="10" t="s">
        <v>1393</v>
      </c>
    </row>
    <row r="270" spans="1:26">
      <c r="A270" s="120" t="s">
        <v>1622</v>
      </c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M270" s="107">
        <v>11672</v>
      </c>
      <c r="N270" s="107">
        <v>13377.1</v>
      </c>
      <c r="O270" s="107">
        <v>10053.200000000001</v>
      </c>
      <c r="P270" s="107">
        <v>9174.9</v>
      </c>
      <c r="Q270" s="107">
        <v>7514.6737537518302</v>
      </c>
      <c r="R270" s="107">
        <v>5599.6486665083758</v>
      </c>
      <c r="S270" s="13">
        <v>6348.7050714991046</v>
      </c>
      <c r="T270" s="10">
        <v>9821.469676279683</v>
      </c>
      <c r="U270" s="13">
        <v>10420.546462784996</v>
      </c>
      <c r="V270" s="13">
        <v>9954.6</v>
      </c>
      <c r="W270" s="10">
        <v>10400.700000000001</v>
      </c>
      <c r="X270" s="10">
        <v>11250</v>
      </c>
      <c r="Y270" s="10">
        <v>11203.404371907476</v>
      </c>
      <c r="Z270" s="10">
        <v>11673.315405296131</v>
      </c>
    </row>
    <row r="271" spans="1:26" ht="26.4">
      <c r="A271" s="120" t="s">
        <v>1612</v>
      </c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M271" s="107">
        <v>22320.2</v>
      </c>
      <c r="N271" s="107">
        <v>25546.6</v>
      </c>
      <c r="O271" s="107">
        <v>33125.9</v>
      </c>
      <c r="P271" s="107">
        <v>22349.5</v>
      </c>
      <c r="Q271" s="107">
        <v>25723.495569664134</v>
      </c>
      <c r="R271" s="107">
        <v>28609.048759179492</v>
      </c>
      <c r="S271" s="13">
        <v>29256.764991808905</v>
      </c>
      <c r="T271" s="10">
        <v>23118.208997461967</v>
      </c>
      <c r="U271" s="13">
        <v>23290.714622682608</v>
      </c>
      <c r="V271" s="13">
        <v>25938.7</v>
      </c>
      <c r="W271" s="10">
        <v>26724.6</v>
      </c>
      <c r="X271" s="10">
        <v>26535.3</v>
      </c>
      <c r="Y271" s="10">
        <v>29337.898276431417</v>
      </c>
      <c r="Z271" s="10">
        <v>26352.276740229463</v>
      </c>
    </row>
    <row r="272" spans="1:26" ht="27.75" customHeight="1">
      <c r="A272" s="404" t="s">
        <v>1802</v>
      </c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M272" s="107">
        <v>94758.399999999994</v>
      </c>
      <c r="N272" s="107">
        <v>109184</v>
      </c>
      <c r="O272" s="107">
        <v>103869.7</v>
      </c>
      <c r="P272" s="107">
        <v>102231.7</v>
      </c>
      <c r="Q272" s="107">
        <v>114610.7712008956</v>
      </c>
      <c r="R272" s="107">
        <v>140871.3987579059</v>
      </c>
      <c r="S272" s="13">
        <v>169465.48796995918</v>
      </c>
      <c r="T272" s="10">
        <v>145382.25061167858</v>
      </c>
      <c r="U272" s="13">
        <v>152877.92002905637</v>
      </c>
      <c r="V272" s="13">
        <v>163453.5</v>
      </c>
      <c r="W272" s="10">
        <v>180234.2</v>
      </c>
      <c r="X272" s="10">
        <v>191321.1</v>
      </c>
      <c r="Y272" s="10">
        <v>218755.42361508758</v>
      </c>
      <c r="Z272" s="10">
        <v>239826.60835223563</v>
      </c>
    </row>
    <row r="273" spans="1:26" ht="15.75" customHeight="1">
      <c r="A273" s="404" t="s">
        <v>1594</v>
      </c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M273" s="107"/>
      <c r="N273" s="107"/>
      <c r="O273" s="107"/>
      <c r="P273" s="107"/>
      <c r="Q273" s="107"/>
      <c r="R273" s="107"/>
      <c r="S273" s="13"/>
      <c r="T273" s="13"/>
      <c r="U273" s="13" t="s">
        <v>1393</v>
      </c>
      <c r="V273" s="13" t="s">
        <v>1393</v>
      </c>
      <c r="W273" s="13">
        <v>0</v>
      </c>
      <c r="X273" s="10" t="s">
        <v>1393</v>
      </c>
      <c r="Y273" s="10" t="s">
        <v>1393</v>
      </c>
      <c r="Z273" s="10" t="s">
        <v>1393</v>
      </c>
    </row>
    <row r="274" spans="1:26">
      <c r="A274" s="108" t="s">
        <v>1304</v>
      </c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M274" s="259">
        <v>139280.70000000001</v>
      </c>
      <c r="N274" s="259">
        <v>160452.5</v>
      </c>
      <c r="O274" s="259">
        <v>157713.20000000001</v>
      </c>
      <c r="P274" s="259">
        <v>145229</v>
      </c>
      <c r="Q274" s="259">
        <v>160783.76820124072</v>
      </c>
      <c r="R274" s="259">
        <v>189076.37557044768</v>
      </c>
      <c r="S274" s="258">
        <v>220440.11856099105</v>
      </c>
      <c r="T274" s="258">
        <v>217367.98035611474</v>
      </c>
      <c r="U274" s="258">
        <v>225881.40690387317</v>
      </c>
      <c r="V274" s="258">
        <v>236516.9</v>
      </c>
      <c r="W274" s="258">
        <v>258321.9</v>
      </c>
      <c r="X274" s="258">
        <v>269308.2</v>
      </c>
      <c r="Y274" s="258">
        <v>301492.77125454898</v>
      </c>
      <c r="Z274" s="258">
        <v>323509.5704440024</v>
      </c>
    </row>
    <row r="275" spans="1:26" ht="39" customHeight="1">
      <c r="A275" s="124" t="s">
        <v>1801</v>
      </c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U275" s="114"/>
      <c r="V275" s="114"/>
    </row>
    <row r="276" spans="1:26" ht="25.5" customHeight="1">
      <c r="A276" s="125" t="s">
        <v>1392</v>
      </c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21"/>
      <c r="M276" s="121"/>
      <c r="N276" s="121"/>
      <c r="O276" s="121"/>
      <c r="P276" s="121"/>
      <c r="Q276" s="121"/>
      <c r="R276" s="121"/>
      <c r="U276" s="114"/>
      <c r="V276" s="114"/>
    </row>
    <row r="277" spans="1:26" ht="26.4">
      <c r="A277" s="120" t="s">
        <v>2225</v>
      </c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M277" s="107">
        <v>178589.1</v>
      </c>
      <c r="N277" s="107">
        <v>252565.9</v>
      </c>
      <c r="O277" s="107">
        <v>327236.90000000002</v>
      </c>
      <c r="P277" s="107">
        <v>353324.4</v>
      </c>
      <c r="Q277" s="107">
        <v>413879.1119599744</v>
      </c>
      <c r="R277" s="107">
        <v>562399.6847643489</v>
      </c>
      <c r="S277" s="13">
        <v>701719.22573603457</v>
      </c>
      <c r="T277" s="13">
        <v>618082.87902065029</v>
      </c>
      <c r="U277" s="13">
        <v>504519.35195351386</v>
      </c>
      <c r="V277" s="10">
        <v>755643.57130000019</v>
      </c>
      <c r="W277" s="13">
        <v>870976.70799740439</v>
      </c>
      <c r="X277" s="13">
        <v>852285.12149272556</v>
      </c>
      <c r="Y277" s="13">
        <v>1133131.629564255</v>
      </c>
      <c r="Z277" s="13">
        <v>1431732.84841749</v>
      </c>
    </row>
    <row r="278" spans="1:26">
      <c r="A278" s="120" t="s">
        <v>877</v>
      </c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M278" s="107">
        <v>23257.073679542405</v>
      </c>
      <c r="N278" s="107">
        <v>52653.599999999999</v>
      </c>
      <c r="O278" s="107">
        <v>56606.3</v>
      </c>
      <c r="P278" s="107">
        <v>47935.7</v>
      </c>
      <c r="Q278" s="107">
        <v>50579.942959615633</v>
      </c>
      <c r="R278" s="107">
        <v>54001.804710873592</v>
      </c>
      <c r="S278" s="13">
        <v>53769.482330694409</v>
      </c>
      <c r="T278" s="13">
        <v>68115.632840092963</v>
      </c>
      <c r="U278" s="13">
        <v>84015.975219243148</v>
      </c>
      <c r="V278" s="10">
        <v>81754.016600000003</v>
      </c>
      <c r="W278" s="13">
        <v>87736.537684821989</v>
      </c>
      <c r="X278" s="13">
        <v>96833.290662120402</v>
      </c>
      <c r="Y278" s="13">
        <v>113216.55639231499</v>
      </c>
      <c r="Z278" s="13">
        <v>178471.7590167064</v>
      </c>
    </row>
    <row r="279" spans="1:26">
      <c r="A279" s="120" t="s">
        <v>617</v>
      </c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M279" s="107">
        <v>637459.67412292038</v>
      </c>
      <c r="N279" s="107">
        <v>768608</v>
      </c>
      <c r="O279" s="107">
        <v>1411499.3</v>
      </c>
      <c r="P279" s="107">
        <v>2063836.7</v>
      </c>
      <c r="Q279" s="107">
        <v>2508725.0089055472</v>
      </c>
      <c r="R279" s="107">
        <v>2864427.3871205146</v>
      </c>
      <c r="S279" s="13">
        <v>3284442.028142212</v>
      </c>
      <c r="T279" s="13">
        <v>2885290.6670051329</v>
      </c>
      <c r="U279" s="13">
        <v>3842594.7297008922</v>
      </c>
      <c r="V279" s="10">
        <v>4949713.0250000004</v>
      </c>
      <c r="W279" s="13">
        <v>5567739.0112783015</v>
      </c>
      <c r="X279" s="13">
        <v>5919370.2706231652</v>
      </c>
      <c r="Y279" s="13">
        <v>6241346.4699269468</v>
      </c>
      <c r="Z279" s="13">
        <v>7217316.4222628614</v>
      </c>
    </row>
    <row r="280" spans="1:26">
      <c r="A280" s="120" t="s">
        <v>618</v>
      </c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M280" s="107">
        <v>1563234.6</v>
      </c>
      <c r="N280" s="107">
        <v>1855839</v>
      </c>
      <c r="O280" s="107">
        <v>2553838.6</v>
      </c>
      <c r="P280" s="107">
        <v>3323171.2</v>
      </c>
      <c r="Q280" s="107">
        <v>4039959.4844380016</v>
      </c>
      <c r="R280" s="107">
        <v>4923325.5564770605</v>
      </c>
      <c r="S280" s="13">
        <v>6055796.0262379078</v>
      </c>
      <c r="T280" s="13">
        <v>4921506.1049549868</v>
      </c>
      <c r="U280" s="13">
        <v>5836417.0757543491</v>
      </c>
      <c r="V280" s="10">
        <v>6911947.5894999998</v>
      </c>
      <c r="W280" s="13">
        <v>7937443.4541449165</v>
      </c>
      <c r="X280" s="13">
        <v>8156343.1801687395</v>
      </c>
      <c r="Y280" s="13">
        <v>9075079.9295062181</v>
      </c>
      <c r="Z280" s="13">
        <v>10178347.782180171</v>
      </c>
    </row>
    <row r="281" spans="1:26" ht="26.4">
      <c r="A281" s="120" t="s">
        <v>1420</v>
      </c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M281" s="107">
        <v>349452.94490943576</v>
      </c>
      <c r="N281" s="107">
        <v>414074.4</v>
      </c>
      <c r="O281" s="107">
        <v>546841.30000000005</v>
      </c>
      <c r="P281" s="107">
        <v>608002.6</v>
      </c>
      <c r="Q281" s="107">
        <v>726628.15022026352</v>
      </c>
      <c r="R281" s="107">
        <v>855594.36524072837</v>
      </c>
      <c r="S281" s="13">
        <v>1033694.6621332939</v>
      </c>
      <c r="T281" s="13">
        <v>1388437.0598321338</v>
      </c>
      <c r="U281" s="13">
        <v>1526620.1049920884</v>
      </c>
      <c r="V281" s="10">
        <v>1745710.128</v>
      </c>
      <c r="W281" s="13">
        <v>1805794.7530034538</v>
      </c>
      <c r="X281" s="13">
        <v>1952500.9137006521</v>
      </c>
      <c r="Y281" s="13">
        <v>1991265.7305335894</v>
      </c>
      <c r="Z281" s="13">
        <v>2221446.5071953163</v>
      </c>
    </row>
    <row r="282" spans="1:26">
      <c r="A282" s="120" t="s">
        <v>2022</v>
      </c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M282" s="107">
        <v>464914.65451794531</v>
      </c>
      <c r="N282" s="107">
        <v>644602.69999999995</v>
      </c>
      <c r="O282" s="107">
        <v>767615.3</v>
      </c>
      <c r="P282" s="107">
        <v>893552.4</v>
      </c>
      <c r="Q282" s="107">
        <v>1095588.4335883812</v>
      </c>
      <c r="R282" s="107">
        <v>1485551.2518519531</v>
      </c>
      <c r="S282" s="13">
        <v>2040607.4962539081</v>
      </c>
      <c r="T282" s="13">
        <v>1905439.2830703708</v>
      </c>
      <c r="U282" s="13">
        <v>2388161.7874520496</v>
      </c>
      <c r="V282" s="10">
        <v>3753142.7664999999</v>
      </c>
      <c r="W282" s="13">
        <v>4281184.9824824249</v>
      </c>
      <c r="X282" s="13">
        <v>4211608.5172224985</v>
      </c>
      <c r="Y282" s="13">
        <v>4372563.5318700075</v>
      </c>
      <c r="Z282" s="13">
        <v>4391672.0983000034</v>
      </c>
    </row>
    <row r="283" spans="1:26" ht="52.8">
      <c r="A283" s="120" t="s">
        <v>1903</v>
      </c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M283" s="107">
        <v>1674795.2880491973</v>
      </c>
      <c r="N283" s="107">
        <v>1999227.8</v>
      </c>
      <c r="O283" s="107">
        <v>2311307.6</v>
      </c>
      <c r="P283" s="107">
        <v>2748555.5</v>
      </c>
      <c r="Q283" s="107">
        <v>3577346.4762265733</v>
      </c>
      <c r="R283" s="107">
        <v>4501383.4910008088</v>
      </c>
      <c r="S283" s="13">
        <v>5898858.0157980369</v>
      </c>
      <c r="T283" s="13">
        <v>4671449.1047809664</v>
      </c>
      <c r="U283" s="13">
        <v>6725754.7097504521</v>
      </c>
      <c r="V283" s="10">
        <v>7537792.7445</v>
      </c>
      <c r="W283" s="13">
        <v>8214570.2483637268</v>
      </c>
      <c r="X283" s="13">
        <v>8581631.627051454</v>
      </c>
      <c r="Y283" s="13">
        <v>9468179.0708972085</v>
      </c>
      <c r="Z283" s="13">
        <v>10535115.344251826</v>
      </c>
    </row>
    <row r="284" spans="1:26">
      <c r="A284" s="120" t="s">
        <v>1904</v>
      </c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M284" s="107">
        <v>66492.483294754944</v>
      </c>
      <c r="N284" s="107">
        <v>77508.100000000006</v>
      </c>
      <c r="O284" s="107">
        <v>117188.2</v>
      </c>
      <c r="P284" s="107">
        <v>129388.8</v>
      </c>
      <c r="Q284" s="107">
        <v>150490.43166807084</v>
      </c>
      <c r="R284" s="107">
        <v>199942.54705383664</v>
      </c>
      <c r="S284" s="13">
        <v>253174.96553919019</v>
      </c>
      <c r="T284" s="13">
        <v>238806.85903850792</v>
      </c>
      <c r="U284" s="13">
        <v>298741.38819929276</v>
      </c>
      <c r="V284" s="10">
        <v>344906.22600000002</v>
      </c>
      <c r="W284" s="13">
        <v>391205.83144495945</v>
      </c>
      <c r="X284" s="13">
        <v>408413.12437583756</v>
      </c>
      <c r="Y284" s="13">
        <v>449512.35576228105</v>
      </c>
      <c r="Z284" s="13">
        <v>475951.90857258259</v>
      </c>
    </row>
    <row r="285" spans="1:26">
      <c r="A285" s="120" t="s">
        <v>1905</v>
      </c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M285" s="107">
        <v>929734.21366189152</v>
      </c>
      <c r="N285" s="107">
        <v>1188477.6000000001</v>
      </c>
      <c r="O285" s="107">
        <v>1586916.9</v>
      </c>
      <c r="P285" s="107">
        <v>1823878.5</v>
      </c>
      <c r="Q285" s="107">
        <v>2147807.1581244576</v>
      </c>
      <c r="R285" s="107">
        <v>2611610.4555538492</v>
      </c>
      <c r="S285" s="13">
        <v>3073426.7499831016</v>
      </c>
      <c r="T285" s="13">
        <v>3040815.1651382861</v>
      </c>
      <c r="U285" s="13">
        <v>3407329.7718668366</v>
      </c>
      <c r="V285" s="10">
        <v>3679380.1433999999</v>
      </c>
      <c r="W285" s="13">
        <v>4153194.1916817734</v>
      </c>
      <c r="X285" s="13">
        <v>4798492.8030321542</v>
      </c>
      <c r="Y285" s="13">
        <v>4979913.9482813384</v>
      </c>
      <c r="Z285" s="13">
        <v>5339628.6099957004</v>
      </c>
    </row>
    <row r="286" spans="1:26">
      <c r="A286" s="120" t="s">
        <v>1906</v>
      </c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M286" s="107">
        <v>1915.9</v>
      </c>
      <c r="N286" s="107">
        <v>-0.3</v>
      </c>
      <c r="O286" s="13" t="s">
        <v>1393</v>
      </c>
      <c r="P286" s="13" t="s">
        <v>1393</v>
      </c>
      <c r="Q286" s="13" t="s">
        <v>1393</v>
      </c>
      <c r="R286" s="13" t="s">
        <v>1393</v>
      </c>
      <c r="S286" s="13" t="s">
        <v>1393</v>
      </c>
      <c r="T286" s="10" t="s">
        <v>1393</v>
      </c>
      <c r="U286" s="10" t="s">
        <v>1393</v>
      </c>
      <c r="V286" s="10" t="s">
        <v>1393</v>
      </c>
      <c r="W286" s="13" t="s">
        <v>1393</v>
      </c>
      <c r="X286" s="13" t="s">
        <v>1393</v>
      </c>
      <c r="Y286" s="13" t="s">
        <v>1393</v>
      </c>
      <c r="Z286" s="13" t="s">
        <v>1393</v>
      </c>
    </row>
    <row r="287" spans="1:26" ht="26.4">
      <c r="A287" s="120" t="s">
        <v>1969</v>
      </c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M287" s="107">
        <v>830454.58203472802</v>
      </c>
      <c r="N287" s="107">
        <v>1044536.3</v>
      </c>
      <c r="O287" s="107">
        <v>1032166.2</v>
      </c>
      <c r="P287" s="107">
        <v>1344460.7</v>
      </c>
      <c r="Q287" s="107">
        <v>1682267.1081592441</v>
      </c>
      <c r="R287" s="107">
        <v>2409008.5831393767</v>
      </c>
      <c r="S287" s="13">
        <v>3157386.8910676441</v>
      </c>
      <c r="T287" s="13">
        <v>3325127.2928935243</v>
      </c>
      <c r="U287" s="13">
        <v>3662782.7852203492</v>
      </c>
      <c r="V287" s="10">
        <v>4540612.0536904959</v>
      </c>
      <c r="W287" s="13">
        <v>5039072.2738898741</v>
      </c>
      <c r="X287" s="13">
        <v>5868936.590966545</v>
      </c>
      <c r="Y287" s="13">
        <v>6387455.1589632267</v>
      </c>
      <c r="Z287" s="13">
        <v>6983102.0489935456</v>
      </c>
    </row>
    <row r="288" spans="1:26" ht="39.6">
      <c r="A288" s="120" t="s">
        <v>1579</v>
      </c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M288" s="107">
        <v>10579</v>
      </c>
      <c r="N288" s="107">
        <v>18556.8</v>
      </c>
      <c r="O288" s="13" t="s">
        <v>1393</v>
      </c>
      <c r="P288" s="13" t="s">
        <v>1393</v>
      </c>
      <c r="Q288" s="13" t="s">
        <v>1393</v>
      </c>
      <c r="R288" s="13" t="s">
        <v>1393</v>
      </c>
      <c r="S288" s="13" t="s">
        <v>1393</v>
      </c>
      <c r="T288" s="10" t="s">
        <v>1393</v>
      </c>
      <c r="U288" s="10" t="s">
        <v>1393</v>
      </c>
      <c r="V288" s="10" t="s">
        <v>1393</v>
      </c>
      <c r="W288" s="13" t="s">
        <v>1393</v>
      </c>
      <c r="X288" s="13" t="s">
        <v>1393</v>
      </c>
      <c r="Y288" s="13" t="s">
        <v>1393</v>
      </c>
      <c r="Z288" s="13" t="s">
        <v>1393</v>
      </c>
    </row>
    <row r="289" spans="1:26">
      <c r="A289" s="120" t="s">
        <v>1622</v>
      </c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M289" s="107">
        <v>43550.52383718636</v>
      </c>
      <c r="N289" s="107">
        <v>50693.2</v>
      </c>
      <c r="O289" s="107">
        <v>64932.5</v>
      </c>
      <c r="P289" s="107">
        <v>80953.2</v>
      </c>
      <c r="Q289" s="107">
        <v>101361.77241998202</v>
      </c>
      <c r="R289" s="107">
        <v>125658.86439321069</v>
      </c>
      <c r="S289" s="13">
        <v>159860.3290498656</v>
      </c>
      <c r="T289" s="13">
        <v>169894.37590811253</v>
      </c>
      <c r="U289" s="13">
        <v>122495.43481601539</v>
      </c>
      <c r="V289" s="10">
        <v>111365.13651723838</v>
      </c>
      <c r="W289" s="13">
        <v>128373.99101676702</v>
      </c>
      <c r="X289" s="13">
        <v>100234.2891723139</v>
      </c>
      <c r="Y289" s="13">
        <v>102612.99880088962</v>
      </c>
      <c r="Z289" s="13">
        <v>133551.41803036921</v>
      </c>
    </row>
    <row r="290" spans="1:26" ht="26.4">
      <c r="A290" s="120" t="s">
        <v>1612</v>
      </c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M290" s="107">
        <v>51793.770163953275</v>
      </c>
      <c r="N290" s="107">
        <v>74747.100000000006</v>
      </c>
      <c r="O290" s="107">
        <v>84343.3</v>
      </c>
      <c r="P290" s="107">
        <v>105447.8</v>
      </c>
      <c r="Q290" s="107">
        <v>123243.43547934557</v>
      </c>
      <c r="R290" s="107">
        <v>147225.54922656959</v>
      </c>
      <c r="S290" s="13">
        <v>189499.66614493573</v>
      </c>
      <c r="T290" s="13">
        <v>218345.26042651761</v>
      </c>
      <c r="U290" s="13">
        <v>193959.14529246502</v>
      </c>
      <c r="V290" s="10">
        <v>203595.35437429501</v>
      </c>
      <c r="W290" s="13">
        <v>202487.76325844391</v>
      </c>
      <c r="X290" s="13">
        <v>207589.60174692547</v>
      </c>
      <c r="Y290" s="13">
        <v>249296.6971200057</v>
      </c>
      <c r="Z290" s="13">
        <v>291953.19652318064</v>
      </c>
    </row>
    <row r="291" spans="1:26" ht="28.5" customHeight="1">
      <c r="A291" s="404" t="s">
        <v>1802</v>
      </c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M291" s="107">
        <v>100620.60499047868</v>
      </c>
      <c r="N291" s="107">
        <v>119581.4</v>
      </c>
      <c r="O291" s="107">
        <v>168919.3</v>
      </c>
      <c r="P291" s="107">
        <v>203768.4</v>
      </c>
      <c r="Q291" s="107">
        <v>273256.51935694634</v>
      </c>
      <c r="R291" s="107">
        <v>353262.37336937949</v>
      </c>
      <c r="S291" s="13">
        <v>408999.42248330615</v>
      </c>
      <c r="T291" s="13">
        <v>347871.82394776604</v>
      </c>
      <c r="U291" s="13">
        <v>377500.05095331458</v>
      </c>
      <c r="V291" s="10">
        <v>413821.09730755887</v>
      </c>
      <c r="W291" s="13">
        <v>405257.7382146169</v>
      </c>
      <c r="X291" s="13">
        <v>461762.28938814416</v>
      </c>
      <c r="Y291" s="13">
        <v>459541.85240023769</v>
      </c>
      <c r="Z291" s="13">
        <v>500496.89579291124</v>
      </c>
    </row>
    <row r="292" spans="1:26" ht="15.75" customHeight="1">
      <c r="A292" s="404" t="s">
        <v>1594</v>
      </c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M292" s="107"/>
      <c r="N292" s="107"/>
      <c r="O292" s="107"/>
      <c r="P292" s="107"/>
      <c r="Q292" s="107"/>
      <c r="R292" s="107"/>
      <c r="S292" s="13"/>
      <c r="T292" s="13"/>
      <c r="U292" s="10" t="s">
        <v>1393</v>
      </c>
      <c r="V292" s="10" t="s">
        <v>1393</v>
      </c>
      <c r="W292" s="13" t="s">
        <v>1393</v>
      </c>
      <c r="X292" s="13" t="s">
        <v>1393</v>
      </c>
      <c r="Y292" s="13" t="s">
        <v>1393</v>
      </c>
      <c r="Z292" s="13" t="s">
        <v>1393</v>
      </c>
    </row>
    <row r="293" spans="1:26">
      <c r="A293" s="108" t="s">
        <v>1304</v>
      </c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M293" s="259">
        <v>6926844.511771353</v>
      </c>
      <c r="N293" s="259">
        <v>8561671.6999999993</v>
      </c>
      <c r="O293" s="259">
        <v>11029411.6</v>
      </c>
      <c r="P293" s="259">
        <v>13726276</v>
      </c>
      <c r="Q293" s="259">
        <v>16891133.033506405</v>
      </c>
      <c r="R293" s="259">
        <v>21093391.913902514</v>
      </c>
      <c r="S293" s="258">
        <v>26311234.960900132</v>
      </c>
      <c r="T293" s="258">
        <v>23799181.508857045</v>
      </c>
      <c r="U293" s="258">
        <v>28970892.311093859</v>
      </c>
      <c r="V293" s="258">
        <v>35029383.852989584</v>
      </c>
      <c r="W293" s="258">
        <v>39085037.484461486</v>
      </c>
      <c r="X293" s="258">
        <v>41616001.619603276</v>
      </c>
      <c r="Y293" s="258">
        <v>45023115.930018514</v>
      </c>
      <c r="Z293" s="258">
        <v>49878786.839532658</v>
      </c>
    </row>
    <row r="294" spans="1:26">
      <c r="A294" s="125" t="s">
        <v>1782</v>
      </c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21"/>
      <c r="M294" s="121"/>
      <c r="N294" s="121"/>
      <c r="O294" s="121"/>
      <c r="P294" s="121"/>
      <c r="Q294" s="121"/>
      <c r="R294" s="121"/>
    </row>
    <row r="295" spans="1:26" ht="26.4">
      <c r="A295" s="120" t="s">
        <v>2225</v>
      </c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M295" s="13" t="s">
        <v>1393</v>
      </c>
      <c r="N295" s="13" t="s">
        <v>1393</v>
      </c>
      <c r="O295" s="13" t="s">
        <v>1393</v>
      </c>
      <c r="P295" s="13" t="s">
        <v>1393</v>
      </c>
      <c r="Q295" s="13" t="s">
        <v>1393</v>
      </c>
      <c r="R295" s="13" t="s">
        <v>1393</v>
      </c>
      <c r="S295" s="13" t="s">
        <v>1393</v>
      </c>
      <c r="T295" s="13" t="s">
        <v>1393</v>
      </c>
      <c r="U295" s="13" t="s">
        <v>1393</v>
      </c>
      <c r="V295" s="13" t="s">
        <v>1393</v>
      </c>
      <c r="W295" s="13" t="s">
        <v>1393</v>
      </c>
      <c r="X295" s="13" t="s">
        <v>1393</v>
      </c>
      <c r="Y295" s="13" t="s">
        <v>1393</v>
      </c>
      <c r="Z295" s="13" t="s">
        <v>1393</v>
      </c>
    </row>
    <row r="296" spans="1:26">
      <c r="A296" s="120" t="s">
        <v>877</v>
      </c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M296" s="13" t="s">
        <v>1393</v>
      </c>
      <c r="N296" s="13" t="s">
        <v>1393</v>
      </c>
      <c r="O296" s="13" t="s">
        <v>1393</v>
      </c>
      <c r="P296" s="13" t="s">
        <v>1393</v>
      </c>
      <c r="Q296" s="13" t="s">
        <v>1393</v>
      </c>
      <c r="R296" s="13" t="s">
        <v>1393</v>
      </c>
      <c r="S296" s="13" t="s">
        <v>1393</v>
      </c>
      <c r="T296" s="13" t="s">
        <v>1393</v>
      </c>
      <c r="U296" s="13" t="s">
        <v>1393</v>
      </c>
      <c r="V296" s="13" t="s">
        <v>1393</v>
      </c>
      <c r="W296" s="13" t="s">
        <v>1393</v>
      </c>
      <c r="X296" s="13" t="s">
        <v>1393</v>
      </c>
      <c r="Y296" s="13" t="s">
        <v>1393</v>
      </c>
      <c r="Z296" s="13" t="s">
        <v>1393</v>
      </c>
    </row>
    <row r="297" spans="1:26">
      <c r="A297" s="120" t="s">
        <v>617</v>
      </c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M297" s="13" t="s">
        <v>1393</v>
      </c>
      <c r="N297" s="13" t="s">
        <v>1393</v>
      </c>
      <c r="O297" s="13" t="s">
        <v>1393</v>
      </c>
      <c r="P297" s="13" t="s">
        <v>1393</v>
      </c>
      <c r="Q297" s="13" t="s">
        <v>1393</v>
      </c>
      <c r="R297" s="13" t="s">
        <v>1393</v>
      </c>
      <c r="S297" s="13" t="s">
        <v>1393</v>
      </c>
      <c r="T297" s="13" t="s">
        <v>1393</v>
      </c>
      <c r="U297" s="13" t="s">
        <v>1393</v>
      </c>
      <c r="V297" s="13" t="s">
        <v>1393</v>
      </c>
      <c r="W297" s="13" t="s">
        <v>1393</v>
      </c>
      <c r="X297" s="13" t="s">
        <v>1393</v>
      </c>
      <c r="Y297" s="13" t="s">
        <v>1393</v>
      </c>
      <c r="Z297" s="13" t="s">
        <v>1393</v>
      </c>
    </row>
    <row r="298" spans="1:26">
      <c r="A298" s="120" t="s">
        <v>618</v>
      </c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M298" s="13" t="s">
        <v>1393</v>
      </c>
      <c r="N298" s="13" t="s">
        <v>1393</v>
      </c>
      <c r="O298" s="13" t="s">
        <v>1393</v>
      </c>
      <c r="P298" s="13" t="s">
        <v>1393</v>
      </c>
      <c r="Q298" s="13" t="s">
        <v>1393</v>
      </c>
      <c r="R298" s="13" t="s">
        <v>1393</v>
      </c>
      <c r="S298" s="13" t="s">
        <v>1393</v>
      </c>
      <c r="T298" s="13" t="s">
        <v>1393</v>
      </c>
      <c r="U298" s="13" t="s">
        <v>1393</v>
      </c>
      <c r="V298" s="13" t="s">
        <v>1393</v>
      </c>
      <c r="W298" s="13" t="s">
        <v>1393</v>
      </c>
      <c r="X298" s="13" t="s">
        <v>1393</v>
      </c>
      <c r="Y298" s="13" t="s">
        <v>1393</v>
      </c>
      <c r="Z298" s="13" t="s">
        <v>1393</v>
      </c>
    </row>
    <row r="299" spans="1:26" ht="26.4">
      <c r="A299" s="120" t="s">
        <v>1420</v>
      </c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M299" s="13" t="s">
        <v>1393</v>
      </c>
      <c r="N299" s="13" t="s">
        <v>1393</v>
      </c>
      <c r="O299" s="13" t="s">
        <v>1393</v>
      </c>
      <c r="P299" s="13" t="s">
        <v>1393</v>
      </c>
      <c r="Q299" s="13" t="s">
        <v>1393</v>
      </c>
      <c r="R299" s="13" t="s">
        <v>1393</v>
      </c>
      <c r="S299" s="13" t="s">
        <v>1393</v>
      </c>
      <c r="T299" s="13" t="s">
        <v>1393</v>
      </c>
      <c r="U299" s="13" t="s">
        <v>1393</v>
      </c>
      <c r="V299" s="13" t="s">
        <v>1393</v>
      </c>
      <c r="W299" s="13" t="s">
        <v>1393</v>
      </c>
      <c r="X299" s="13" t="s">
        <v>1393</v>
      </c>
      <c r="Y299" s="13" t="s">
        <v>1393</v>
      </c>
      <c r="Z299" s="13" t="s">
        <v>1393</v>
      </c>
    </row>
    <row r="300" spans="1:26">
      <c r="A300" s="120" t="s">
        <v>2022</v>
      </c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M300" s="13" t="s">
        <v>1393</v>
      </c>
      <c r="N300" s="13" t="s">
        <v>1393</v>
      </c>
      <c r="O300" s="13" t="s">
        <v>1393</v>
      </c>
      <c r="P300" s="13" t="s">
        <v>1393</v>
      </c>
      <c r="Q300" s="13" t="s">
        <v>1393</v>
      </c>
      <c r="R300" s="13" t="s">
        <v>1393</v>
      </c>
      <c r="S300" s="13" t="s">
        <v>1393</v>
      </c>
      <c r="T300" s="13" t="s">
        <v>1393</v>
      </c>
      <c r="U300" s="13" t="s">
        <v>1393</v>
      </c>
      <c r="V300" s="13" t="s">
        <v>1393</v>
      </c>
      <c r="W300" s="13" t="s">
        <v>1393</v>
      </c>
      <c r="X300" s="13" t="s">
        <v>1393</v>
      </c>
      <c r="Y300" s="13" t="s">
        <v>1393</v>
      </c>
      <c r="Z300" s="13" t="s">
        <v>1393</v>
      </c>
    </row>
    <row r="301" spans="1:26" ht="52.8">
      <c r="A301" s="120" t="s">
        <v>1903</v>
      </c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M301" s="13" t="s">
        <v>1393</v>
      </c>
      <c r="N301" s="13" t="s">
        <v>1393</v>
      </c>
      <c r="O301" s="13" t="s">
        <v>1393</v>
      </c>
      <c r="P301" s="13" t="s">
        <v>1393</v>
      </c>
      <c r="Q301" s="13" t="s">
        <v>1393</v>
      </c>
      <c r="R301" s="13" t="s">
        <v>1393</v>
      </c>
      <c r="S301" s="13" t="s">
        <v>1393</v>
      </c>
      <c r="T301" s="13" t="s">
        <v>1393</v>
      </c>
      <c r="U301" s="13" t="s">
        <v>1393</v>
      </c>
      <c r="V301" s="13" t="s">
        <v>1393</v>
      </c>
      <c r="W301" s="13" t="s">
        <v>1393</v>
      </c>
      <c r="X301" s="13" t="s">
        <v>1393</v>
      </c>
      <c r="Y301" s="13" t="s">
        <v>1393</v>
      </c>
      <c r="Z301" s="13" t="s">
        <v>1393</v>
      </c>
    </row>
    <row r="302" spans="1:26">
      <c r="A302" s="120" t="s">
        <v>1904</v>
      </c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M302" s="13" t="s">
        <v>1393</v>
      </c>
      <c r="N302" s="13" t="s">
        <v>1393</v>
      </c>
      <c r="O302" s="13" t="s">
        <v>1393</v>
      </c>
      <c r="P302" s="13" t="s">
        <v>1393</v>
      </c>
      <c r="Q302" s="13" t="s">
        <v>1393</v>
      </c>
      <c r="R302" s="13" t="s">
        <v>1393</v>
      </c>
      <c r="S302" s="13" t="s">
        <v>1393</v>
      </c>
      <c r="T302" s="13" t="s">
        <v>1393</v>
      </c>
      <c r="U302" s="13" t="s">
        <v>1393</v>
      </c>
      <c r="V302" s="13" t="s">
        <v>1393</v>
      </c>
      <c r="W302" s="13" t="s">
        <v>1393</v>
      </c>
      <c r="X302" s="13" t="s">
        <v>1393</v>
      </c>
      <c r="Y302" s="13" t="s">
        <v>1393</v>
      </c>
      <c r="Z302" s="13" t="s">
        <v>1393</v>
      </c>
    </row>
    <row r="303" spans="1:26">
      <c r="A303" s="120" t="s">
        <v>1905</v>
      </c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M303" s="13" t="s">
        <v>1393</v>
      </c>
      <c r="N303" s="13" t="s">
        <v>1393</v>
      </c>
      <c r="O303" s="13" t="s">
        <v>1393</v>
      </c>
      <c r="P303" s="13" t="s">
        <v>1393</v>
      </c>
      <c r="Q303" s="13" t="s">
        <v>1393</v>
      </c>
      <c r="R303" s="13" t="s">
        <v>1393</v>
      </c>
      <c r="S303" s="13" t="s">
        <v>1393</v>
      </c>
      <c r="T303" s="13" t="s">
        <v>1393</v>
      </c>
      <c r="U303" s="13" t="s">
        <v>1393</v>
      </c>
      <c r="V303" s="13" t="s">
        <v>1393</v>
      </c>
      <c r="W303" s="13" t="s">
        <v>1393</v>
      </c>
      <c r="X303" s="13" t="s">
        <v>1393</v>
      </c>
      <c r="Y303" s="13" t="s">
        <v>1393</v>
      </c>
      <c r="Z303" s="13" t="s">
        <v>1393</v>
      </c>
    </row>
    <row r="304" spans="1:26">
      <c r="A304" s="120" t="s">
        <v>1906</v>
      </c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M304" s="107">
        <v>278389.90000000002</v>
      </c>
      <c r="N304" s="107">
        <v>388012</v>
      </c>
      <c r="O304" s="107">
        <v>474141.7</v>
      </c>
      <c r="P304" s="107">
        <v>701152.5</v>
      </c>
      <c r="Q304" s="107">
        <v>977167.71218239714</v>
      </c>
      <c r="R304" s="107">
        <v>1253759.9800933746</v>
      </c>
      <c r="S304" s="13">
        <v>1537849.6771791587</v>
      </c>
      <c r="T304" s="13">
        <v>1707153.1474835817</v>
      </c>
      <c r="U304" s="13">
        <v>1754500.7100897804</v>
      </c>
      <c r="V304" s="13">
        <v>1923474.2</v>
      </c>
      <c r="W304" s="13">
        <v>2386913.7999999998</v>
      </c>
      <c r="X304" s="13">
        <v>2807866.9723625137</v>
      </c>
      <c r="Y304" s="13">
        <v>3111359.4598435811</v>
      </c>
      <c r="Z304" s="13">
        <v>2884795.7769012307</v>
      </c>
    </row>
    <row r="305" spans="1:26" ht="26.4">
      <c r="A305" s="120" t="s">
        <v>1969</v>
      </c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M305" s="107">
        <v>1374.9</v>
      </c>
      <c r="N305" s="13" t="s">
        <v>1393</v>
      </c>
      <c r="O305" s="13" t="s">
        <v>1393</v>
      </c>
      <c r="P305" s="13" t="s">
        <v>1393</v>
      </c>
      <c r="Q305" s="13" t="s">
        <v>1393</v>
      </c>
      <c r="R305" s="13" t="s">
        <v>1393</v>
      </c>
      <c r="S305" s="13" t="s">
        <v>1393</v>
      </c>
      <c r="T305" s="13" t="s">
        <v>1393</v>
      </c>
      <c r="U305" s="13" t="s">
        <v>1393</v>
      </c>
      <c r="V305" s="13" t="s">
        <v>1393</v>
      </c>
      <c r="W305" s="13" t="s">
        <v>1393</v>
      </c>
      <c r="X305" s="13" t="s">
        <v>1393</v>
      </c>
      <c r="Y305" s="13" t="s">
        <v>1393</v>
      </c>
      <c r="Z305" s="13" t="s">
        <v>1393</v>
      </c>
    </row>
    <row r="306" spans="1:26" ht="39.6">
      <c r="A306" s="120" t="s">
        <v>1579</v>
      </c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M306" s="13" t="s">
        <v>1393</v>
      </c>
      <c r="N306" s="13" t="s">
        <v>1393</v>
      </c>
      <c r="O306" s="13" t="s">
        <v>1393</v>
      </c>
      <c r="P306" s="13" t="s">
        <v>1393</v>
      </c>
      <c r="Q306" s="13" t="s">
        <v>1393</v>
      </c>
      <c r="R306" s="13" t="s">
        <v>1393</v>
      </c>
      <c r="S306" s="13" t="s">
        <v>1393</v>
      </c>
      <c r="T306" s="13" t="s">
        <v>1393</v>
      </c>
      <c r="U306" s="13" t="s">
        <v>1393</v>
      </c>
      <c r="V306" s="13" t="s">
        <v>1393</v>
      </c>
      <c r="W306" s="13" t="s">
        <v>1393</v>
      </c>
      <c r="X306" s="13" t="s">
        <v>1393</v>
      </c>
      <c r="Y306" s="13" t="s">
        <v>1393</v>
      </c>
      <c r="Z306" s="13" t="s">
        <v>1393</v>
      </c>
    </row>
    <row r="307" spans="1:26">
      <c r="A307" s="120" t="s">
        <v>1622</v>
      </c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M307" s="13" t="s">
        <v>1393</v>
      </c>
      <c r="N307" s="13" t="s">
        <v>1393</v>
      </c>
      <c r="O307" s="13" t="s">
        <v>1393</v>
      </c>
      <c r="P307" s="13" t="s">
        <v>1393</v>
      </c>
      <c r="Q307" s="13" t="s">
        <v>1393</v>
      </c>
      <c r="R307" s="13" t="s">
        <v>1393</v>
      </c>
      <c r="S307" s="13" t="s">
        <v>1393</v>
      </c>
      <c r="T307" s="13" t="s">
        <v>1393</v>
      </c>
      <c r="U307" s="13" t="s">
        <v>1393</v>
      </c>
      <c r="V307" s="13" t="s">
        <v>1393</v>
      </c>
      <c r="W307" s="13" t="s">
        <v>1393</v>
      </c>
      <c r="X307" s="13" t="s">
        <v>1393</v>
      </c>
      <c r="Y307" s="13" t="s">
        <v>1393</v>
      </c>
      <c r="Z307" s="13" t="s">
        <v>1393</v>
      </c>
    </row>
    <row r="308" spans="1:26" ht="26.4">
      <c r="A308" s="120" t="s">
        <v>1612</v>
      </c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M308" s="13" t="s">
        <v>1393</v>
      </c>
      <c r="N308" s="13" t="s">
        <v>1393</v>
      </c>
      <c r="O308" s="13" t="s">
        <v>1393</v>
      </c>
      <c r="P308" s="13" t="s">
        <v>1393</v>
      </c>
      <c r="Q308" s="13" t="s">
        <v>1393</v>
      </c>
      <c r="R308" s="13" t="s">
        <v>1393</v>
      </c>
      <c r="S308" s="13" t="s">
        <v>1393</v>
      </c>
      <c r="T308" s="13" t="s">
        <v>1393</v>
      </c>
      <c r="U308" s="13" t="s">
        <v>1393</v>
      </c>
      <c r="V308" s="13" t="s">
        <v>1393</v>
      </c>
      <c r="W308" s="13" t="s">
        <v>1393</v>
      </c>
      <c r="X308" s="13" t="s">
        <v>1393</v>
      </c>
      <c r="Y308" s="13" t="s">
        <v>1393</v>
      </c>
      <c r="Z308" s="13" t="s">
        <v>1393</v>
      </c>
    </row>
    <row r="309" spans="1:26" ht="29.25" customHeight="1">
      <c r="A309" s="404" t="s">
        <v>1802</v>
      </c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M309" s="13" t="s">
        <v>1393</v>
      </c>
      <c r="N309" s="13" t="s">
        <v>1393</v>
      </c>
      <c r="O309" s="13" t="s">
        <v>1393</v>
      </c>
      <c r="P309" s="13" t="s">
        <v>1393</v>
      </c>
      <c r="Q309" s="13" t="s">
        <v>1393</v>
      </c>
      <c r="R309" s="13" t="s">
        <v>1393</v>
      </c>
      <c r="S309" s="13" t="s">
        <v>1393</v>
      </c>
      <c r="T309" s="13" t="s">
        <v>1393</v>
      </c>
      <c r="U309" s="13" t="s">
        <v>1393</v>
      </c>
      <c r="V309" s="13" t="s">
        <v>1393</v>
      </c>
      <c r="W309" s="13" t="s">
        <v>1393</v>
      </c>
      <c r="X309" s="13" t="s">
        <v>1393</v>
      </c>
      <c r="Y309" s="13" t="s">
        <v>1393</v>
      </c>
      <c r="Z309" s="13" t="s">
        <v>1393</v>
      </c>
    </row>
    <row r="310" spans="1:26" ht="15.75" customHeight="1">
      <c r="A310" s="404" t="s">
        <v>1594</v>
      </c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M310" s="13"/>
      <c r="N310" s="13"/>
      <c r="O310" s="13"/>
      <c r="P310" s="13"/>
      <c r="Q310" s="13"/>
      <c r="R310" s="13"/>
      <c r="S310" s="13"/>
      <c r="T310" s="13" t="s">
        <v>1393</v>
      </c>
      <c r="U310" s="13" t="s">
        <v>1393</v>
      </c>
      <c r="V310" s="13" t="s">
        <v>1393</v>
      </c>
      <c r="W310" s="13" t="s">
        <v>1393</v>
      </c>
      <c r="X310" s="13" t="s">
        <v>1393</v>
      </c>
      <c r="Y310" s="13" t="s">
        <v>1393</v>
      </c>
      <c r="Z310" s="13" t="s">
        <v>1393</v>
      </c>
    </row>
    <row r="311" spans="1:26">
      <c r="A311" s="108" t="s">
        <v>1304</v>
      </c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M311" s="259">
        <v>279764.8</v>
      </c>
      <c r="N311" s="259">
        <v>388012</v>
      </c>
      <c r="O311" s="259">
        <v>474141.7</v>
      </c>
      <c r="P311" s="259">
        <v>701152.5</v>
      </c>
      <c r="Q311" s="259">
        <v>977167.71218239714</v>
      </c>
      <c r="R311" s="259">
        <v>1253759.9800933746</v>
      </c>
      <c r="S311" s="258">
        <v>1537849.6771791587</v>
      </c>
      <c r="T311" s="258">
        <v>1707153.1474835817</v>
      </c>
      <c r="U311" s="258">
        <v>1754500.7100897804</v>
      </c>
      <c r="V311" s="258">
        <v>1923474.2</v>
      </c>
      <c r="W311" s="258">
        <v>2386913.7999999998</v>
      </c>
      <c r="X311" s="258">
        <v>2807866.9723625137</v>
      </c>
      <c r="Y311" s="258">
        <v>3111359.4598435811</v>
      </c>
      <c r="Z311" s="258">
        <v>2884795.7769012307</v>
      </c>
    </row>
    <row r="312" spans="1:26" ht="29.25" customHeight="1">
      <c r="A312" s="125" t="s">
        <v>1783</v>
      </c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M312" s="107"/>
      <c r="N312" s="107"/>
      <c r="O312" s="107"/>
      <c r="P312" s="107"/>
      <c r="Q312" s="107"/>
      <c r="R312" s="107"/>
      <c r="S312" s="107"/>
      <c r="T312" s="107"/>
      <c r="U312" s="114"/>
      <c r="V312" s="114"/>
      <c r="W312" s="114"/>
      <c r="X312" s="114"/>
      <c r="Y312" s="114"/>
    </row>
    <row r="313" spans="1:26" ht="26.4">
      <c r="A313" s="120" t="s">
        <v>2225</v>
      </c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M313" s="107">
        <v>8418</v>
      </c>
      <c r="N313" s="107">
        <v>9959.5</v>
      </c>
      <c r="O313" s="107">
        <v>13464.5</v>
      </c>
      <c r="P313" s="107">
        <v>11899.4</v>
      </c>
      <c r="Q313" s="107">
        <v>13740.8102</v>
      </c>
      <c r="R313" s="107">
        <v>16803.639300000003</v>
      </c>
      <c r="S313" s="13">
        <v>18536.352299999999</v>
      </c>
      <c r="T313" s="13">
        <v>24980.870300000002</v>
      </c>
      <c r="U313" s="13">
        <v>22018.605399999997</v>
      </c>
      <c r="V313" s="13">
        <v>25428.670200000004</v>
      </c>
      <c r="W313" s="13">
        <v>27959.554299999996</v>
      </c>
      <c r="X313" s="13">
        <v>29315.535399999997</v>
      </c>
      <c r="Y313" s="13">
        <v>33633.207999999999</v>
      </c>
      <c r="Z313" s="13">
        <v>33797.866000000002</v>
      </c>
    </row>
    <row r="314" spans="1:26">
      <c r="A314" s="120" t="s">
        <v>877</v>
      </c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M314" s="107">
        <v>1010.2</v>
      </c>
      <c r="N314" s="107">
        <v>1052.8</v>
      </c>
      <c r="O314" s="107">
        <v>1325</v>
      </c>
      <c r="P314" s="107">
        <v>882.2</v>
      </c>
      <c r="Q314" s="107">
        <v>808.3071000000001</v>
      </c>
      <c r="R314" s="107">
        <v>783.74439999999993</v>
      </c>
      <c r="S314" s="13">
        <v>994.93349999999998</v>
      </c>
      <c r="T314" s="13">
        <v>1524.3005000000001</v>
      </c>
      <c r="U314" s="13">
        <v>3169.3163</v>
      </c>
      <c r="V314" s="13">
        <v>4626.8204000000005</v>
      </c>
      <c r="W314" s="13">
        <v>8938.2654000000002</v>
      </c>
      <c r="X314" s="13">
        <v>9330.1260999999995</v>
      </c>
      <c r="Y314" s="13">
        <v>9792.7360000000008</v>
      </c>
      <c r="Z314" s="13">
        <v>9808.4539999999997</v>
      </c>
    </row>
    <row r="315" spans="1:26">
      <c r="A315" s="120" t="s">
        <v>617</v>
      </c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M315" s="13" t="s">
        <v>1393</v>
      </c>
      <c r="N315" s="128" t="s">
        <v>1393</v>
      </c>
      <c r="O315" s="128" t="s">
        <v>1393</v>
      </c>
      <c r="P315" s="13" t="s">
        <v>1393</v>
      </c>
      <c r="Q315" s="13" t="s">
        <v>1393</v>
      </c>
      <c r="R315" s="13" t="s">
        <v>1393</v>
      </c>
      <c r="S315" s="13" t="s">
        <v>1393</v>
      </c>
      <c r="T315" s="10" t="s">
        <v>1393</v>
      </c>
      <c r="U315" s="10" t="s">
        <v>1393</v>
      </c>
      <c r="V315" s="13" t="s">
        <v>1393</v>
      </c>
      <c r="W315" s="13" t="s">
        <v>1393</v>
      </c>
      <c r="X315" s="13" t="s">
        <v>1393</v>
      </c>
      <c r="Y315" s="13" t="s">
        <v>1393</v>
      </c>
      <c r="Z315" s="13" t="s">
        <v>1393</v>
      </c>
    </row>
    <row r="316" spans="1:26">
      <c r="A316" s="120" t="s">
        <v>618</v>
      </c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M316" s="13" t="s">
        <v>1842</v>
      </c>
      <c r="N316" s="128" t="s">
        <v>1842</v>
      </c>
      <c r="O316" s="128" t="s">
        <v>1842</v>
      </c>
      <c r="P316" s="107">
        <v>495.6</v>
      </c>
      <c r="Q316" s="107">
        <v>1025.7157000000002</v>
      </c>
      <c r="R316" s="107">
        <v>1484.0574999999999</v>
      </c>
      <c r="S316" s="13">
        <v>2266.5857000000001</v>
      </c>
      <c r="T316" s="13">
        <v>2489.8539999999998</v>
      </c>
      <c r="U316" s="13">
        <v>2554.6557000000003</v>
      </c>
      <c r="V316" s="13">
        <v>2452.4920000000002</v>
      </c>
      <c r="W316" s="13">
        <v>15338.347</v>
      </c>
      <c r="X316" s="13">
        <v>14824.802</v>
      </c>
      <c r="Y316" s="13">
        <v>14050.82</v>
      </c>
      <c r="Z316" s="13">
        <v>13847.179</v>
      </c>
    </row>
    <row r="317" spans="1:26" ht="26.4">
      <c r="A317" s="120" t="s">
        <v>1420</v>
      </c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M317" s="13" t="s">
        <v>1393</v>
      </c>
      <c r="N317" s="13" t="s">
        <v>1393</v>
      </c>
      <c r="O317" s="13" t="s">
        <v>1393</v>
      </c>
      <c r="P317" s="13" t="s">
        <v>1393</v>
      </c>
      <c r="Q317" s="13" t="s">
        <v>1393</v>
      </c>
      <c r="R317" s="13" t="s">
        <v>1393</v>
      </c>
      <c r="S317" s="13" t="s">
        <v>1393</v>
      </c>
      <c r="T317" s="10" t="s">
        <v>1393</v>
      </c>
      <c r="U317" s="10" t="s">
        <v>1393</v>
      </c>
      <c r="V317" s="13" t="s">
        <v>1393</v>
      </c>
      <c r="W317" s="13">
        <v>890.399</v>
      </c>
      <c r="X317" s="13">
        <v>718.93899999999996</v>
      </c>
      <c r="Y317" s="13">
        <v>791.976</v>
      </c>
      <c r="Z317" s="13">
        <v>681.48800000000006</v>
      </c>
    </row>
    <row r="318" spans="1:26">
      <c r="A318" s="120" t="s">
        <v>2022</v>
      </c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M318" s="107">
        <v>2708.6</v>
      </c>
      <c r="N318" s="107">
        <v>3287.1</v>
      </c>
      <c r="O318" s="107">
        <v>2895.2</v>
      </c>
      <c r="P318" s="107">
        <v>3056.7</v>
      </c>
      <c r="Q318" s="107">
        <v>3435.6280000000002</v>
      </c>
      <c r="R318" s="107">
        <v>5298.3879999999999</v>
      </c>
      <c r="S318" s="13">
        <v>5045.1890000000003</v>
      </c>
      <c r="T318" s="13">
        <v>4866.79</v>
      </c>
      <c r="U318" s="13">
        <v>6187.1300928751389</v>
      </c>
      <c r="V318" s="13">
        <v>5196.0640000000003</v>
      </c>
      <c r="W318" s="13">
        <v>7026.2629999999999</v>
      </c>
      <c r="X318" s="13">
        <v>6904.6559999999999</v>
      </c>
      <c r="Y318" s="13">
        <v>0</v>
      </c>
      <c r="Z318" s="13">
        <v>0</v>
      </c>
    </row>
    <row r="319" spans="1:26" ht="52.8">
      <c r="A319" s="120" t="s">
        <v>1903</v>
      </c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M319" s="13" t="s">
        <v>1393</v>
      </c>
      <c r="N319" s="13" t="s">
        <v>1393</v>
      </c>
      <c r="O319" s="13" t="s">
        <v>1393</v>
      </c>
      <c r="P319" s="13" t="s">
        <v>1393</v>
      </c>
      <c r="Q319" s="13" t="s">
        <v>1393</v>
      </c>
      <c r="R319" s="13" t="s">
        <v>1393</v>
      </c>
      <c r="S319" s="13" t="s">
        <v>1393</v>
      </c>
      <c r="T319" s="10" t="s">
        <v>1393</v>
      </c>
      <c r="U319" s="10" t="s">
        <v>1393</v>
      </c>
      <c r="V319" s="13" t="s">
        <v>1393</v>
      </c>
      <c r="W319" s="13" t="s">
        <v>1393</v>
      </c>
      <c r="X319" s="13" t="s">
        <v>1393</v>
      </c>
      <c r="Y319" s="13" t="s">
        <v>1393</v>
      </c>
      <c r="Z319" s="13" t="s">
        <v>1393</v>
      </c>
    </row>
    <row r="320" spans="1:26">
      <c r="A320" s="120" t="s">
        <v>1904</v>
      </c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M320" s="13" t="s">
        <v>1393</v>
      </c>
      <c r="N320" s="13" t="s">
        <v>1393</v>
      </c>
      <c r="O320" s="13" t="s">
        <v>1393</v>
      </c>
      <c r="P320" s="13" t="s">
        <v>1393</v>
      </c>
      <c r="Q320" s="13" t="s">
        <v>1393</v>
      </c>
      <c r="R320" s="13" t="s">
        <v>1393</v>
      </c>
      <c r="S320" s="13" t="s">
        <v>1393</v>
      </c>
      <c r="T320" s="10" t="s">
        <v>1393</v>
      </c>
      <c r="U320" s="10">
        <v>2252.3639517630863</v>
      </c>
      <c r="V320" s="13">
        <v>2676.529</v>
      </c>
      <c r="W320" s="13">
        <v>14601.5728</v>
      </c>
      <c r="X320" s="13">
        <v>16246.584999999999</v>
      </c>
      <c r="Y320" s="13">
        <v>18450.841</v>
      </c>
      <c r="Z320" s="13">
        <v>15681.120999999999</v>
      </c>
    </row>
    <row r="321" spans="1:26">
      <c r="A321" s="120" t="s">
        <v>1905</v>
      </c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M321" s="13" t="s">
        <v>1842</v>
      </c>
      <c r="N321" s="13" t="s">
        <v>1842</v>
      </c>
      <c r="O321" s="13" t="s">
        <v>1842</v>
      </c>
      <c r="P321" s="107">
        <v>4731.8999999999996</v>
      </c>
      <c r="Q321" s="107">
        <v>5226.2082999999966</v>
      </c>
      <c r="R321" s="107">
        <v>5288.9483000000046</v>
      </c>
      <c r="S321" s="13">
        <v>8270.8713999999909</v>
      </c>
      <c r="T321" s="13">
        <v>18690.223499999993</v>
      </c>
      <c r="U321" s="13">
        <v>23599.372500000001</v>
      </c>
      <c r="V321" s="13">
        <v>12078.711599999997</v>
      </c>
      <c r="W321" s="13">
        <v>14899.114399999999</v>
      </c>
      <c r="X321" s="13">
        <v>19185.143399999997</v>
      </c>
      <c r="Y321" s="13">
        <v>35125.623</v>
      </c>
      <c r="Z321" s="13">
        <v>37070.411</v>
      </c>
    </row>
    <row r="322" spans="1:26">
      <c r="A322" s="120" t="s">
        <v>1906</v>
      </c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M322" s="13" t="s">
        <v>1393</v>
      </c>
      <c r="N322" s="13" t="s">
        <v>1393</v>
      </c>
      <c r="O322" s="13" t="s">
        <v>1393</v>
      </c>
      <c r="P322" s="13" t="s">
        <v>1393</v>
      </c>
      <c r="Q322" s="13" t="s">
        <v>1393</v>
      </c>
      <c r="R322" s="13" t="s">
        <v>1393</v>
      </c>
      <c r="S322" s="13" t="s">
        <v>1393</v>
      </c>
      <c r="T322" s="10" t="s">
        <v>1393</v>
      </c>
      <c r="U322" s="10" t="s">
        <v>1393</v>
      </c>
      <c r="V322" s="13" t="s">
        <v>1393</v>
      </c>
      <c r="W322" s="13" t="s">
        <v>1393</v>
      </c>
      <c r="X322" s="13" t="s">
        <v>1393</v>
      </c>
      <c r="Y322" s="13" t="s">
        <v>1393</v>
      </c>
      <c r="Z322" s="13" t="s">
        <v>1393</v>
      </c>
    </row>
    <row r="323" spans="1:26" ht="26.4">
      <c r="A323" s="120" t="s">
        <v>1969</v>
      </c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M323" s="107">
        <v>54588.800000000003</v>
      </c>
      <c r="N323" s="107">
        <v>68723.600000000006</v>
      </c>
      <c r="O323" s="107">
        <v>82026.8</v>
      </c>
      <c r="P323" s="107">
        <v>86135.1</v>
      </c>
      <c r="Q323" s="107">
        <v>114355.50169999998</v>
      </c>
      <c r="R323" s="107">
        <v>123309.77579600003</v>
      </c>
      <c r="S323" s="13">
        <v>140186.89825099998</v>
      </c>
      <c r="T323" s="13">
        <v>147682.59779799997</v>
      </c>
      <c r="U323" s="13">
        <v>182782.04909317786</v>
      </c>
      <c r="V323" s="13">
        <v>420575.27430950466</v>
      </c>
      <c r="W323" s="13">
        <v>501697.00949999999</v>
      </c>
      <c r="X323" s="13">
        <v>603328.85850000009</v>
      </c>
      <c r="Y323" s="13">
        <v>637736.723</v>
      </c>
      <c r="Z323" s="13">
        <v>651659.83600000001</v>
      </c>
    </row>
    <row r="324" spans="1:26" ht="39.6">
      <c r="A324" s="120" t="s">
        <v>1579</v>
      </c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M324" s="107">
        <v>478148.7</v>
      </c>
      <c r="N324" s="107">
        <v>632732</v>
      </c>
      <c r="O324" s="107">
        <v>802513.8</v>
      </c>
      <c r="P324" s="107">
        <v>959089.9</v>
      </c>
      <c r="Q324" s="107">
        <v>1189163.0825999998</v>
      </c>
      <c r="R324" s="107">
        <v>1466356.9693</v>
      </c>
      <c r="S324" s="13">
        <v>1884401.2411200004</v>
      </c>
      <c r="T324" s="13">
        <v>2203213.3338000001</v>
      </c>
      <c r="U324" s="13">
        <v>2423548.6422084044</v>
      </c>
      <c r="V324" s="13">
        <v>3631807.6473999997</v>
      </c>
      <c r="W324" s="13">
        <v>4555153.5617999993</v>
      </c>
      <c r="X324" s="13">
        <v>5201331.1718999995</v>
      </c>
      <c r="Y324" s="13">
        <v>5533093.2560000001</v>
      </c>
      <c r="Z324" s="13">
        <v>5822851.8909999998</v>
      </c>
    </row>
    <row r="325" spans="1:26">
      <c r="A325" s="120" t="s">
        <v>1622</v>
      </c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M325" s="107">
        <v>222509</v>
      </c>
      <c r="N325" s="107">
        <v>250240.8</v>
      </c>
      <c r="O325" s="107">
        <v>319123.3</v>
      </c>
      <c r="P325" s="107">
        <v>392386</v>
      </c>
      <c r="Q325" s="107">
        <v>494804.79060000001</v>
      </c>
      <c r="R325" s="107">
        <v>616020.39090000011</v>
      </c>
      <c r="S325" s="13">
        <v>784848.32299999986</v>
      </c>
      <c r="T325" s="13">
        <v>932337.99830000009</v>
      </c>
      <c r="U325" s="13">
        <v>1071139.0849953389</v>
      </c>
      <c r="V325" s="13">
        <v>1250236.7544827617</v>
      </c>
      <c r="W325" s="13">
        <v>1336036.6921999999</v>
      </c>
      <c r="X325" s="13">
        <v>1527880.0490999999</v>
      </c>
      <c r="Y325" s="13">
        <v>1645386.402</v>
      </c>
      <c r="Z325" s="13">
        <v>1692935.909</v>
      </c>
    </row>
    <row r="326" spans="1:26" ht="26.4">
      <c r="A326" s="120" t="s">
        <v>1612</v>
      </c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M326" s="107">
        <v>239912.6</v>
      </c>
      <c r="N326" s="107">
        <v>271425.5</v>
      </c>
      <c r="O326" s="107">
        <v>352233.1</v>
      </c>
      <c r="P326" s="107">
        <v>424566.5</v>
      </c>
      <c r="Q326" s="107">
        <v>600652.66129999992</v>
      </c>
      <c r="R326" s="107">
        <v>763713.50869999989</v>
      </c>
      <c r="S326" s="13">
        <v>966960.9817</v>
      </c>
      <c r="T326" s="13">
        <v>1101384.2856999999</v>
      </c>
      <c r="U326" s="13">
        <v>1254191.3268706803</v>
      </c>
      <c r="V326" s="13">
        <v>1511002.9536257049</v>
      </c>
      <c r="W326" s="13">
        <v>1692640.6279000002</v>
      </c>
      <c r="X326" s="13">
        <v>2024225.666</v>
      </c>
      <c r="Y326" s="13">
        <v>2341202.31</v>
      </c>
      <c r="Z326" s="13">
        <v>2415004.548</v>
      </c>
    </row>
    <row r="327" spans="1:26" ht="24" customHeight="1">
      <c r="A327" s="404" t="s">
        <v>1802</v>
      </c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M327" s="107">
        <v>25695.5</v>
      </c>
      <c r="N327" s="107">
        <v>31579.200000000001</v>
      </c>
      <c r="O327" s="107">
        <v>40159.199999999997</v>
      </c>
      <c r="P327" s="107">
        <v>50329.8</v>
      </c>
      <c r="Q327" s="107">
        <v>63577.962099999997</v>
      </c>
      <c r="R327" s="107">
        <v>80352.431400000016</v>
      </c>
      <c r="S327" s="13">
        <v>103943.88639999999</v>
      </c>
      <c r="T327" s="13">
        <v>125856.7248</v>
      </c>
      <c r="U327" s="13">
        <v>199861.46118962794</v>
      </c>
      <c r="V327" s="13">
        <v>272769.04569244123</v>
      </c>
      <c r="W327" s="13">
        <v>316803.88160000002</v>
      </c>
      <c r="X327" s="13">
        <v>357048.62550000002</v>
      </c>
      <c r="Y327" s="13">
        <v>416935.70600000001</v>
      </c>
      <c r="Z327" s="13">
        <v>464629.55099999998</v>
      </c>
    </row>
    <row r="328" spans="1:26" ht="16.5" customHeight="1">
      <c r="A328" s="404" t="s">
        <v>1594</v>
      </c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M328" s="107"/>
      <c r="N328" s="107"/>
      <c r="O328" s="107"/>
      <c r="P328" s="107"/>
      <c r="Q328" s="107"/>
      <c r="R328" s="107"/>
      <c r="S328" s="13"/>
      <c r="T328" s="13"/>
      <c r="U328" s="10" t="s">
        <v>1393</v>
      </c>
      <c r="V328" s="13" t="s">
        <v>1393</v>
      </c>
      <c r="W328" s="13" t="s">
        <v>1393</v>
      </c>
      <c r="X328" s="13" t="s">
        <v>1393</v>
      </c>
      <c r="Y328" s="13" t="s">
        <v>1393</v>
      </c>
      <c r="Z328" s="13" t="s">
        <v>1393</v>
      </c>
    </row>
    <row r="329" spans="1:26">
      <c r="A329" s="108" t="s">
        <v>1304</v>
      </c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M329" s="259">
        <v>1032991.3</v>
      </c>
      <c r="N329" s="259">
        <v>1269000.5</v>
      </c>
      <c r="O329" s="259">
        <v>1613740.9</v>
      </c>
      <c r="P329" s="259">
        <v>1933572.9</v>
      </c>
      <c r="Q329" s="259">
        <v>2486790.6675999998</v>
      </c>
      <c r="R329" s="259">
        <v>3079411.853596</v>
      </c>
      <c r="S329" s="258">
        <v>3915455.2623710008</v>
      </c>
      <c r="T329" s="258">
        <v>4563026.9786980012</v>
      </c>
      <c r="U329" s="258">
        <v>5191304.0083018672</v>
      </c>
      <c r="V329" s="258">
        <v>7138850.9627104122</v>
      </c>
      <c r="W329" s="258">
        <v>8491985.2888999991</v>
      </c>
      <c r="X329" s="258">
        <v>9810340.1579</v>
      </c>
      <c r="Y329" s="258">
        <v>10686199.601</v>
      </c>
      <c r="Z329" s="258">
        <v>11157968.254000001</v>
      </c>
    </row>
    <row r="330" spans="1:26">
      <c r="A330" s="125" t="s">
        <v>1784</v>
      </c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21"/>
      <c r="M330" s="107"/>
      <c r="N330" s="107"/>
      <c r="O330" s="107"/>
      <c r="P330" s="107"/>
      <c r="Q330" s="107"/>
      <c r="R330" s="107"/>
      <c r="S330" s="127"/>
      <c r="T330" s="107"/>
      <c r="U330" s="114"/>
      <c r="Z330" s="114"/>
    </row>
    <row r="331" spans="1:26" ht="26.4">
      <c r="A331" s="120" t="s">
        <v>2225</v>
      </c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M331" s="107">
        <v>386747.1</v>
      </c>
      <c r="N331" s="107">
        <v>404905.9</v>
      </c>
      <c r="O331" s="107">
        <v>432658.8</v>
      </c>
      <c r="P331" s="107">
        <v>498959.2</v>
      </c>
      <c r="Q331" s="107">
        <v>553665.04015982454</v>
      </c>
      <c r="R331" s="107">
        <v>615575.3445094896</v>
      </c>
      <c r="S331" s="13">
        <v>766319.0442398591</v>
      </c>
      <c r="T331" s="13">
        <v>861357.41138630582</v>
      </c>
      <c r="U331" s="13">
        <v>924995.06106134085</v>
      </c>
      <c r="V331" s="13">
        <v>1163413.176</v>
      </c>
      <c r="W331" s="13">
        <v>1174553.7736689248</v>
      </c>
      <c r="X331" s="13">
        <v>1311792.9559409621</v>
      </c>
      <c r="Y331" s="13">
        <v>1499115.3622003451</v>
      </c>
      <c r="Z331" s="13">
        <v>1737961.1331557236</v>
      </c>
    </row>
    <row r="332" spans="1:26">
      <c r="A332" s="120" t="s">
        <v>877</v>
      </c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M332" s="107">
        <v>4768.3999999999996</v>
      </c>
      <c r="N332" s="107">
        <v>5704.3</v>
      </c>
      <c r="O332" s="107">
        <v>3797.2</v>
      </c>
      <c r="P332" s="107">
        <v>6692.6</v>
      </c>
      <c r="Q332" s="107">
        <v>6684.0411713824114</v>
      </c>
      <c r="R332" s="107">
        <v>6826.6269942678182</v>
      </c>
      <c r="S332" s="13">
        <v>7921.9436328870352</v>
      </c>
      <c r="T332" s="13">
        <v>10999.839500477869</v>
      </c>
      <c r="U332" s="13">
        <v>9792.1880771991091</v>
      </c>
      <c r="V332" s="13">
        <v>10167.424999999999</v>
      </c>
      <c r="W332" s="13">
        <v>11158.998536955427</v>
      </c>
      <c r="X332" s="13">
        <v>11875.314359433669</v>
      </c>
      <c r="Y332" s="13">
        <v>13234.444861131706</v>
      </c>
      <c r="Z332" s="13">
        <v>15931.359330685351</v>
      </c>
    </row>
    <row r="333" spans="1:26">
      <c r="A333" s="120" t="s">
        <v>617</v>
      </c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M333" s="107">
        <v>970.2</v>
      </c>
      <c r="N333" s="107">
        <v>1192.5</v>
      </c>
      <c r="O333" s="107">
        <v>147.6</v>
      </c>
      <c r="P333" s="107">
        <v>450.6</v>
      </c>
      <c r="Q333" s="107">
        <v>720.77837128004148</v>
      </c>
      <c r="R333" s="107">
        <v>1100.4519297132995</v>
      </c>
      <c r="S333" s="13">
        <v>184.1640715661043</v>
      </c>
      <c r="T333" s="13">
        <v>113.7823719710119</v>
      </c>
      <c r="U333" s="13">
        <v>217.53346731412</v>
      </c>
      <c r="V333" s="13">
        <v>251.36</v>
      </c>
      <c r="W333" s="13">
        <v>293.18554591931303</v>
      </c>
      <c r="X333" s="13">
        <v>168.7044749664723</v>
      </c>
      <c r="Y333" s="13">
        <v>184.42651497771999</v>
      </c>
      <c r="Z333" s="13">
        <v>187.52403588674474</v>
      </c>
    </row>
    <row r="334" spans="1:26">
      <c r="A334" s="120" t="s">
        <v>618</v>
      </c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M334" s="107">
        <v>82291.399999999994</v>
      </c>
      <c r="N334" s="107">
        <v>41832.1</v>
      </c>
      <c r="O334" s="107">
        <v>37105.1</v>
      </c>
      <c r="P334" s="107">
        <v>64792.800000000003</v>
      </c>
      <c r="Q334" s="107">
        <v>74985.340872940898</v>
      </c>
      <c r="R334" s="107">
        <v>100429.74714098993</v>
      </c>
      <c r="S334" s="13">
        <v>105873.19804717851</v>
      </c>
      <c r="T334" s="13">
        <v>81348.003432657308</v>
      </c>
      <c r="U334" s="13">
        <v>95685.691392012959</v>
      </c>
      <c r="V334" s="13">
        <v>64311.863000000121</v>
      </c>
      <c r="W334" s="13">
        <v>89896.936110150462</v>
      </c>
      <c r="X334" s="13">
        <v>108271.24199521792</v>
      </c>
      <c r="Y334" s="13">
        <v>95344.232808141474</v>
      </c>
      <c r="Z334" s="13">
        <v>101925.23599614417</v>
      </c>
    </row>
    <row r="335" spans="1:26" ht="26.4">
      <c r="A335" s="120" t="s">
        <v>1420</v>
      </c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M335" s="13" t="s">
        <v>1842</v>
      </c>
      <c r="N335" s="13" t="s">
        <v>1842</v>
      </c>
      <c r="O335" s="107">
        <v>1498</v>
      </c>
      <c r="P335" s="107">
        <v>405.1</v>
      </c>
      <c r="Q335" s="107">
        <v>353.48044519527747</v>
      </c>
      <c r="R335" s="107">
        <v>290.62601070964104</v>
      </c>
      <c r="S335" s="13">
        <v>272.75504623118593</v>
      </c>
      <c r="T335" s="13">
        <v>300.29405846540595</v>
      </c>
      <c r="U335" s="13">
        <v>468.05211577962456</v>
      </c>
      <c r="V335" s="13">
        <v>478.96800000000002</v>
      </c>
      <c r="W335" s="13">
        <v>542.24275356046735</v>
      </c>
      <c r="X335" s="13">
        <v>554.8177453367158</v>
      </c>
      <c r="Y335" s="13">
        <v>488.57115711930953</v>
      </c>
      <c r="Z335" s="13">
        <v>502.24872517339048</v>
      </c>
    </row>
    <row r="336" spans="1:26">
      <c r="A336" s="120" t="s">
        <v>2022</v>
      </c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M336" s="107">
        <v>45920.5</v>
      </c>
      <c r="N336" s="107">
        <v>55137.1</v>
      </c>
      <c r="O336" s="107">
        <v>76557.5</v>
      </c>
      <c r="P336" s="107">
        <v>93336.9</v>
      </c>
      <c r="Q336" s="107">
        <v>102934.71923202358</v>
      </c>
      <c r="R336" s="107">
        <v>143050.31480341565</v>
      </c>
      <c r="S336" s="13">
        <v>179672.62398865237</v>
      </c>
      <c r="T336" s="13">
        <v>191177.49034469805</v>
      </c>
      <c r="U336" s="13">
        <v>193464.9061011445</v>
      </c>
      <c r="V336" s="13">
        <v>204592.609</v>
      </c>
      <c r="W336" s="13">
        <v>236071.69057250171</v>
      </c>
      <c r="X336" s="13">
        <v>256301.39866355454</v>
      </c>
      <c r="Y336" s="13">
        <v>308913.81913585943</v>
      </c>
      <c r="Z336" s="13">
        <v>388624.27185917</v>
      </c>
    </row>
    <row r="337" spans="1:26" ht="52.8">
      <c r="A337" s="120" t="s">
        <v>1903</v>
      </c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M337" s="107">
        <v>517841.9</v>
      </c>
      <c r="N337" s="107">
        <v>572993.1</v>
      </c>
      <c r="O337" s="107">
        <v>700882.7</v>
      </c>
      <c r="P337" s="107">
        <v>861903.3</v>
      </c>
      <c r="Q337" s="107">
        <v>1096240.6114063135</v>
      </c>
      <c r="R337" s="107">
        <v>1243599.2480842082</v>
      </c>
      <c r="S337" s="13">
        <v>1238869.551610752</v>
      </c>
      <c r="T337" s="13">
        <v>1389066.6181313826</v>
      </c>
      <c r="U337" s="13">
        <v>1295218.4033322511</v>
      </c>
      <c r="V337" s="13">
        <v>1541083.0190000001</v>
      </c>
      <c r="W337" s="13">
        <v>1690094.977901018</v>
      </c>
      <c r="X337" s="13">
        <v>1760298.7893921586</v>
      </c>
      <c r="Y337" s="13">
        <v>1703379.7493712876</v>
      </c>
      <c r="Z337" s="13">
        <v>1738393.0042680686</v>
      </c>
    </row>
    <row r="338" spans="1:26">
      <c r="A338" s="120" t="s">
        <v>1904</v>
      </c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M338" s="107">
        <v>17140.099999999999</v>
      </c>
      <c r="N338" s="107">
        <v>11555.5</v>
      </c>
      <c r="O338" s="107">
        <v>18888.5</v>
      </c>
      <c r="P338" s="107">
        <v>32173.8</v>
      </c>
      <c r="Q338" s="107">
        <v>49511.09634229447</v>
      </c>
      <c r="R338" s="107">
        <v>79090.641654185922</v>
      </c>
      <c r="S338" s="13">
        <v>96749.029338760229</v>
      </c>
      <c r="T338" s="13">
        <v>98538.602736785731</v>
      </c>
      <c r="U338" s="13">
        <v>96828.449623665423</v>
      </c>
      <c r="V338" s="13">
        <v>114196.40399999999</v>
      </c>
      <c r="W338" s="13">
        <v>119722.84664518121</v>
      </c>
      <c r="X338" s="13">
        <v>124920.65321995849</v>
      </c>
      <c r="Y338" s="13">
        <v>130408.47237420506</v>
      </c>
      <c r="Z338" s="13">
        <v>141228.2905463143</v>
      </c>
    </row>
    <row r="339" spans="1:26">
      <c r="A339" s="120" t="s">
        <v>1905</v>
      </c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M339" s="107">
        <v>48950.5</v>
      </c>
      <c r="N339" s="107">
        <v>55702.3</v>
      </c>
      <c r="O339" s="107">
        <v>55514.400000000001</v>
      </c>
      <c r="P339" s="107">
        <v>68396.600000000006</v>
      </c>
      <c r="Q339" s="107">
        <v>94562.799609471957</v>
      </c>
      <c r="R339" s="107">
        <v>133989.95653908385</v>
      </c>
      <c r="S339" s="13">
        <v>176582.80980357586</v>
      </c>
      <c r="T339" s="13">
        <v>190136.0910655077</v>
      </c>
      <c r="U339" s="13">
        <v>231535.04686685628</v>
      </c>
      <c r="V339" s="13">
        <v>260173.234</v>
      </c>
      <c r="W339" s="13">
        <v>315059.13619110605</v>
      </c>
      <c r="X339" s="13">
        <v>323793.30568627646</v>
      </c>
      <c r="Y339" s="13">
        <v>378913.66399366019</v>
      </c>
      <c r="Z339" s="13">
        <v>422062.8259822749</v>
      </c>
    </row>
    <row r="340" spans="1:26">
      <c r="A340" s="120" t="s">
        <v>1906</v>
      </c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M340" s="13" t="s">
        <v>1393</v>
      </c>
      <c r="N340" s="13" t="s">
        <v>1393</v>
      </c>
      <c r="O340" s="13" t="s">
        <v>1393</v>
      </c>
      <c r="P340" s="13" t="s">
        <v>1393</v>
      </c>
      <c r="Q340" s="13" t="s">
        <v>1393</v>
      </c>
      <c r="R340" s="13" t="s">
        <v>1393</v>
      </c>
      <c r="S340" s="13" t="s">
        <v>1393</v>
      </c>
      <c r="T340" s="10" t="s">
        <v>1393</v>
      </c>
      <c r="U340" s="10">
        <v>19008.726475985277</v>
      </c>
      <c r="V340" s="13">
        <v>19514.302</v>
      </c>
      <c r="W340" s="13">
        <v>21536.069166818968</v>
      </c>
      <c r="X340" s="13">
        <v>35363.30320869507</v>
      </c>
      <c r="Y340" s="13">
        <v>36715.076861505215</v>
      </c>
      <c r="Z340" s="13">
        <v>35744.744081022698</v>
      </c>
    </row>
    <row r="341" spans="1:26" ht="31.5" customHeight="1">
      <c r="A341" s="120" t="s">
        <v>1969</v>
      </c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M341" s="107">
        <v>131116.70000000001</v>
      </c>
      <c r="N341" s="107">
        <v>130592.5</v>
      </c>
      <c r="O341" s="107">
        <v>290621.40000000002</v>
      </c>
      <c r="P341" s="107">
        <v>397148</v>
      </c>
      <c r="Q341" s="107">
        <v>489593.30967171409</v>
      </c>
      <c r="R341" s="107">
        <v>569356.1490833679</v>
      </c>
      <c r="S341" s="13">
        <v>660641.72194958571</v>
      </c>
      <c r="T341" s="13">
        <v>727860.74219936517</v>
      </c>
      <c r="U341" s="13">
        <v>1034903.4166350658</v>
      </c>
      <c r="V341" s="13">
        <v>4027425.6231908682</v>
      </c>
      <c r="W341" s="13">
        <v>4631993.5514306594</v>
      </c>
      <c r="X341" s="13">
        <v>4889308.8950760774</v>
      </c>
      <c r="Y341" s="13">
        <v>5043234.9702293975</v>
      </c>
      <c r="Z341" s="13">
        <v>5313164.3235366438</v>
      </c>
    </row>
    <row r="342" spans="1:26" ht="39.6">
      <c r="A342" s="120" t="s">
        <v>1579</v>
      </c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M342" s="13" t="s">
        <v>1393</v>
      </c>
      <c r="N342" s="13" t="s">
        <v>1393</v>
      </c>
      <c r="O342" s="13" t="s">
        <v>1393</v>
      </c>
      <c r="P342" s="13" t="s">
        <v>1393</v>
      </c>
      <c r="Q342" s="13" t="s">
        <v>1393</v>
      </c>
      <c r="R342" s="13" t="s">
        <v>1393</v>
      </c>
      <c r="S342" s="13" t="s">
        <v>1393</v>
      </c>
      <c r="T342" s="10" t="s">
        <v>1393</v>
      </c>
      <c r="U342" s="10" t="s">
        <v>1393</v>
      </c>
      <c r="V342" s="13" t="s">
        <v>1393</v>
      </c>
      <c r="W342" s="13" t="s">
        <v>1393</v>
      </c>
      <c r="X342" s="13" t="s">
        <v>1393</v>
      </c>
      <c r="Y342" s="13" t="s">
        <v>1393</v>
      </c>
      <c r="Z342" s="13" t="s">
        <v>1393</v>
      </c>
    </row>
    <row r="343" spans="1:26">
      <c r="A343" s="120" t="s">
        <v>1622</v>
      </c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M343" s="107">
        <v>6600.8</v>
      </c>
      <c r="N343" s="107">
        <v>8607.5</v>
      </c>
      <c r="O343" s="107">
        <v>10289.6</v>
      </c>
      <c r="P343" s="107">
        <v>14413.3</v>
      </c>
      <c r="Q343" s="107">
        <v>18747.753398840661</v>
      </c>
      <c r="R343" s="107">
        <v>24506.174390526259</v>
      </c>
      <c r="S343" s="13">
        <v>21902.403005373733</v>
      </c>
      <c r="T343" s="13">
        <v>25427.261038194007</v>
      </c>
      <c r="U343" s="13">
        <v>25319.183229239687</v>
      </c>
      <c r="V343" s="13">
        <v>33085.728999999999</v>
      </c>
      <c r="W343" s="13">
        <v>72358.802297176284</v>
      </c>
      <c r="X343" s="13">
        <v>81590.723482122135</v>
      </c>
      <c r="Y343" s="13">
        <v>87480.482864297883</v>
      </c>
      <c r="Z343" s="13">
        <v>102160.44275745886</v>
      </c>
    </row>
    <row r="344" spans="1:26" ht="26.4">
      <c r="A344" s="120" t="s">
        <v>1612</v>
      </c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M344" s="107">
        <v>18141.900000000001</v>
      </c>
      <c r="N344" s="107">
        <v>16688.900000000001</v>
      </c>
      <c r="O344" s="107">
        <v>19355</v>
      </c>
      <c r="P344" s="107">
        <v>23696.400000000001</v>
      </c>
      <c r="Q344" s="107">
        <v>28886.500259768716</v>
      </c>
      <c r="R344" s="107">
        <v>25779.239731309877</v>
      </c>
      <c r="S344" s="13">
        <v>27502.040787760219</v>
      </c>
      <c r="T344" s="13">
        <v>29376.039949771835</v>
      </c>
      <c r="U344" s="13">
        <v>27828.230793250154</v>
      </c>
      <c r="V344" s="13">
        <v>34555.453999999998</v>
      </c>
      <c r="W344" s="13">
        <v>51776.992174556093</v>
      </c>
      <c r="X344" s="13">
        <v>58184.202891800756</v>
      </c>
      <c r="Y344" s="13">
        <v>60348.827889634609</v>
      </c>
      <c r="Z344" s="13">
        <v>68594.573534815529</v>
      </c>
    </row>
    <row r="345" spans="1:26" ht="25.5" customHeight="1">
      <c r="A345" s="120" t="s">
        <v>1802</v>
      </c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M345" s="107">
        <v>4800.1000000000004</v>
      </c>
      <c r="N345" s="107">
        <v>8640</v>
      </c>
      <c r="O345" s="107">
        <v>10822.5</v>
      </c>
      <c r="P345" s="107">
        <v>18485.900000000001</v>
      </c>
      <c r="Q345" s="107">
        <v>21465.688198090331</v>
      </c>
      <c r="R345" s="107">
        <v>26031.19905522326</v>
      </c>
      <c r="S345" s="13">
        <v>34427.295937766525</v>
      </c>
      <c r="T345" s="13">
        <v>42586.102726740151</v>
      </c>
      <c r="U345" s="13">
        <v>50327.012102674278</v>
      </c>
      <c r="V345" s="13">
        <v>59711.038999999997</v>
      </c>
      <c r="W345" s="13">
        <v>109080.77741920704</v>
      </c>
      <c r="X345" s="13">
        <v>128642.68532766661</v>
      </c>
      <c r="Y345" s="13">
        <v>138585.71582360833</v>
      </c>
      <c r="Z345" s="13">
        <v>169556.6064117924</v>
      </c>
    </row>
    <row r="346" spans="1:26" ht="15.75" customHeight="1">
      <c r="A346" s="404" t="s">
        <v>1594</v>
      </c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M346" s="107"/>
      <c r="N346" s="107"/>
      <c r="O346" s="107"/>
      <c r="P346" s="107"/>
      <c r="Q346" s="107"/>
      <c r="R346" s="107"/>
      <c r="S346" s="13"/>
      <c r="T346" s="13"/>
      <c r="U346" s="13">
        <v>46.586973707265145</v>
      </c>
      <c r="V346" s="13">
        <v>338572.96799999999</v>
      </c>
      <c r="W346" s="13">
        <v>375849.01812000002</v>
      </c>
      <c r="X346" s="13">
        <v>406093.16414119885</v>
      </c>
      <c r="Y346" s="13">
        <v>436076.97700000001</v>
      </c>
      <c r="Z346" s="13">
        <v>440337.71792169102</v>
      </c>
    </row>
    <row r="347" spans="1:26">
      <c r="A347" s="108" t="s">
        <v>1304</v>
      </c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M347" s="259">
        <v>1265289.5</v>
      </c>
      <c r="N347" s="259">
        <v>1313551.8</v>
      </c>
      <c r="O347" s="259">
        <v>1658138.2</v>
      </c>
      <c r="P347" s="259">
        <v>2080854.4</v>
      </c>
      <c r="Q347" s="259">
        <v>2538351.1591391405</v>
      </c>
      <c r="R347" s="259">
        <v>2969625.7199264914</v>
      </c>
      <c r="S347" s="258">
        <v>3316918.5814599497</v>
      </c>
      <c r="T347" s="258">
        <v>3648288.2789423233</v>
      </c>
      <c r="U347" s="258">
        <v>4005638.4882474854</v>
      </c>
      <c r="V347" s="258">
        <v>7871533.1731908685</v>
      </c>
      <c r="W347" s="258">
        <v>8899988.9985337351</v>
      </c>
      <c r="X347" s="258">
        <v>9497160.1556054261</v>
      </c>
      <c r="Y347" s="258">
        <v>9932424.7930851728</v>
      </c>
      <c r="Z347" s="258">
        <v>10676374.302142866</v>
      </c>
    </row>
    <row r="348" spans="1:26" ht="40.5" customHeight="1">
      <c r="A348" s="125" t="s">
        <v>1785</v>
      </c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21"/>
      <c r="M348" s="121"/>
      <c r="N348" s="121"/>
      <c r="O348" s="121"/>
      <c r="P348" s="121"/>
      <c r="Q348" s="121"/>
      <c r="R348" s="121"/>
      <c r="U348" s="114"/>
      <c r="V348" s="114"/>
    </row>
    <row r="349" spans="1:26" ht="26.4">
      <c r="A349" s="120" t="s">
        <v>2225</v>
      </c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M349" s="13" t="s">
        <v>1393</v>
      </c>
      <c r="N349" s="13" t="s">
        <v>1393</v>
      </c>
      <c r="O349" s="13" t="s">
        <v>1393</v>
      </c>
      <c r="P349" s="13" t="s">
        <v>1393</v>
      </c>
      <c r="Q349" s="13" t="s">
        <v>1393</v>
      </c>
      <c r="R349" s="13" t="s">
        <v>1393</v>
      </c>
      <c r="S349" s="13" t="s">
        <v>1393</v>
      </c>
      <c r="T349" s="13" t="s">
        <v>1393</v>
      </c>
      <c r="U349" s="13" t="s">
        <v>1393</v>
      </c>
      <c r="V349" s="13" t="s">
        <v>1393</v>
      </c>
      <c r="W349" s="13" t="s">
        <v>1393</v>
      </c>
      <c r="X349" s="13" t="s">
        <v>1393</v>
      </c>
      <c r="Y349" s="13" t="s">
        <v>1393</v>
      </c>
      <c r="Z349" s="13" t="s">
        <v>1393</v>
      </c>
    </row>
    <row r="350" spans="1:26">
      <c r="A350" s="120" t="s">
        <v>877</v>
      </c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M350" s="13" t="s">
        <v>1393</v>
      </c>
      <c r="N350" s="13" t="s">
        <v>1393</v>
      </c>
      <c r="O350" s="13" t="s">
        <v>1393</v>
      </c>
      <c r="P350" s="13" t="s">
        <v>1393</v>
      </c>
      <c r="Q350" s="13" t="s">
        <v>1393</v>
      </c>
      <c r="R350" s="13" t="s">
        <v>1393</v>
      </c>
      <c r="S350" s="13" t="s">
        <v>1393</v>
      </c>
      <c r="T350" s="13" t="s">
        <v>1393</v>
      </c>
      <c r="U350" s="13" t="s">
        <v>1393</v>
      </c>
      <c r="V350" s="13" t="s">
        <v>1393</v>
      </c>
      <c r="W350" s="13" t="s">
        <v>1393</v>
      </c>
      <c r="X350" s="13" t="s">
        <v>1393</v>
      </c>
      <c r="Y350" s="13" t="s">
        <v>1393</v>
      </c>
      <c r="Z350" s="13" t="s">
        <v>1393</v>
      </c>
    </row>
    <row r="351" spans="1:26">
      <c r="A351" s="120" t="s">
        <v>617</v>
      </c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M351" s="13" t="s">
        <v>1393</v>
      </c>
      <c r="N351" s="13" t="s">
        <v>1393</v>
      </c>
      <c r="O351" s="13" t="s">
        <v>1393</v>
      </c>
      <c r="P351" s="13" t="s">
        <v>1393</v>
      </c>
      <c r="Q351" s="13" t="s">
        <v>1393</v>
      </c>
      <c r="R351" s="13" t="s">
        <v>1393</v>
      </c>
      <c r="S351" s="13" t="s">
        <v>1393</v>
      </c>
      <c r="T351" s="13" t="s">
        <v>1393</v>
      </c>
      <c r="U351" s="13" t="s">
        <v>1393</v>
      </c>
      <c r="V351" s="13" t="s">
        <v>1393</v>
      </c>
      <c r="W351" s="13" t="s">
        <v>1393</v>
      </c>
      <c r="X351" s="13" t="s">
        <v>1393</v>
      </c>
      <c r="Y351" s="13" t="s">
        <v>1393</v>
      </c>
      <c r="Z351" s="13" t="s">
        <v>1393</v>
      </c>
    </row>
    <row r="352" spans="1:26">
      <c r="A352" s="120" t="s">
        <v>618</v>
      </c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M352" s="13" t="s">
        <v>1393</v>
      </c>
      <c r="N352" s="13" t="s">
        <v>1393</v>
      </c>
      <c r="O352" s="13" t="s">
        <v>1393</v>
      </c>
      <c r="P352" s="13" t="s">
        <v>1393</v>
      </c>
      <c r="Q352" s="13" t="s">
        <v>1393</v>
      </c>
      <c r="R352" s="13" t="s">
        <v>1393</v>
      </c>
      <c r="S352" s="13" t="s">
        <v>1393</v>
      </c>
      <c r="T352" s="13" t="s">
        <v>1393</v>
      </c>
      <c r="U352" s="13" t="s">
        <v>1393</v>
      </c>
      <c r="V352" s="13" t="s">
        <v>1393</v>
      </c>
      <c r="W352" s="13" t="s">
        <v>1393</v>
      </c>
      <c r="X352" s="13" t="s">
        <v>1393</v>
      </c>
      <c r="Y352" s="13" t="s">
        <v>1393</v>
      </c>
      <c r="Z352" s="13" t="s">
        <v>1393</v>
      </c>
    </row>
    <row r="353" spans="1:27" ht="26.4">
      <c r="A353" s="120" t="s">
        <v>1420</v>
      </c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M353" s="13" t="s">
        <v>1393</v>
      </c>
      <c r="N353" s="13" t="s">
        <v>1393</v>
      </c>
      <c r="O353" s="13" t="s">
        <v>1393</v>
      </c>
      <c r="P353" s="13" t="s">
        <v>1393</v>
      </c>
      <c r="Q353" s="13" t="s">
        <v>1393</v>
      </c>
      <c r="R353" s="13" t="s">
        <v>1393</v>
      </c>
      <c r="S353" s="13" t="s">
        <v>1393</v>
      </c>
      <c r="T353" s="13" t="s">
        <v>1393</v>
      </c>
      <c r="U353" s="13" t="s">
        <v>1393</v>
      </c>
      <c r="V353" s="13" t="s">
        <v>1393</v>
      </c>
      <c r="W353" s="13" t="s">
        <v>1393</v>
      </c>
      <c r="X353" s="13" t="s">
        <v>1393</v>
      </c>
      <c r="Y353" s="13" t="s">
        <v>1393</v>
      </c>
      <c r="Z353" s="13" t="s">
        <v>1393</v>
      </c>
    </row>
    <row r="354" spans="1:27">
      <c r="A354" s="120" t="s">
        <v>2022</v>
      </c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M354" s="13" t="s">
        <v>1393</v>
      </c>
      <c r="N354" s="13" t="s">
        <v>1393</v>
      </c>
      <c r="O354" s="13" t="s">
        <v>1393</v>
      </c>
      <c r="P354" s="13" t="s">
        <v>1393</v>
      </c>
      <c r="Q354" s="13" t="s">
        <v>1393</v>
      </c>
      <c r="R354" s="13" t="s">
        <v>1393</v>
      </c>
      <c r="S354" s="13" t="s">
        <v>1393</v>
      </c>
      <c r="T354" s="13" t="s">
        <v>1393</v>
      </c>
      <c r="U354" s="13" t="s">
        <v>1393</v>
      </c>
      <c r="V354" s="13" t="s">
        <v>1393</v>
      </c>
      <c r="W354" s="13" t="s">
        <v>1393</v>
      </c>
      <c r="X354" s="13" t="s">
        <v>1393</v>
      </c>
      <c r="Y354" s="13" t="s">
        <v>1393</v>
      </c>
      <c r="Z354" s="13" t="s">
        <v>1393</v>
      </c>
    </row>
    <row r="355" spans="1:27" ht="52.8">
      <c r="A355" s="120" t="s">
        <v>1903</v>
      </c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M355" s="13" t="s">
        <v>1393</v>
      </c>
      <c r="N355" s="13" t="s">
        <v>1393</v>
      </c>
      <c r="O355" s="13" t="s">
        <v>1393</v>
      </c>
      <c r="P355" s="13" t="s">
        <v>1393</v>
      </c>
      <c r="Q355" s="13" t="s">
        <v>1393</v>
      </c>
      <c r="R355" s="13" t="s">
        <v>1393</v>
      </c>
      <c r="S355" s="13" t="s">
        <v>1393</v>
      </c>
      <c r="T355" s="13" t="s">
        <v>1393</v>
      </c>
      <c r="U355" s="13" t="s">
        <v>1393</v>
      </c>
      <c r="V355" s="13" t="s">
        <v>1393</v>
      </c>
      <c r="W355" s="13" t="s">
        <v>1393</v>
      </c>
      <c r="X355" s="13" t="s">
        <v>1393</v>
      </c>
      <c r="Y355" s="13" t="s">
        <v>1393</v>
      </c>
      <c r="Z355" s="13" t="s">
        <v>1393</v>
      </c>
    </row>
    <row r="356" spans="1:27">
      <c r="A356" s="120" t="s">
        <v>1904</v>
      </c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M356" s="107">
        <v>4382.3</v>
      </c>
      <c r="N356" s="107">
        <v>4816.8</v>
      </c>
      <c r="O356" s="107">
        <v>3787.1</v>
      </c>
      <c r="P356" s="107">
        <v>6229.4</v>
      </c>
      <c r="Q356" s="107">
        <v>6722.1415999999999</v>
      </c>
      <c r="R356" s="107">
        <v>7262.1455097885928</v>
      </c>
      <c r="S356" s="13">
        <v>8045.4325999999983</v>
      </c>
      <c r="T356" s="10">
        <v>6319.9999999999991</v>
      </c>
      <c r="U356" s="13">
        <v>5453.707699999999</v>
      </c>
      <c r="V356" s="13">
        <v>5568.5330000000004</v>
      </c>
      <c r="W356" s="13">
        <v>6172.4769000000006</v>
      </c>
      <c r="X356" s="13">
        <v>5516.4736999999996</v>
      </c>
      <c r="Y356" s="13">
        <v>5079.5241000000005</v>
      </c>
      <c r="Z356" s="13">
        <v>5159.2063999999991</v>
      </c>
    </row>
    <row r="357" spans="1:27">
      <c r="A357" s="120" t="s">
        <v>1905</v>
      </c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M357" s="13" t="s">
        <v>1393</v>
      </c>
      <c r="N357" s="13" t="s">
        <v>1393</v>
      </c>
      <c r="O357" s="13" t="s">
        <v>1393</v>
      </c>
      <c r="P357" s="13" t="s">
        <v>1393</v>
      </c>
      <c r="Q357" s="13" t="s">
        <v>1393</v>
      </c>
      <c r="R357" s="13" t="s">
        <v>1393</v>
      </c>
      <c r="S357" s="13" t="s">
        <v>1393</v>
      </c>
      <c r="T357" s="10" t="s">
        <v>1393</v>
      </c>
      <c r="U357" s="13" t="s">
        <v>1393</v>
      </c>
      <c r="V357" s="13" t="s">
        <v>1393</v>
      </c>
      <c r="W357" s="13" t="s">
        <v>1393</v>
      </c>
      <c r="X357" s="13" t="s">
        <v>1393</v>
      </c>
      <c r="Y357" s="13" t="s">
        <v>1393</v>
      </c>
      <c r="Z357" s="13" t="s">
        <v>1393</v>
      </c>
    </row>
    <row r="358" spans="1:27">
      <c r="A358" s="120" t="s">
        <v>1906</v>
      </c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M358" s="13" t="s">
        <v>1393</v>
      </c>
      <c r="N358" s="13" t="s">
        <v>1393</v>
      </c>
      <c r="O358" s="13" t="s">
        <v>1393</v>
      </c>
      <c r="P358" s="13" t="s">
        <v>1393</v>
      </c>
      <c r="Q358" s="13" t="s">
        <v>1393</v>
      </c>
      <c r="R358" s="13" t="s">
        <v>1393</v>
      </c>
      <c r="S358" s="13" t="s">
        <v>1393</v>
      </c>
      <c r="T358" s="10" t="s">
        <v>1393</v>
      </c>
      <c r="U358" s="13" t="s">
        <v>1393</v>
      </c>
      <c r="V358" s="13" t="s">
        <v>1393</v>
      </c>
      <c r="W358" s="13" t="s">
        <v>1393</v>
      </c>
      <c r="X358" s="13" t="s">
        <v>1393</v>
      </c>
      <c r="Y358" s="13" t="s">
        <v>1393</v>
      </c>
      <c r="Z358" s="13" t="s">
        <v>1393</v>
      </c>
    </row>
    <row r="359" spans="1:27" ht="26.4">
      <c r="A359" s="120" t="s">
        <v>1969</v>
      </c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M359" s="107">
        <v>2221.1999999999998</v>
      </c>
      <c r="N359" s="107">
        <v>2896.5</v>
      </c>
      <c r="O359" s="107">
        <v>3211.9</v>
      </c>
      <c r="P359" s="107">
        <v>1037.9000000000001</v>
      </c>
      <c r="Q359" s="107">
        <v>1361.7233000000001</v>
      </c>
      <c r="R359" s="107">
        <v>1158.52595</v>
      </c>
      <c r="S359" s="13">
        <v>1169.5611999999999</v>
      </c>
      <c r="T359" s="10">
        <v>19932.363649790368</v>
      </c>
      <c r="U359" s="13">
        <v>21051.376799999998</v>
      </c>
      <c r="V359" s="13">
        <v>20300.219000000001</v>
      </c>
      <c r="W359" s="13">
        <v>22087.562799999996</v>
      </c>
      <c r="X359" s="13">
        <v>22587.322600000003</v>
      </c>
      <c r="Y359" s="13">
        <v>24855.713499999998</v>
      </c>
      <c r="Z359" s="13">
        <v>27461.059400000002</v>
      </c>
    </row>
    <row r="360" spans="1:27" ht="39.6">
      <c r="A360" s="120" t="s">
        <v>1579</v>
      </c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M360" s="13" t="s">
        <v>1393</v>
      </c>
      <c r="N360" s="13" t="s">
        <v>1393</v>
      </c>
      <c r="O360" s="13" t="s">
        <v>1393</v>
      </c>
      <c r="P360" s="13" t="s">
        <v>1393</v>
      </c>
      <c r="Q360" s="13" t="s">
        <v>1393</v>
      </c>
      <c r="R360" s="13" t="s">
        <v>1393</v>
      </c>
      <c r="S360" s="13" t="s">
        <v>1393</v>
      </c>
      <c r="T360" s="10" t="s">
        <v>1393</v>
      </c>
      <c r="U360" s="13" t="s">
        <v>1393</v>
      </c>
      <c r="V360" s="13" t="s">
        <v>1393</v>
      </c>
      <c r="W360" s="13" t="s">
        <v>1393</v>
      </c>
      <c r="X360" s="13" t="s">
        <v>1393</v>
      </c>
      <c r="Y360" s="13" t="s">
        <v>1393</v>
      </c>
      <c r="Z360" s="13" t="s">
        <v>1393</v>
      </c>
    </row>
    <row r="361" spans="1:27">
      <c r="A361" s="120" t="s">
        <v>1622</v>
      </c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>
        <v>7312.7</v>
      </c>
      <c r="N361" s="107">
        <v>8386.2000000000007</v>
      </c>
      <c r="O361" s="107">
        <v>5777.1</v>
      </c>
      <c r="P361" s="107">
        <v>5453</v>
      </c>
      <c r="Q361" s="107">
        <v>4378.5129999999999</v>
      </c>
      <c r="R361" s="107">
        <v>3673.8205555888535</v>
      </c>
      <c r="S361" s="13">
        <v>4053.3743999999992</v>
      </c>
      <c r="T361" s="10">
        <v>6552.5282065388074</v>
      </c>
      <c r="U361" s="13">
        <v>7013.4842000000008</v>
      </c>
      <c r="V361" s="13">
        <v>6559.3980000000001</v>
      </c>
      <c r="W361" s="13">
        <v>6915.3608999999997</v>
      </c>
      <c r="X361" s="13">
        <v>7451.2986000000001</v>
      </c>
      <c r="Y361" s="13">
        <v>7418.583999999998</v>
      </c>
      <c r="Z361" s="13">
        <v>7660.2604000000001</v>
      </c>
    </row>
    <row r="362" spans="1:27" ht="26.4">
      <c r="A362" s="120" t="s">
        <v>1612</v>
      </c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M362" s="107">
        <v>11604.8</v>
      </c>
      <c r="N362" s="107">
        <v>13008.2</v>
      </c>
      <c r="O362" s="107">
        <v>16649.8</v>
      </c>
      <c r="P362" s="107">
        <v>10944</v>
      </c>
      <c r="Q362" s="107">
        <v>12670.482199999997</v>
      </c>
      <c r="R362" s="107">
        <v>13760.43000936707</v>
      </c>
      <c r="S362" s="13">
        <v>13880.326799999997</v>
      </c>
      <c r="T362" s="10">
        <v>11233.518862855866</v>
      </c>
      <c r="U362" s="13">
        <v>11324.703800000003</v>
      </c>
      <c r="V362" s="13">
        <v>12655.664000000001</v>
      </c>
      <c r="W362" s="13">
        <v>13117.474299999998</v>
      </c>
      <c r="X362" s="13">
        <v>13021.903400000003</v>
      </c>
      <c r="Y362" s="13">
        <v>14476.409400000002</v>
      </c>
      <c r="Z362" s="13">
        <v>13095.331700000001</v>
      </c>
    </row>
    <row r="363" spans="1:27" ht="27" customHeight="1">
      <c r="A363" s="404" t="s">
        <v>1802</v>
      </c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M363" s="107">
        <v>50877.599999999999</v>
      </c>
      <c r="N363" s="107">
        <v>58406.7</v>
      </c>
      <c r="O363" s="107">
        <v>53908.7</v>
      </c>
      <c r="P363" s="107">
        <v>52145.5</v>
      </c>
      <c r="Q363" s="107">
        <v>58768.264599999995</v>
      </c>
      <c r="R363" s="107">
        <v>62426.810337650044</v>
      </c>
      <c r="S363" s="13">
        <v>74091.121400000004</v>
      </c>
      <c r="T363" s="10">
        <v>69635.473340717101</v>
      </c>
      <c r="U363" s="13">
        <v>72898.739700000006</v>
      </c>
      <c r="V363" s="13">
        <v>75804.823999999993</v>
      </c>
      <c r="W363" s="13">
        <v>84014.834999999992</v>
      </c>
      <c r="X363" s="13">
        <v>89504.004700000005</v>
      </c>
      <c r="Y363" s="13">
        <v>102582.45189999999</v>
      </c>
      <c r="Z363" s="13">
        <v>112789.73119999998</v>
      </c>
    </row>
    <row r="364" spans="1:27" ht="15.75" customHeight="1">
      <c r="A364" s="404" t="s">
        <v>1594</v>
      </c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M364" s="107"/>
      <c r="N364" s="107"/>
      <c r="O364" s="107"/>
      <c r="P364" s="107"/>
      <c r="Q364" s="107"/>
      <c r="R364" s="107"/>
      <c r="S364" s="13"/>
      <c r="T364" s="13"/>
      <c r="U364" s="13" t="s">
        <v>1393</v>
      </c>
      <c r="V364" s="13" t="s">
        <v>1393</v>
      </c>
      <c r="W364" s="13">
        <v>0</v>
      </c>
      <c r="X364" s="13">
        <v>0</v>
      </c>
      <c r="Y364" s="13">
        <v>0</v>
      </c>
      <c r="Z364" s="13">
        <v>0</v>
      </c>
    </row>
    <row r="365" spans="1:27">
      <c r="A365" s="108" t="s">
        <v>1304</v>
      </c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M365" s="259">
        <v>76398.7</v>
      </c>
      <c r="N365" s="259">
        <v>87514.4</v>
      </c>
      <c r="O365" s="259">
        <v>83334.600000000006</v>
      </c>
      <c r="P365" s="259">
        <v>75810</v>
      </c>
      <c r="Q365" s="259">
        <v>83901.124699999986</v>
      </c>
      <c r="R365" s="259">
        <v>88281.73236239457</v>
      </c>
      <c r="S365" s="258">
        <v>101239.81640000001</v>
      </c>
      <c r="T365" s="258">
        <v>113673.88405990215</v>
      </c>
      <c r="U365" s="258">
        <v>117742.0122</v>
      </c>
      <c r="V365" s="258">
        <v>120888.63800000001</v>
      </c>
      <c r="W365" s="258">
        <v>132307.70989999999</v>
      </c>
      <c r="X365" s="258">
        <v>138081.003</v>
      </c>
      <c r="Y365" s="258">
        <v>154412.68289999999</v>
      </c>
      <c r="Z365" s="258">
        <v>166165.58909999995</v>
      </c>
    </row>
    <row r="366" spans="1:27" ht="26.4">
      <c r="A366" s="124" t="s">
        <v>1139</v>
      </c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21"/>
      <c r="M366" s="121"/>
      <c r="N366" s="121"/>
      <c r="O366" s="121"/>
      <c r="P366" s="121"/>
      <c r="Q366" s="121"/>
      <c r="R366" s="121"/>
      <c r="U366" s="114"/>
      <c r="W366" s="114"/>
      <c r="X366" s="114"/>
      <c r="Y366" s="114"/>
    </row>
    <row r="367" spans="1:27" ht="26.4">
      <c r="A367" s="120" t="s">
        <v>2225</v>
      </c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M367" s="107">
        <v>170547.8</v>
      </c>
      <c r="N367" s="107">
        <v>198098.1</v>
      </c>
      <c r="O367" s="107">
        <v>218284.7</v>
      </c>
      <c r="P367" s="107">
        <v>192067</v>
      </c>
      <c r="Q367" s="107">
        <v>218106.8</v>
      </c>
      <c r="R367" s="107">
        <v>267127.09999999998</v>
      </c>
      <c r="S367" s="107">
        <v>345337.7</v>
      </c>
      <c r="T367" s="107">
        <v>356260.30000000005</v>
      </c>
      <c r="U367" s="107">
        <v>336193.2</v>
      </c>
      <c r="V367" s="107">
        <v>420458.69999999995</v>
      </c>
      <c r="W367" s="107">
        <v>457969.1</v>
      </c>
      <c r="X367" s="107">
        <v>495554.80000000005</v>
      </c>
      <c r="Y367" s="107">
        <v>557031.6</v>
      </c>
      <c r="Z367" s="107">
        <v>620584.5</v>
      </c>
      <c r="AA367" s="107">
        <v>676329.8</v>
      </c>
    </row>
    <row r="368" spans="1:27">
      <c r="A368" s="120" t="s">
        <v>877</v>
      </c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M368" s="107">
        <v>8167.5</v>
      </c>
      <c r="N368" s="107">
        <v>10109.4</v>
      </c>
      <c r="O368" s="107">
        <v>10578.7</v>
      </c>
      <c r="P368" s="107">
        <v>15280.5</v>
      </c>
      <c r="Q368" s="107">
        <v>17436.3</v>
      </c>
      <c r="R368" s="107">
        <v>26766.799999999999</v>
      </c>
      <c r="S368" s="107">
        <v>30199.7</v>
      </c>
      <c r="T368" s="107">
        <v>34246.9</v>
      </c>
      <c r="U368" s="107">
        <v>32660.1</v>
      </c>
      <c r="V368" s="107">
        <v>36303</v>
      </c>
      <c r="W368" s="107">
        <v>41129.9</v>
      </c>
      <c r="X368" s="107">
        <v>51408.7</v>
      </c>
      <c r="Y368" s="107">
        <v>52175.8</v>
      </c>
      <c r="Z368" s="107">
        <v>60344.7</v>
      </c>
      <c r="AA368" s="107">
        <v>71364.099999999991</v>
      </c>
    </row>
    <row r="369" spans="1:27">
      <c r="A369" s="120" t="s">
        <v>617</v>
      </c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M369" s="107">
        <v>229261.9</v>
      </c>
      <c r="N369" s="107">
        <v>264610.09999999998</v>
      </c>
      <c r="O369" s="107">
        <v>318459.7</v>
      </c>
      <c r="P369" s="107">
        <v>342858.2</v>
      </c>
      <c r="Q369" s="107">
        <v>413503.3</v>
      </c>
      <c r="R369" s="107">
        <v>491823.2</v>
      </c>
      <c r="S369" s="107">
        <v>568354.1</v>
      </c>
      <c r="T369" s="107">
        <v>550831.5</v>
      </c>
      <c r="U369" s="107">
        <v>604913.30000000005</v>
      </c>
      <c r="V369" s="107">
        <v>724178.10000000009</v>
      </c>
      <c r="W369" s="107">
        <v>822254.7</v>
      </c>
      <c r="X369" s="107">
        <v>917604.4</v>
      </c>
      <c r="Y369" s="107">
        <v>974468.7</v>
      </c>
      <c r="Z369" s="107">
        <v>1068865.1000000001</v>
      </c>
      <c r="AA369" s="107">
        <v>1187645.3999999999</v>
      </c>
    </row>
    <row r="370" spans="1:27">
      <c r="A370" s="120" t="s">
        <v>618</v>
      </c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M370" s="107">
        <v>801187.6</v>
      </c>
      <c r="N370" s="107">
        <v>1006180</v>
      </c>
      <c r="O370" s="107">
        <v>1169387.7</v>
      </c>
      <c r="P370" s="107">
        <v>1254637.8999999999</v>
      </c>
      <c r="Q370" s="107">
        <v>1488098.4</v>
      </c>
      <c r="R370" s="107">
        <v>1903966.2</v>
      </c>
      <c r="S370" s="107">
        <v>2308673.4</v>
      </c>
      <c r="T370" s="107">
        <v>2138168.2000000002</v>
      </c>
      <c r="U370" s="107">
        <v>2375546.6</v>
      </c>
      <c r="V370" s="107">
        <v>2829601.0999999996</v>
      </c>
      <c r="W370" s="107">
        <v>3198073.3000000003</v>
      </c>
      <c r="X370" s="107">
        <v>3549999.8</v>
      </c>
      <c r="Y370" s="107">
        <v>3750540.2</v>
      </c>
      <c r="Z370" s="107">
        <v>3981063.6</v>
      </c>
      <c r="AA370" s="107">
        <v>4322660.5</v>
      </c>
    </row>
    <row r="371" spans="1:27" ht="26.4">
      <c r="A371" s="120" t="s">
        <v>1420</v>
      </c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M371" s="107">
        <v>175917.4</v>
      </c>
      <c r="N371" s="107">
        <v>214964</v>
      </c>
      <c r="O371" s="107">
        <v>259843.20000000001</v>
      </c>
      <c r="P371" s="107">
        <v>314943.40000000002</v>
      </c>
      <c r="Q371" s="107">
        <v>377335.9</v>
      </c>
      <c r="R371" s="107">
        <v>469788.6</v>
      </c>
      <c r="S371" s="107">
        <v>548861.1</v>
      </c>
      <c r="T371" s="107">
        <v>631914.9</v>
      </c>
      <c r="U371" s="107">
        <v>688120.6</v>
      </c>
      <c r="V371" s="107">
        <v>816723.6</v>
      </c>
      <c r="W371" s="107">
        <v>890781.9</v>
      </c>
      <c r="X371" s="107">
        <v>972955.8</v>
      </c>
      <c r="Y371" s="107">
        <v>1036396.9</v>
      </c>
      <c r="Z371" s="107">
        <v>1090084.6000000001</v>
      </c>
      <c r="AA371" s="107">
        <v>1153807.2</v>
      </c>
    </row>
    <row r="372" spans="1:27">
      <c r="A372" s="120" t="s">
        <v>2022</v>
      </c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M372" s="107">
        <v>310790.3</v>
      </c>
      <c r="N372" s="58">
        <v>285948.59999999998</v>
      </c>
      <c r="O372" s="107">
        <v>377910.1</v>
      </c>
      <c r="P372" s="107">
        <v>481707.6</v>
      </c>
      <c r="Q372" s="107">
        <v>545593.5</v>
      </c>
      <c r="R372" s="107">
        <v>773660.3</v>
      </c>
      <c r="S372" s="107">
        <v>1056655.3</v>
      </c>
      <c r="T372" s="107">
        <v>975246.79999999993</v>
      </c>
      <c r="U372" s="107">
        <v>1082538.7</v>
      </c>
      <c r="V372" s="107">
        <v>1450208</v>
      </c>
      <c r="W372" s="107">
        <v>1626172</v>
      </c>
      <c r="X372" s="107">
        <v>1653542.4</v>
      </c>
      <c r="Y372" s="107">
        <v>1682686</v>
      </c>
      <c r="Z372" s="107">
        <v>1824012.9</v>
      </c>
      <c r="AA372" s="107">
        <v>1929744.5</v>
      </c>
    </row>
    <row r="373" spans="1:27" ht="52.8">
      <c r="A373" s="120" t="s">
        <v>1903</v>
      </c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M373" s="107">
        <v>195068.4</v>
      </c>
      <c r="N373" s="58">
        <v>290308.7</v>
      </c>
      <c r="O373" s="107">
        <v>439454.3</v>
      </c>
      <c r="P373" s="107">
        <v>549634.80000000005</v>
      </c>
      <c r="Q373" s="107">
        <v>718445.2</v>
      </c>
      <c r="R373" s="107">
        <v>1123407.7</v>
      </c>
      <c r="S373" s="107">
        <v>1740237.1</v>
      </c>
      <c r="T373" s="107">
        <v>1416532.7</v>
      </c>
      <c r="U373" s="107">
        <v>2074476.1</v>
      </c>
      <c r="V373" s="107">
        <v>2838494.8</v>
      </c>
      <c r="W373" s="107">
        <v>2997671.2</v>
      </c>
      <c r="X373" s="107">
        <v>3043749.8000000003</v>
      </c>
      <c r="Y373" s="107">
        <v>3429667.5999999996</v>
      </c>
      <c r="Z373" s="107">
        <v>3851110.5</v>
      </c>
      <c r="AA373" s="107">
        <v>4233745</v>
      </c>
    </row>
    <row r="374" spans="1:27">
      <c r="A374" s="120" t="s">
        <v>1904</v>
      </c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M374" s="107">
        <v>34013.5</v>
      </c>
      <c r="N374" s="58">
        <v>35077.199999999997</v>
      </c>
      <c r="O374" s="107">
        <v>48046.5</v>
      </c>
      <c r="P374" s="107">
        <v>49963.9</v>
      </c>
      <c r="Q374" s="107">
        <v>66501.7</v>
      </c>
      <c r="R374" s="107">
        <v>92010.1</v>
      </c>
      <c r="S374" s="107">
        <v>124200.2</v>
      </c>
      <c r="T374" s="107">
        <v>124694.39999999999</v>
      </c>
      <c r="U374" s="107">
        <v>169108.2</v>
      </c>
      <c r="V374" s="107">
        <v>183970.1</v>
      </c>
      <c r="W374" s="107">
        <v>210438.7</v>
      </c>
      <c r="X374" s="107">
        <v>228840.40000000002</v>
      </c>
      <c r="Y374" s="107">
        <v>250192.69999999998</v>
      </c>
      <c r="Z374" s="107">
        <v>256819.8</v>
      </c>
      <c r="AA374" s="107">
        <v>280755.40000000002</v>
      </c>
    </row>
    <row r="375" spans="1:27">
      <c r="A375" s="120" t="s">
        <v>1905</v>
      </c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M375" s="107">
        <v>387465</v>
      </c>
      <c r="N375" s="58">
        <v>521372.4</v>
      </c>
      <c r="O375" s="107">
        <v>678607.9</v>
      </c>
      <c r="P375" s="107">
        <v>783737.3</v>
      </c>
      <c r="Q375" s="107">
        <v>898679.3</v>
      </c>
      <c r="R375" s="107">
        <v>1056713.3</v>
      </c>
      <c r="S375" s="107">
        <v>1311127.3999999999</v>
      </c>
      <c r="T375" s="107">
        <v>1384570</v>
      </c>
      <c r="U375" s="107">
        <v>1355615.2</v>
      </c>
      <c r="V375" s="107">
        <v>1846503.9</v>
      </c>
      <c r="W375" s="107">
        <v>2018790.5999999999</v>
      </c>
      <c r="X375" s="107">
        <v>2291259</v>
      </c>
      <c r="Y375" s="107">
        <v>2328715.5</v>
      </c>
      <c r="Z375" s="107">
        <v>2315441.4</v>
      </c>
      <c r="AA375" s="107">
        <v>2479656.5</v>
      </c>
    </row>
    <row r="376" spans="1:27">
      <c r="A376" s="120" t="s">
        <v>1906</v>
      </c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M376" s="107">
        <v>140474.9</v>
      </c>
      <c r="N376" s="58">
        <v>179951.5</v>
      </c>
      <c r="O376" s="107">
        <v>209982.7</v>
      </c>
      <c r="P376" s="107">
        <v>299190.7</v>
      </c>
      <c r="Q376" s="107">
        <v>405771.8</v>
      </c>
      <c r="R376" s="107">
        <v>544853.5</v>
      </c>
      <c r="S376" s="107">
        <v>697547.7</v>
      </c>
      <c r="T376" s="107">
        <v>646331.5</v>
      </c>
      <c r="U376" s="107">
        <v>763112.2</v>
      </c>
      <c r="V376" s="107">
        <v>910369</v>
      </c>
      <c r="W376" s="107">
        <v>1061508.5</v>
      </c>
      <c r="X376" s="107">
        <v>1173724.1000000001</v>
      </c>
      <c r="Y376" s="107">
        <v>1245694.0999999999</v>
      </c>
      <c r="Z376" s="107">
        <v>1241794.7</v>
      </c>
      <c r="AA376" s="107">
        <v>1335902.4000000001</v>
      </c>
    </row>
    <row r="377" spans="1:27" ht="26.4">
      <c r="A377" s="120" t="s">
        <v>1969</v>
      </c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M377" s="107">
        <v>269817.59999999998</v>
      </c>
      <c r="N377" s="107">
        <v>366506.8</v>
      </c>
      <c r="O377" s="107">
        <v>430954.8</v>
      </c>
      <c r="P377" s="107">
        <v>628855.80000000005</v>
      </c>
      <c r="Q377" s="107">
        <v>791862.3</v>
      </c>
      <c r="R377" s="107">
        <v>1089033.2</v>
      </c>
      <c r="S377" s="107">
        <v>1502582.3</v>
      </c>
      <c r="T377" s="107">
        <v>1639620.2</v>
      </c>
      <c r="U377" s="107">
        <v>1646759.8</v>
      </c>
      <c r="V377" s="107">
        <v>1928748.6</v>
      </c>
      <c r="W377" s="107">
        <v>2215681.1</v>
      </c>
      <c r="X377" s="107">
        <v>2618334.0999999996</v>
      </c>
      <c r="Y377" s="107">
        <v>2867065.1999999997</v>
      </c>
      <c r="Z377" s="107">
        <v>3127891.8</v>
      </c>
      <c r="AA377" s="107">
        <v>3564657.2</v>
      </c>
    </row>
    <row r="378" spans="1:27" ht="39.6">
      <c r="A378" s="120" t="s">
        <v>1579</v>
      </c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M378" s="107">
        <v>466323</v>
      </c>
      <c r="N378" s="107">
        <v>618803.19999999995</v>
      </c>
      <c r="O378" s="107">
        <v>768720.8</v>
      </c>
      <c r="P378" s="107">
        <v>920181.5</v>
      </c>
      <c r="Q378" s="107">
        <v>1146478.7</v>
      </c>
      <c r="R378" s="107">
        <v>1414237.6</v>
      </c>
      <c r="S378" s="107">
        <v>1818345.1</v>
      </c>
      <c r="T378" s="107">
        <v>2108149.2999999998</v>
      </c>
      <c r="U378" s="107">
        <v>2333640.7000000002</v>
      </c>
      <c r="V378" s="107">
        <v>2568423</v>
      </c>
      <c r="W378" s="107">
        <v>3234344.6999999997</v>
      </c>
      <c r="X378" s="107">
        <v>3647900.6999999997</v>
      </c>
      <c r="Y378" s="107">
        <v>3870133.5</v>
      </c>
      <c r="Z378" s="107">
        <v>3923223.7</v>
      </c>
      <c r="AA378" s="107">
        <v>3992824.8</v>
      </c>
    </row>
    <row r="379" spans="1:27">
      <c r="A379" s="120" t="s">
        <v>1622</v>
      </c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M379" s="107">
        <v>251214.9</v>
      </c>
      <c r="N379" s="107">
        <v>287071.3</v>
      </c>
      <c r="O379" s="107">
        <v>346787.4</v>
      </c>
      <c r="P379" s="107">
        <v>434410.3</v>
      </c>
      <c r="Q379" s="107">
        <v>556281.69999999995</v>
      </c>
      <c r="R379" s="107">
        <v>692649.2</v>
      </c>
      <c r="S379" s="107">
        <v>878303.8</v>
      </c>
      <c r="T379" s="107">
        <v>1021705.6</v>
      </c>
      <c r="U379" s="107">
        <v>1106626.1000000001</v>
      </c>
      <c r="V379" s="107">
        <v>1261916.8999999999</v>
      </c>
      <c r="W379" s="107">
        <v>1355806</v>
      </c>
      <c r="X379" s="107">
        <v>1530599</v>
      </c>
      <c r="Y379" s="107">
        <v>1633036</v>
      </c>
      <c r="Z379" s="107">
        <v>1695780.6</v>
      </c>
      <c r="AA379" s="107">
        <v>1756211.3</v>
      </c>
    </row>
    <row r="380" spans="1:27" ht="26.4">
      <c r="A380" s="120" t="s">
        <v>1612</v>
      </c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M380" s="107">
        <v>271543.3</v>
      </c>
      <c r="N380" s="107">
        <v>311596.09999999998</v>
      </c>
      <c r="O380" s="107">
        <v>401740.9</v>
      </c>
      <c r="P380" s="107">
        <v>477434.3</v>
      </c>
      <c r="Q380" s="107">
        <v>667696.5</v>
      </c>
      <c r="R380" s="107">
        <v>848678.2</v>
      </c>
      <c r="S380" s="107">
        <v>1071139.3</v>
      </c>
      <c r="T380" s="107">
        <v>1210173.3</v>
      </c>
      <c r="U380" s="107">
        <v>1324548</v>
      </c>
      <c r="V380" s="107">
        <v>1574410.3</v>
      </c>
      <c r="W380" s="107">
        <v>1776294.4</v>
      </c>
      <c r="X380" s="107">
        <v>2101758.6</v>
      </c>
      <c r="Y380" s="107">
        <v>2429119.0999999996</v>
      </c>
      <c r="Z380" s="107">
        <v>2559236.7000000002</v>
      </c>
      <c r="AA380" s="107">
        <v>2627857.6</v>
      </c>
    </row>
    <row r="381" spans="1:27" ht="29.25" customHeight="1">
      <c r="A381" s="404" t="s">
        <v>1802</v>
      </c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M381" s="107">
        <v>104307.5</v>
      </c>
      <c r="N381" s="107">
        <v>144390.6</v>
      </c>
      <c r="O381" s="107">
        <v>171177.3</v>
      </c>
      <c r="P381" s="107">
        <v>178363.5</v>
      </c>
      <c r="Q381" s="107">
        <v>224114.2</v>
      </c>
      <c r="R381" s="107">
        <v>281399.7</v>
      </c>
      <c r="S381" s="107">
        <v>358196.8</v>
      </c>
      <c r="T381" s="107">
        <v>383168.69999999995</v>
      </c>
      <c r="U381" s="107">
        <v>469759.9</v>
      </c>
      <c r="V381" s="107">
        <v>529849.30000000005</v>
      </c>
      <c r="W381" s="107">
        <v>587396.4</v>
      </c>
      <c r="X381" s="107">
        <v>675957.60000000009</v>
      </c>
      <c r="Y381" s="107">
        <v>744176.5</v>
      </c>
      <c r="Z381" s="107">
        <v>814859.9</v>
      </c>
      <c r="AA381" s="107">
        <v>868740.4</v>
      </c>
    </row>
    <row r="382" spans="1:27" ht="15.75" customHeight="1">
      <c r="A382" s="404" t="s">
        <v>1594</v>
      </c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M382" s="107"/>
      <c r="N382" s="107"/>
      <c r="O382" s="107"/>
      <c r="P382" s="107"/>
      <c r="Q382" s="107"/>
      <c r="R382" s="107"/>
      <c r="S382" s="107"/>
      <c r="T382" s="107"/>
      <c r="U382" s="13">
        <v>17.3</v>
      </c>
      <c r="V382" s="107">
        <v>338517</v>
      </c>
      <c r="W382" s="107">
        <v>375849</v>
      </c>
      <c r="X382" s="107">
        <v>406093</v>
      </c>
      <c r="Y382" s="107">
        <v>436077</v>
      </c>
      <c r="Z382" s="107">
        <v>440337.7</v>
      </c>
      <c r="AA382" s="107">
        <v>461386.5</v>
      </c>
    </row>
    <row r="383" spans="1:27">
      <c r="A383" s="126" t="s">
        <v>1140</v>
      </c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M383" s="107">
        <v>3816100.6</v>
      </c>
      <c r="N383" s="107">
        <v>4734988</v>
      </c>
      <c r="O383" s="107">
        <v>5849936.7000000002</v>
      </c>
      <c r="P383" s="107">
        <v>6923266.7000000002</v>
      </c>
      <c r="Q383" s="107">
        <v>8535905.5999999996</v>
      </c>
      <c r="R383" s="107">
        <v>11076114.699999997</v>
      </c>
      <c r="S383" s="107">
        <v>14359761.000000002</v>
      </c>
      <c r="T383" s="107">
        <v>14621614.399999999</v>
      </c>
      <c r="U383" s="107">
        <v>16363636</v>
      </c>
      <c r="V383" s="107">
        <v>20258675.399999999</v>
      </c>
      <c r="W383" s="107">
        <v>22870161.499999996</v>
      </c>
      <c r="X383" s="107">
        <v>25359282.199999999</v>
      </c>
      <c r="Y383" s="107">
        <v>27287176.399999999</v>
      </c>
      <c r="Z383" s="107">
        <v>28871452.200000003</v>
      </c>
      <c r="AA383" s="107">
        <v>30943288.600000001</v>
      </c>
    </row>
    <row r="384" spans="1:27" ht="79.2">
      <c r="A384" s="126" t="s">
        <v>372</v>
      </c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M384" s="107">
        <v>1249000</v>
      </c>
      <c r="N384" s="107">
        <v>1496400</v>
      </c>
      <c r="O384" s="107">
        <v>1995100</v>
      </c>
      <c r="P384" s="107">
        <v>2551000</v>
      </c>
      <c r="Q384" s="107">
        <v>3450000</v>
      </c>
      <c r="R384" s="107">
        <v>4450000</v>
      </c>
      <c r="S384" s="107">
        <f>S37</f>
        <v>5200000</v>
      </c>
      <c r="T384" s="107">
        <v>5790000</v>
      </c>
      <c r="U384" s="107">
        <v>6632000</v>
      </c>
      <c r="V384" s="107">
        <v>6128000</v>
      </c>
      <c r="W384" s="107">
        <v>7331000</v>
      </c>
      <c r="X384" s="107">
        <v>8433000</v>
      </c>
      <c r="Y384" s="107">
        <v>10100000</v>
      </c>
      <c r="Z384" s="107">
        <v>9220000</v>
      </c>
      <c r="AA384" s="107">
        <v>9836000.0000193194</v>
      </c>
    </row>
    <row r="385" spans="1:27" ht="39.6">
      <c r="A385" s="126" t="s">
        <v>541</v>
      </c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M385" s="107">
        <v>5065100.5999999996</v>
      </c>
      <c r="N385" s="107">
        <v>6231388</v>
      </c>
      <c r="O385" s="107">
        <v>7845036.7000000002</v>
      </c>
      <c r="P385" s="107">
        <v>9474266.6999999993</v>
      </c>
      <c r="Q385" s="107">
        <v>11985905.6</v>
      </c>
      <c r="R385" s="107">
        <v>15526114.699999997</v>
      </c>
      <c r="S385" s="107">
        <v>19559761</v>
      </c>
      <c r="T385" s="107">
        <v>20411614.399999999</v>
      </c>
      <c r="U385" s="107">
        <v>22995636</v>
      </c>
      <c r="V385" s="107">
        <v>26386675.399999999</v>
      </c>
      <c r="W385" s="107">
        <v>30201161.499999996</v>
      </c>
      <c r="X385" s="107">
        <v>33792282.200000003</v>
      </c>
      <c r="Y385" s="107">
        <v>37387176.399999999</v>
      </c>
      <c r="Z385" s="107">
        <v>38091452.200000003</v>
      </c>
      <c r="AA385" s="107">
        <v>40779288.600019321</v>
      </c>
    </row>
    <row r="386" spans="1:27" ht="39.6">
      <c r="A386" s="129" t="s">
        <v>1990</v>
      </c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21"/>
      <c r="M386" s="121"/>
      <c r="N386" s="121"/>
      <c r="O386" s="121"/>
      <c r="P386" s="121"/>
      <c r="Q386" s="121"/>
      <c r="R386" s="121"/>
      <c r="U386" s="114"/>
      <c r="V386" s="427"/>
      <c r="W386" s="427"/>
      <c r="X386" s="427"/>
      <c r="Y386" s="427"/>
      <c r="Z386" s="427"/>
      <c r="AA386" s="427"/>
    </row>
    <row r="387" spans="1:27" ht="26.4">
      <c r="A387" s="120" t="s">
        <v>2225</v>
      </c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M387" s="58">
        <v>-5830.2</v>
      </c>
      <c r="N387" s="58">
        <v>-10526.7</v>
      </c>
      <c r="O387" s="58">
        <v>-8066.9</v>
      </c>
      <c r="P387" s="58">
        <v>3152.8</v>
      </c>
      <c r="Q387" s="58">
        <v>4479.8999999999996</v>
      </c>
      <c r="R387" s="58">
        <v>99.699999999998909</v>
      </c>
      <c r="S387" s="130">
        <v>-18262.900000000001</v>
      </c>
      <c r="T387" s="130">
        <v>-53688</v>
      </c>
      <c r="U387" s="130">
        <v>-19289.8</v>
      </c>
      <c r="V387" s="107">
        <v>-57201.299999999996</v>
      </c>
      <c r="W387" s="107">
        <v>-51312.299999999996</v>
      </c>
      <c r="X387" s="107">
        <v>-20169.600000000006</v>
      </c>
      <c r="Y387" s="107">
        <v>-76565.299999999988</v>
      </c>
      <c r="Z387" s="107">
        <v>-49632.400000000009</v>
      </c>
      <c r="AA387" s="107">
        <v>-35616.900000000009</v>
      </c>
    </row>
    <row r="388" spans="1:27">
      <c r="A388" s="120" t="s">
        <v>877</v>
      </c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M388" s="58">
        <v>504.5</v>
      </c>
      <c r="N388" s="58">
        <v>104.1</v>
      </c>
      <c r="O388" s="58">
        <v>2004.9</v>
      </c>
      <c r="P388" s="58">
        <v>1029.9000000000001</v>
      </c>
      <c r="Q388" s="58">
        <v>381</v>
      </c>
      <c r="R388" s="58">
        <v>590.6</v>
      </c>
      <c r="S388" s="130">
        <v>457.2</v>
      </c>
      <c r="T388" s="130">
        <v>634.20000000000005</v>
      </c>
      <c r="U388" s="130">
        <v>2163.3000000000002</v>
      </c>
      <c r="V388" s="107">
        <v>1050</v>
      </c>
      <c r="W388" s="107">
        <v>2093</v>
      </c>
      <c r="X388" s="107">
        <v>1424.3</v>
      </c>
      <c r="Y388" s="107">
        <v>1378.3000000000002</v>
      </c>
      <c r="Z388" s="107">
        <v>3967.6</v>
      </c>
      <c r="AA388" s="107">
        <v>9108.1</v>
      </c>
    </row>
    <row r="389" spans="1:27">
      <c r="A389" s="120" t="s">
        <v>617</v>
      </c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M389" s="58">
        <v>308179.3</v>
      </c>
      <c r="N389" s="58">
        <v>349798.7</v>
      </c>
      <c r="O389" s="58">
        <v>533233.30000000005</v>
      </c>
      <c r="P389" s="58">
        <v>919798.3</v>
      </c>
      <c r="Q389" s="58">
        <v>1114660.2</v>
      </c>
      <c r="R389" s="58">
        <v>1018875.6</v>
      </c>
      <c r="S389" s="130">
        <v>1437137.2</v>
      </c>
      <c r="T389" s="130">
        <v>910635</v>
      </c>
      <c r="U389" s="130">
        <v>1206552</v>
      </c>
      <c r="V389" s="107">
        <v>67510</v>
      </c>
      <c r="W389" s="107">
        <v>66299.399999999994</v>
      </c>
      <c r="X389" s="107">
        <v>79271.5</v>
      </c>
      <c r="Y389" s="107">
        <v>85497.5</v>
      </c>
      <c r="Z389" s="107">
        <v>103614.6</v>
      </c>
      <c r="AA389" s="107">
        <v>114693.7</v>
      </c>
    </row>
    <row r="390" spans="1:27">
      <c r="A390" s="120" t="s">
        <v>618</v>
      </c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M390" s="58">
        <v>86764.6</v>
      </c>
      <c r="N390" s="58">
        <v>35889.5</v>
      </c>
      <c r="O390" s="58">
        <v>53343.7</v>
      </c>
      <c r="P390" s="58">
        <v>46806</v>
      </c>
      <c r="Q390" s="58">
        <v>97474.3</v>
      </c>
      <c r="R390" s="58">
        <v>265099.3</v>
      </c>
      <c r="S390" s="130">
        <v>381126.40000000002</v>
      </c>
      <c r="T390" s="130">
        <v>257971.5</v>
      </c>
      <c r="U390" s="130">
        <v>332092.90000000002</v>
      </c>
      <c r="V390" s="107">
        <v>88791</v>
      </c>
      <c r="W390" s="107">
        <v>104029.1</v>
      </c>
      <c r="X390" s="107">
        <v>124767.90000000001</v>
      </c>
      <c r="Y390" s="107">
        <v>92017.799999999988</v>
      </c>
      <c r="Z390" s="107">
        <v>92705.5</v>
      </c>
      <c r="AA390" s="107">
        <v>100799.59999999999</v>
      </c>
    </row>
    <row r="391" spans="1:27" ht="26.4">
      <c r="A391" s="120" t="s">
        <v>1420</v>
      </c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M391" s="58">
        <v>31360.9</v>
      </c>
      <c r="N391" s="58">
        <v>22547</v>
      </c>
      <c r="O391" s="58">
        <v>20514.3</v>
      </c>
      <c r="P391" s="58">
        <v>22210.7</v>
      </c>
      <c r="Q391" s="58">
        <v>22851.7</v>
      </c>
      <c r="R391" s="58">
        <v>32404.799999999999</v>
      </c>
      <c r="S391" s="130">
        <v>44442.400000000001</v>
      </c>
      <c r="T391" s="130">
        <v>45709</v>
      </c>
      <c r="U391" s="130">
        <v>55415.1</v>
      </c>
      <c r="V391" s="107">
        <v>58099</v>
      </c>
      <c r="W391" s="107">
        <v>63908.9</v>
      </c>
      <c r="X391" s="107">
        <v>76085.899999999994</v>
      </c>
      <c r="Y391" s="107">
        <v>79762.3</v>
      </c>
      <c r="Z391" s="107">
        <v>88397.1</v>
      </c>
      <c r="AA391" s="107">
        <v>98097</v>
      </c>
    </row>
    <row r="392" spans="1:27">
      <c r="A392" s="120" t="s">
        <v>2022</v>
      </c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M392" s="58">
        <v>14443.8</v>
      </c>
      <c r="N392" s="58">
        <v>4180.3</v>
      </c>
      <c r="O392" s="58">
        <v>5240.1000000000004</v>
      </c>
      <c r="P392" s="58">
        <v>4368.5</v>
      </c>
      <c r="Q392" s="58">
        <v>5203.8</v>
      </c>
      <c r="R392" s="58">
        <v>9069.6</v>
      </c>
      <c r="S392" s="130">
        <v>9400.2000000000007</v>
      </c>
      <c r="T392" s="130">
        <v>6442.3000000000011</v>
      </c>
      <c r="U392" s="130">
        <v>7975.6</v>
      </c>
      <c r="V392" s="107">
        <v>19044</v>
      </c>
      <c r="W392" s="107">
        <v>19856</v>
      </c>
      <c r="X392" s="107">
        <v>20613.100000000002</v>
      </c>
      <c r="Y392" s="107">
        <v>20871.300000000003</v>
      </c>
      <c r="Z392" s="107">
        <v>22398.6</v>
      </c>
      <c r="AA392" s="107">
        <v>24734.3</v>
      </c>
    </row>
    <row r="393" spans="1:27" ht="52.8">
      <c r="A393" s="120" t="s">
        <v>1903</v>
      </c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M393" s="58">
        <v>44920.2</v>
      </c>
      <c r="N393" s="58">
        <v>30881</v>
      </c>
      <c r="O393" s="58">
        <v>25823.1</v>
      </c>
      <c r="P393" s="58">
        <v>39893.9</v>
      </c>
      <c r="Q393" s="58">
        <v>52162.2</v>
      </c>
      <c r="R393" s="58">
        <v>68091.5</v>
      </c>
      <c r="S393" s="130">
        <v>76916.5</v>
      </c>
      <c r="T393" s="130">
        <v>59165.7</v>
      </c>
      <c r="U393" s="130">
        <v>67726.2</v>
      </c>
      <c r="V393" s="107">
        <v>58220.999999999993</v>
      </c>
      <c r="W393" s="107">
        <v>85176.8</v>
      </c>
      <c r="X393" s="107">
        <v>100998.5</v>
      </c>
      <c r="Y393" s="107">
        <v>99254.799999999988</v>
      </c>
      <c r="Z393" s="107">
        <v>112048.9</v>
      </c>
      <c r="AA393" s="107">
        <v>124937.1</v>
      </c>
    </row>
    <row r="394" spans="1:27">
      <c r="A394" s="120" t="s">
        <v>1904</v>
      </c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M394" s="58">
        <v>2276.4</v>
      </c>
      <c r="N394" s="58">
        <v>880.8</v>
      </c>
      <c r="O394" s="58">
        <v>1005.9</v>
      </c>
      <c r="P394" s="58">
        <v>914.1</v>
      </c>
      <c r="Q394" s="58">
        <v>1143.5</v>
      </c>
      <c r="R394" s="58">
        <v>1805.1</v>
      </c>
      <c r="S394" s="130">
        <v>2078.3000000000002</v>
      </c>
      <c r="T394" s="130">
        <v>2195.6</v>
      </c>
      <c r="U394" s="130">
        <v>2861.5</v>
      </c>
      <c r="V394" s="107">
        <v>3051</v>
      </c>
      <c r="W394" s="107">
        <v>3283.1</v>
      </c>
      <c r="X394" s="107">
        <v>4288.5</v>
      </c>
      <c r="Y394" s="107">
        <v>5330.7</v>
      </c>
      <c r="Z394" s="107">
        <v>7412.6</v>
      </c>
      <c r="AA394" s="107">
        <v>8180.4</v>
      </c>
    </row>
    <row r="395" spans="1:27">
      <c r="A395" s="120" t="s">
        <v>1905</v>
      </c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M395" s="58">
        <v>56586</v>
      </c>
      <c r="N395" s="58">
        <v>39515.9</v>
      </c>
      <c r="O395" s="58">
        <v>29780.1</v>
      </c>
      <c r="P395" s="58">
        <v>50484.1</v>
      </c>
      <c r="Q395" s="58">
        <v>61728.6</v>
      </c>
      <c r="R395" s="58">
        <v>61391</v>
      </c>
      <c r="S395" s="130">
        <v>73275.3</v>
      </c>
      <c r="T395" s="130">
        <v>75490.399999999994</v>
      </c>
      <c r="U395" s="130">
        <v>89832.4</v>
      </c>
      <c r="V395" s="107">
        <v>73302</v>
      </c>
      <c r="W395" s="107">
        <v>86090.5</v>
      </c>
      <c r="X395" s="107">
        <v>100380.8</v>
      </c>
      <c r="Y395" s="107">
        <v>77732.2</v>
      </c>
      <c r="Z395" s="107">
        <v>101349.09999999999</v>
      </c>
      <c r="AA395" s="107">
        <v>112616.7</v>
      </c>
    </row>
    <row r="396" spans="1:27">
      <c r="A396" s="120" t="s">
        <v>1906</v>
      </c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M396" s="58">
        <v>22838.7</v>
      </c>
      <c r="N396" s="58">
        <v>21378.2</v>
      </c>
      <c r="O396" s="58">
        <v>21073.3</v>
      </c>
      <c r="P396" s="58">
        <v>36228</v>
      </c>
      <c r="Q396" s="58">
        <v>49962.5</v>
      </c>
      <c r="R396" s="58">
        <v>64200.7</v>
      </c>
      <c r="S396" s="130">
        <v>71620.100000000006</v>
      </c>
      <c r="T396" s="130">
        <v>70988.3</v>
      </c>
      <c r="U396" s="130">
        <v>80564.2</v>
      </c>
      <c r="V396" s="107">
        <v>99085</v>
      </c>
      <c r="W396" s="107">
        <v>120945.4</v>
      </c>
      <c r="X396" s="107">
        <v>123433.9</v>
      </c>
      <c r="Y396" s="107">
        <v>120838.6</v>
      </c>
      <c r="Z396" s="107">
        <v>117345.1</v>
      </c>
      <c r="AA396" s="107">
        <v>103676.8</v>
      </c>
    </row>
    <row r="397" spans="1:27" ht="26.4">
      <c r="A397" s="120" t="s">
        <v>1969</v>
      </c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M397" s="58">
        <v>32386.799999999999</v>
      </c>
      <c r="N397" s="58">
        <v>27663</v>
      </c>
      <c r="O397" s="58">
        <v>23105.200000000001</v>
      </c>
      <c r="P397" s="58">
        <v>25721.200000000001</v>
      </c>
      <c r="Q397" s="58">
        <v>30693.599999999999</v>
      </c>
      <c r="R397" s="58">
        <v>39777.9</v>
      </c>
      <c r="S397" s="130">
        <v>35498.1</v>
      </c>
      <c r="T397" s="130">
        <v>50103.9</v>
      </c>
      <c r="U397" s="130">
        <v>51730.6</v>
      </c>
      <c r="V397" s="107">
        <v>57486</v>
      </c>
      <c r="W397" s="107">
        <v>66240.2</v>
      </c>
      <c r="X397" s="107">
        <v>83543.399999999994</v>
      </c>
      <c r="Y397" s="107">
        <v>90472.3</v>
      </c>
      <c r="Z397" s="107">
        <v>117675.40000000001</v>
      </c>
      <c r="AA397" s="107">
        <v>127711.69999999998</v>
      </c>
    </row>
    <row r="398" spans="1:27" ht="39.6">
      <c r="A398" s="120" t="s">
        <v>1579</v>
      </c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M398" s="58">
        <v>789.6</v>
      </c>
      <c r="N398" s="58">
        <v>767.2</v>
      </c>
      <c r="O398" s="58">
        <v>339.6</v>
      </c>
      <c r="P398" s="58">
        <v>431.9</v>
      </c>
      <c r="Q398" s="58">
        <v>405.1</v>
      </c>
      <c r="R398" s="58">
        <v>605.70000000000005</v>
      </c>
      <c r="S398" s="130">
        <v>681.4</v>
      </c>
      <c r="T398" s="130">
        <v>24642.400000000001</v>
      </c>
      <c r="U398" s="130">
        <v>19717</v>
      </c>
      <c r="V398" s="107">
        <v>19700</v>
      </c>
      <c r="W398" s="107">
        <v>26885.3</v>
      </c>
      <c r="X398" s="107">
        <v>26830.799999999999</v>
      </c>
      <c r="Y398" s="107">
        <v>32295.8</v>
      </c>
      <c r="Z398" s="107">
        <v>32376.400000000001</v>
      </c>
      <c r="AA398" s="107">
        <v>34324.699999999997</v>
      </c>
    </row>
    <row r="399" spans="1:27">
      <c r="A399" s="120" t="s">
        <v>1622</v>
      </c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M399" s="58">
        <v>1059.7</v>
      </c>
      <c r="N399" s="58">
        <v>358.7</v>
      </c>
      <c r="O399" s="58">
        <v>342.3</v>
      </c>
      <c r="P399" s="58">
        <v>276.8</v>
      </c>
      <c r="Q399" s="58">
        <v>315</v>
      </c>
      <c r="R399" s="58">
        <v>406.7</v>
      </c>
      <c r="S399" s="130">
        <v>516</v>
      </c>
      <c r="T399" s="130">
        <v>24506.9</v>
      </c>
      <c r="U399" s="130">
        <v>26753.200000000001</v>
      </c>
      <c r="V399" s="107">
        <v>32245</v>
      </c>
      <c r="W399" s="107">
        <v>37508.199999999997</v>
      </c>
      <c r="X399" s="107">
        <v>40801.199999999997</v>
      </c>
      <c r="Y399" s="107">
        <v>44581</v>
      </c>
      <c r="Z399" s="107">
        <v>44853.4</v>
      </c>
      <c r="AA399" s="107">
        <v>46482.2</v>
      </c>
    </row>
    <row r="400" spans="1:27" ht="26.4">
      <c r="A400" s="120" t="s">
        <v>1612</v>
      </c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M400" s="58">
        <v>1603.1</v>
      </c>
      <c r="N400" s="58">
        <v>807.1</v>
      </c>
      <c r="O400" s="58">
        <v>850.6</v>
      </c>
      <c r="P400" s="58">
        <v>894.7</v>
      </c>
      <c r="Q400" s="58">
        <v>845.9</v>
      </c>
      <c r="R400" s="58">
        <v>1194.8</v>
      </c>
      <c r="S400" s="130">
        <v>1374.5</v>
      </c>
      <c r="T400" s="130">
        <v>12955.8</v>
      </c>
      <c r="U400" s="130">
        <v>17246.5</v>
      </c>
      <c r="V400" s="107">
        <v>19898</v>
      </c>
      <c r="W400" s="107">
        <v>22942.1</v>
      </c>
      <c r="X400" s="107">
        <v>25318.3</v>
      </c>
      <c r="Y400" s="107">
        <v>27574.5</v>
      </c>
      <c r="Z400" s="107">
        <v>28036.3</v>
      </c>
      <c r="AA400" s="107">
        <v>30804.9</v>
      </c>
    </row>
    <row r="401" spans="1:27" ht="28.5" customHeight="1">
      <c r="A401" s="404" t="s">
        <v>1802</v>
      </c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M401" s="58">
        <v>119.1</v>
      </c>
      <c r="N401" s="58">
        <v>-210.7</v>
      </c>
      <c r="O401" s="58">
        <v>-1562.9</v>
      </c>
      <c r="P401" s="58">
        <v>4048.8</v>
      </c>
      <c r="Q401" s="58">
        <v>4546.5</v>
      </c>
      <c r="R401" s="58">
        <v>7661.9</v>
      </c>
      <c r="S401" s="130">
        <v>8010.6</v>
      </c>
      <c r="T401" s="130">
        <v>10870.7</v>
      </c>
      <c r="U401" s="130">
        <v>9363</v>
      </c>
      <c r="V401" s="107">
        <v>8313</v>
      </c>
      <c r="W401" s="107">
        <v>9093.2000000000007</v>
      </c>
      <c r="X401" s="107">
        <v>10285.799999999999</v>
      </c>
      <c r="Y401" s="107">
        <v>11052.3</v>
      </c>
      <c r="Z401" s="107">
        <v>-18384.199999999997</v>
      </c>
      <c r="AA401" s="107">
        <v>-22577.200000000004</v>
      </c>
    </row>
    <row r="402" spans="1:27" ht="15.75" customHeight="1">
      <c r="A402" s="404" t="s">
        <v>1594</v>
      </c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M402" s="58"/>
      <c r="N402" s="58"/>
      <c r="O402" s="58"/>
      <c r="P402" s="58"/>
      <c r="Q402" s="58"/>
      <c r="R402" s="58"/>
      <c r="S402" s="130"/>
      <c r="T402" s="130"/>
      <c r="U402" s="130">
        <v>0.3</v>
      </c>
      <c r="V402" s="107">
        <v>0</v>
      </c>
      <c r="W402" s="107">
        <v>0</v>
      </c>
      <c r="X402" s="107">
        <v>0</v>
      </c>
      <c r="Y402" s="107">
        <v>0</v>
      </c>
      <c r="Z402" s="107">
        <v>0</v>
      </c>
      <c r="AA402" s="107">
        <v>0</v>
      </c>
    </row>
    <row r="403" spans="1:27">
      <c r="A403" s="126" t="s">
        <v>1140</v>
      </c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M403" s="58">
        <v>598002.5</v>
      </c>
      <c r="N403" s="58">
        <v>524034.1</v>
      </c>
      <c r="O403" s="58">
        <v>707026.6</v>
      </c>
      <c r="P403" s="58">
        <v>1156259.7</v>
      </c>
      <c r="Q403" s="58">
        <v>1446853.8</v>
      </c>
      <c r="R403" s="58">
        <v>1571274.9</v>
      </c>
      <c r="S403" s="130">
        <v>2124271.2999999998</v>
      </c>
      <c r="T403" s="130">
        <v>1498623.6999999997</v>
      </c>
      <c r="U403" s="130">
        <v>1950704</v>
      </c>
      <c r="V403" s="107">
        <v>548593.69999999995</v>
      </c>
      <c r="W403" s="107">
        <v>663038.89999999991</v>
      </c>
      <c r="X403" s="107">
        <v>797874.3</v>
      </c>
      <c r="Y403" s="107">
        <v>712094.1</v>
      </c>
      <c r="Z403" s="107">
        <v>804164</v>
      </c>
      <c r="AA403" s="107">
        <v>877973.2</v>
      </c>
    </row>
    <row r="404" spans="1:27" ht="26.4">
      <c r="A404" s="124" t="s">
        <v>1793</v>
      </c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58"/>
      <c r="M404" s="58"/>
      <c r="N404" s="58"/>
      <c r="O404" s="58"/>
      <c r="P404" s="58"/>
      <c r="Q404" s="58"/>
      <c r="R404" s="130"/>
      <c r="U404" s="114"/>
      <c r="V404" s="427"/>
      <c r="W404" s="427"/>
      <c r="X404" s="427"/>
      <c r="Y404" s="427"/>
      <c r="Z404" s="427"/>
      <c r="AA404" s="427"/>
    </row>
    <row r="405" spans="1:27" ht="26.4">
      <c r="A405" s="118" t="s">
        <v>2225</v>
      </c>
      <c r="B405" s="107"/>
      <c r="C405" s="107"/>
      <c r="D405" s="107"/>
      <c r="E405" s="107"/>
      <c r="F405" s="107"/>
      <c r="G405" s="107"/>
      <c r="H405" s="107"/>
      <c r="I405" s="107"/>
      <c r="J405" s="107"/>
      <c r="K405" s="58"/>
      <c r="M405" s="58">
        <f t="shared" ref="M405:M419" si="34">M124-M367-M387</f>
        <v>409041.4</v>
      </c>
      <c r="N405" s="58">
        <v>479859.9</v>
      </c>
      <c r="O405" s="58">
        <v>563142.40000000002</v>
      </c>
      <c r="P405" s="58">
        <v>668963.1</v>
      </c>
      <c r="Q405" s="58">
        <v>758698.3</v>
      </c>
      <c r="R405" s="58">
        <v>927551.9</v>
      </c>
      <c r="S405" s="130">
        <v>1159499.8</v>
      </c>
      <c r="T405" s="130">
        <v>1201848.8999999999</v>
      </c>
      <c r="U405" s="130">
        <v>1134629.6000000001</v>
      </c>
      <c r="V405" s="107">
        <v>1581228</v>
      </c>
      <c r="W405" s="107">
        <v>1666833.2</v>
      </c>
      <c r="X405" s="107">
        <v>1718008.4000000001</v>
      </c>
      <c r="Y405" s="107">
        <v>2185413.9</v>
      </c>
      <c r="Z405" s="107">
        <v>2632539.6999999997</v>
      </c>
      <c r="AA405" s="107">
        <v>2815587.9999999995</v>
      </c>
    </row>
    <row r="406" spans="1:27">
      <c r="A406" s="118" t="s">
        <v>877</v>
      </c>
      <c r="B406" s="107"/>
      <c r="C406" s="107"/>
      <c r="D406" s="107"/>
      <c r="E406" s="107"/>
      <c r="F406" s="107"/>
      <c r="G406" s="107"/>
      <c r="H406" s="107"/>
      <c r="I406" s="107"/>
      <c r="J406" s="107"/>
      <c r="K406" s="58"/>
      <c r="M406" s="58">
        <f t="shared" si="34"/>
        <v>20363.599999999999</v>
      </c>
      <c r="N406" s="58">
        <v>49197.2</v>
      </c>
      <c r="O406" s="58">
        <v>49144.9</v>
      </c>
      <c r="P406" s="58">
        <v>39200.1</v>
      </c>
      <c r="Q406" s="58">
        <v>40255</v>
      </c>
      <c r="R406" s="58">
        <v>34254.800000000003</v>
      </c>
      <c r="S406" s="130">
        <v>32029.5</v>
      </c>
      <c r="T406" s="130">
        <v>45758.700000000004</v>
      </c>
      <c r="U406" s="130">
        <v>62154.1</v>
      </c>
      <c r="V406" s="107">
        <v>59195.3</v>
      </c>
      <c r="W406" s="107">
        <v>64610.899999999994</v>
      </c>
      <c r="X406" s="107">
        <v>65205.7</v>
      </c>
      <c r="Y406" s="107">
        <v>82689.600000000006</v>
      </c>
      <c r="Z406" s="107">
        <v>139899.30000000002</v>
      </c>
      <c r="AA406" s="107">
        <v>137328.69999999998</v>
      </c>
    </row>
    <row r="407" spans="1:27">
      <c r="A407" s="118" t="s">
        <v>617</v>
      </c>
      <c r="B407" s="107"/>
      <c r="C407" s="107"/>
      <c r="D407" s="107"/>
      <c r="E407" s="107"/>
      <c r="F407" s="107"/>
      <c r="G407" s="107"/>
      <c r="H407" s="107"/>
      <c r="I407" s="107"/>
      <c r="J407" s="107"/>
      <c r="K407" s="58"/>
      <c r="M407" s="58">
        <f t="shared" si="34"/>
        <v>100988.70000000001</v>
      </c>
      <c r="N407" s="58">
        <v>155391.79999999999</v>
      </c>
      <c r="O407" s="58">
        <v>559953.9</v>
      </c>
      <c r="P407" s="58">
        <v>801630.8</v>
      </c>
      <c r="Q407" s="58">
        <v>981282.3</v>
      </c>
      <c r="R407" s="58">
        <v>1354829</v>
      </c>
      <c r="S407" s="130">
        <v>1279134.8999999999</v>
      </c>
      <c r="T407" s="130">
        <v>1423937.9</v>
      </c>
      <c r="U407" s="130">
        <v>2031347</v>
      </c>
      <c r="V407" s="107">
        <v>4158276.3000000007</v>
      </c>
      <c r="W407" s="107">
        <v>4679478.0999999996</v>
      </c>
      <c r="X407" s="107">
        <v>4922663.0999999996</v>
      </c>
      <c r="Y407" s="107">
        <v>5181564.7</v>
      </c>
      <c r="Z407" s="107">
        <v>6045024.2000000011</v>
      </c>
      <c r="AA407" s="107">
        <v>5994254.2999999998</v>
      </c>
    </row>
    <row r="408" spans="1:27">
      <c r="A408" s="118" t="s">
        <v>618</v>
      </c>
      <c r="B408" s="107"/>
      <c r="C408" s="107"/>
      <c r="D408" s="107"/>
      <c r="E408" s="107"/>
      <c r="F408" s="107"/>
      <c r="G408" s="107"/>
      <c r="H408" s="107"/>
      <c r="I408" s="107"/>
      <c r="J408" s="107"/>
      <c r="K408" s="58"/>
      <c r="M408" s="58">
        <f t="shared" si="34"/>
        <v>757573.8</v>
      </c>
      <c r="N408" s="58">
        <v>855601.7</v>
      </c>
      <c r="O408" s="58">
        <v>1368212.3</v>
      </c>
      <c r="P408" s="58">
        <v>2087015.7</v>
      </c>
      <c r="Q408" s="58">
        <v>2530397.7999999998</v>
      </c>
      <c r="R408" s="58">
        <v>2856173.9</v>
      </c>
      <c r="S408" s="130">
        <v>3474136</v>
      </c>
      <c r="T408" s="130">
        <v>2609204.2999999998</v>
      </c>
      <c r="U408" s="130">
        <v>3227017.9</v>
      </c>
      <c r="V408" s="107">
        <v>4060319.8000000007</v>
      </c>
      <c r="W408" s="107">
        <v>4740576.3000000007</v>
      </c>
      <c r="X408" s="107">
        <v>4604671.5</v>
      </c>
      <c r="Y408" s="107">
        <v>5341917</v>
      </c>
      <c r="Z408" s="107">
        <v>6220351.0999999996</v>
      </c>
      <c r="AA408" s="107">
        <v>6212299.2000000011</v>
      </c>
    </row>
    <row r="409" spans="1:27" ht="26.4">
      <c r="A409" s="118" t="s">
        <v>1420</v>
      </c>
      <c r="B409" s="107"/>
      <c r="C409" s="107"/>
      <c r="D409" s="107"/>
      <c r="E409" s="107"/>
      <c r="F409" s="107"/>
      <c r="G409" s="107"/>
      <c r="H409" s="107"/>
      <c r="I409" s="107"/>
      <c r="J409" s="107"/>
      <c r="K409" s="58"/>
      <c r="M409" s="58">
        <f t="shared" si="34"/>
        <v>142174.60000000003</v>
      </c>
      <c r="N409" s="58">
        <v>176563.4</v>
      </c>
      <c r="O409" s="58">
        <v>267981.8</v>
      </c>
      <c r="P409" s="58">
        <v>271253.59999999998</v>
      </c>
      <c r="Q409" s="58">
        <v>326794</v>
      </c>
      <c r="R409" s="58">
        <v>353691.6</v>
      </c>
      <c r="S409" s="130">
        <v>440663.9</v>
      </c>
      <c r="T409" s="130">
        <v>711113.49999999988</v>
      </c>
      <c r="U409" s="130">
        <v>783552.4</v>
      </c>
      <c r="V409" s="107">
        <v>871366.50000000012</v>
      </c>
      <c r="W409" s="107">
        <v>852536.59999999986</v>
      </c>
      <c r="X409" s="107">
        <v>904732.99999999988</v>
      </c>
      <c r="Y409" s="107">
        <v>876387.1</v>
      </c>
      <c r="Z409" s="107">
        <v>1044148.5000000001</v>
      </c>
      <c r="AA409" s="107">
        <v>1163845.5000000002</v>
      </c>
    </row>
    <row r="410" spans="1:27">
      <c r="A410" s="118" t="s">
        <v>2022</v>
      </c>
      <c r="B410" s="107"/>
      <c r="C410" s="107"/>
      <c r="D410" s="107"/>
      <c r="E410" s="107"/>
      <c r="F410" s="107"/>
      <c r="G410" s="107"/>
      <c r="H410" s="107"/>
      <c r="I410" s="107"/>
      <c r="J410" s="107"/>
      <c r="K410" s="58"/>
      <c r="M410" s="58">
        <f t="shared" si="34"/>
        <v>188309.7</v>
      </c>
      <c r="N410" s="58">
        <v>412898</v>
      </c>
      <c r="O410" s="58">
        <v>463917.8</v>
      </c>
      <c r="P410" s="58">
        <v>503869.8</v>
      </c>
      <c r="Q410" s="58">
        <v>651161.5</v>
      </c>
      <c r="R410" s="58">
        <v>851170.1</v>
      </c>
      <c r="S410" s="130">
        <v>1159269.8</v>
      </c>
      <c r="T410" s="130">
        <v>1119794.5000000002</v>
      </c>
      <c r="U410" s="130">
        <v>1497299.5</v>
      </c>
      <c r="V410" s="107">
        <v>2493679.4</v>
      </c>
      <c r="W410" s="107">
        <v>2878254.9000000004</v>
      </c>
      <c r="X410" s="107">
        <v>2800659.0999999996</v>
      </c>
      <c r="Y410" s="107">
        <v>2977920.1000000006</v>
      </c>
      <c r="Z410" s="107">
        <v>2933884.9000000004</v>
      </c>
      <c r="AA410" s="107">
        <v>2826879.1000000006</v>
      </c>
    </row>
    <row r="411" spans="1:27" ht="52.8">
      <c r="A411" s="118" t="s">
        <v>1903</v>
      </c>
      <c r="B411" s="107"/>
      <c r="C411" s="107"/>
      <c r="D411" s="107"/>
      <c r="E411" s="107"/>
      <c r="F411" s="107"/>
      <c r="G411" s="107"/>
      <c r="H411" s="107"/>
      <c r="I411" s="107"/>
      <c r="J411" s="107"/>
      <c r="K411" s="58"/>
      <c r="M411" s="58">
        <f t="shared" si="34"/>
        <v>1952648.6000000003</v>
      </c>
      <c r="N411" s="58">
        <v>2251031.1</v>
      </c>
      <c r="O411" s="58">
        <v>2546912.9</v>
      </c>
      <c r="P411" s="58">
        <v>3020930.1</v>
      </c>
      <c r="Q411" s="58">
        <v>3902979.7</v>
      </c>
      <c r="R411" s="58">
        <v>4553483.5</v>
      </c>
      <c r="S411" s="130">
        <v>5320574</v>
      </c>
      <c r="T411" s="130">
        <v>4584817.3</v>
      </c>
      <c r="U411" s="130">
        <v>5878770.7000000002</v>
      </c>
      <c r="V411" s="107">
        <v>6182160.0000000009</v>
      </c>
      <c r="W411" s="107">
        <v>6821817.1999999993</v>
      </c>
      <c r="X411" s="107">
        <v>7197182.0999999996</v>
      </c>
      <c r="Y411" s="107">
        <v>7642636.4000000013</v>
      </c>
      <c r="Z411" s="107">
        <v>8310348.9000000004</v>
      </c>
      <c r="AA411" s="107">
        <v>8031260.0999999996</v>
      </c>
    </row>
    <row r="412" spans="1:27">
      <c r="A412" s="118" t="s">
        <v>1904</v>
      </c>
      <c r="B412" s="107"/>
      <c r="C412" s="107"/>
      <c r="D412" s="107"/>
      <c r="E412" s="107"/>
      <c r="F412" s="107"/>
      <c r="G412" s="107"/>
      <c r="H412" s="107"/>
      <c r="I412" s="107"/>
      <c r="J412" s="107"/>
      <c r="K412" s="58"/>
      <c r="M412" s="58">
        <f t="shared" si="34"/>
        <v>51724.999999999993</v>
      </c>
      <c r="N412" s="58">
        <v>57922.400000000001</v>
      </c>
      <c r="O412" s="58">
        <v>90811.4</v>
      </c>
      <c r="P412" s="58">
        <v>116914</v>
      </c>
      <c r="Q412" s="58">
        <v>139078.5</v>
      </c>
      <c r="R412" s="58">
        <v>192480.1</v>
      </c>
      <c r="S412" s="130">
        <v>231690.9</v>
      </c>
      <c r="T412" s="130">
        <v>216775.5</v>
      </c>
      <c r="U412" s="130">
        <v>231306.2</v>
      </c>
      <c r="V412" s="107">
        <v>280326.59999999998</v>
      </c>
      <c r="W412" s="107">
        <v>317980.89999999997</v>
      </c>
      <c r="X412" s="107">
        <v>321967.90000000002</v>
      </c>
      <c r="Y412" s="107">
        <v>347927.8</v>
      </c>
      <c r="Z412" s="107">
        <v>373788.10000000003</v>
      </c>
      <c r="AA412" s="107">
        <v>359838.69999999995</v>
      </c>
    </row>
    <row r="413" spans="1:27">
      <c r="A413" s="118" t="s">
        <v>1905</v>
      </c>
      <c r="B413" s="107"/>
      <c r="C413" s="107"/>
      <c r="D413" s="107"/>
      <c r="E413" s="107"/>
      <c r="F413" s="107"/>
      <c r="G413" s="107"/>
      <c r="H413" s="107"/>
      <c r="I413" s="107"/>
      <c r="J413" s="107"/>
      <c r="K413" s="58"/>
      <c r="M413" s="58">
        <f t="shared" si="34"/>
        <v>534633.69999999995</v>
      </c>
      <c r="N413" s="58">
        <v>683291.6</v>
      </c>
      <c r="O413" s="58">
        <v>934043.2</v>
      </c>
      <c r="P413" s="58">
        <v>1062785.6000000001</v>
      </c>
      <c r="Q413" s="58">
        <v>1287188.3</v>
      </c>
      <c r="R413" s="58">
        <v>1632785.1</v>
      </c>
      <c r="S413" s="130">
        <v>1873877.7</v>
      </c>
      <c r="T413" s="130">
        <v>1789581.1</v>
      </c>
      <c r="U413" s="130">
        <v>2217016.6</v>
      </c>
      <c r="V413" s="107">
        <v>2031826.2000000002</v>
      </c>
      <c r="W413" s="107">
        <v>2378271.3000000007</v>
      </c>
      <c r="X413" s="107">
        <v>2749831.5</v>
      </c>
      <c r="Y413" s="107">
        <v>2987505.5</v>
      </c>
      <c r="Z413" s="107">
        <v>3381971.3</v>
      </c>
      <c r="AA413" s="107">
        <v>3475185.3</v>
      </c>
    </row>
    <row r="414" spans="1:27">
      <c r="A414" s="118" t="s">
        <v>1991</v>
      </c>
      <c r="B414" s="107"/>
      <c r="C414" s="107"/>
      <c r="D414" s="107"/>
      <c r="E414" s="107"/>
      <c r="F414" s="107"/>
      <c r="G414" s="107"/>
      <c r="H414" s="107"/>
      <c r="I414" s="107"/>
      <c r="J414" s="107"/>
      <c r="K414" s="58"/>
      <c r="M414" s="58">
        <f t="shared" si="34"/>
        <v>116992.2</v>
      </c>
      <c r="N414" s="58">
        <v>186682</v>
      </c>
      <c r="O414" s="58">
        <v>243085.7</v>
      </c>
      <c r="P414" s="58">
        <v>365733.8</v>
      </c>
      <c r="Q414" s="58">
        <v>521433.4</v>
      </c>
      <c r="R414" s="58">
        <v>644705.80000000005</v>
      </c>
      <c r="S414" s="130">
        <v>768681.9</v>
      </c>
      <c r="T414" s="130">
        <v>989833.3</v>
      </c>
      <c r="U414" s="130">
        <v>929833</v>
      </c>
      <c r="V414" s="107">
        <v>933534.5</v>
      </c>
      <c r="W414" s="107">
        <v>1225995.8999999999</v>
      </c>
      <c r="X414" s="107">
        <v>1546072.2999999998</v>
      </c>
      <c r="Y414" s="107">
        <v>1781541.8</v>
      </c>
      <c r="Z414" s="107">
        <v>1561400.7</v>
      </c>
      <c r="AA414" s="107">
        <v>2015655.4000000001</v>
      </c>
    </row>
    <row r="415" spans="1:27" ht="26.4">
      <c r="A415" s="118" t="s">
        <v>1969</v>
      </c>
      <c r="B415" s="107"/>
      <c r="C415" s="107"/>
      <c r="D415" s="107"/>
      <c r="E415" s="107"/>
      <c r="F415" s="107"/>
      <c r="G415" s="107"/>
      <c r="H415" s="107"/>
      <c r="I415" s="107"/>
      <c r="J415" s="107"/>
      <c r="K415" s="58"/>
      <c r="M415" s="58">
        <f t="shared" si="34"/>
        <v>717551.79999999993</v>
      </c>
      <c r="N415" s="58">
        <v>852579</v>
      </c>
      <c r="O415" s="58">
        <v>953966.3</v>
      </c>
      <c r="P415" s="58">
        <v>1174204.6000000001</v>
      </c>
      <c r="Q415" s="58">
        <v>1465021.7</v>
      </c>
      <c r="R415" s="58">
        <v>1974021.9</v>
      </c>
      <c r="S415" s="130">
        <v>2421304.7000000002</v>
      </c>
      <c r="T415" s="130">
        <v>2530878.9</v>
      </c>
      <c r="U415" s="130">
        <v>3203029.2</v>
      </c>
      <c r="V415" s="107">
        <v>7022678.5999999996</v>
      </c>
      <c r="W415" s="107">
        <v>7912929.1000000006</v>
      </c>
      <c r="X415" s="107">
        <v>8682284.1999999993</v>
      </c>
      <c r="Y415" s="107">
        <v>9135745.0999999996</v>
      </c>
      <c r="Z415" s="107">
        <v>9729820.0999999996</v>
      </c>
      <c r="AA415" s="107">
        <v>9621336</v>
      </c>
    </row>
    <row r="416" spans="1:27" ht="39.6">
      <c r="A416" s="120" t="s">
        <v>1579</v>
      </c>
      <c r="B416" s="107"/>
      <c r="C416" s="107"/>
      <c r="D416" s="107"/>
      <c r="E416" s="107"/>
      <c r="F416" s="107"/>
      <c r="G416" s="107"/>
      <c r="H416" s="107"/>
      <c r="I416" s="107"/>
      <c r="J416" s="107"/>
      <c r="K416" s="58"/>
      <c r="M416" s="58">
        <f t="shared" si="34"/>
        <v>21615.100000000013</v>
      </c>
      <c r="N416" s="58">
        <v>31718.400000000001</v>
      </c>
      <c r="O416" s="58">
        <v>33453.4</v>
      </c>
      <c r="P416" s="58">
        <v>38476.5</v>
      </c>
      <c r="Q416" s="58">
        <v>42279.3</v>
      </c>
      <c r="R416" s="58">
        <v>51513.69999999991</v>
      </c>
      <c r="S416" s="130">
        <v>65374.699999999859</v>
      </c>
      <c r="T416" s="130">
        <v>70421.600000000006</v>
      </c>
      <c r="U416" s="130">
        <v>70190.899999999994</v>
      </c>
      <c r="V416" s="107">
        <v>1043684.6000000001</v>
      </c>
      <c r="W416" s="107">
        <v>1293923.5999999999</v>
      </c>
      <c r="X416" s="107">
        <v>1526599.7000000004</v>
      </c>
      <c r="Y416" s="107">
        <v>1630663.9999999998</v>
      </c>
      <c r="Z416" s="107">
        <v>1867251.8000000003</v>
      </c>
      <c r="AA416" s="107">
        <v>2074965.4000000006</v>
      </c>
    </row>
    <row r="417" spans="1:27">
      <c r="A417" s="118" t="s">
        <v>1622</v>
      </c>
      <c r="B417" s="107"/>
      <c r="C417" s="107"/>
      <c r="D417" s="107"/>
      <c r="E417" s="107"/>
      <c r="F417" s="107"/>
      <c r="G417" s="107"/>
      <c r="H417" s="107"/>
      <c r="I417" s="107"/>
      <c r="J417" s="107"/>
      <c r="K417" s="58"/>
      <c r="M417" s="58">
        <f t="shared" si="34"/>
        <v>27698.400000000005</v>
      </c>
      <c r="N417" s="58">
        <v>30497.7</v>
      </c>
      <c r="O417" s="58">
        <v>52992.7</v>
      </c>
      <c r="P417" s="58">
        <v>58518.5</v>
      </c>
      <c r="Q417" s="58">
        <v>62696.1</v>
      </c>
      <c r="R417" s="58">
        <v>76803.400000000096</v>
      </c>
      <c r="S417" s="130">
        <v>91844.6</v>
      </c>
      <c r="T417" s="130">
        <v>87999.699999999983</v>
      </c>
      <c r="U417" s="130">
        <v>92588</v>
      </c>
      <c r="V417" s="107">
        <v>107085.10000000009</v>
      </c>
      <c r="W417" s="107">
        <v>150370.60000000003</v>
      </c>
      <c r="X417" s="107">
        <v>145756.1999999999</v>
      </c>
      <c r="Y417" s="107">
        <v>165281.5</v>
      </c>
      <c r="Z417" s="107">
        <v>195673.99999999991</v>
      </c>
      <c r="AA417" s="107">
        <v>208523.99999999994</v>
      </c>
    </row>
    <row r="418" spans="1:27" ht="26.4">
      <c r="A418" s="118" t="s">
        <v>1506</v>
      </c>
      <c r="B418" s="107"/>
      <c r="C418" s="107"/>
      <c r="D418" s="107"/>
      <c r="E418" s="107"/>
      <c r="F418" s="107"/>
      <c r="G418" s="107"/>
      <c r="H418" s="107"/>
      <c r="I418" s="107"/>
      <c r="J418" s="107"/>
      <c r="K418" s="58"/>
      <c r="M418" s="58">
        <f t="shared" si="34"/>
        <v>48306.600000000013</v>
      </c>
      <c r="N418" s="58">
        <v>63466.6</v>
      </c>
      <c r="O418" s="58">
        <v>69989.7</v>
      </c>
      <c r="P418" s="58">
        <v>86325.7</v>
      </c>
      <c r="Q418" s="58">
        <v>96910.7</v>
      </c>
      <c r="R418" s="58">
        <v>100605.7</v>
      </c>
      <c r="S418" s="130">
        <v>125329.2</v>
      </c>
      <c r="T418" s="130">
        <v>137210.00000000006</v>
      </c>
      <c r="U418" s="130">
        <v>145508.9</v>
      </c>
      <c r="V418" s="107">
        <v>167501.09999999986</v>
      </c>
      <c r="W418" s="107">
        <v>160786.4</v>
      </c>
      <c r="X418" s="107">
        <v>175944.49999999983</v>
      </c>
      <c r="Y418" s="107">
        <v>208630.60000000056</v>
      </c>
      <c r="Z418" s="107">
        <v>201374.59999999992</v>
      </c>
      <c r="AA418" s="107">
        <v>262479.89999999979</v>
      </c>
    </row>
    <row r="419" spans="1:27" ht="25.5" customHeight="1">
      <c r="A419" s="118" t="s">
        <v>1802</v>
      </c>
      <c r="B419" s="107"/>
      <c r="C419" s="107"/>
      <c r="D419" s="107"/>
      <c r="E419" s="107"/>
      <c r="F419" s="107"/>
      <c r="G419" s="107"/>
      <c r="H419" s="107"/>
      <c r="I419" s="107"/>
      <c r="J419" s="107"/>
      <c r="K419" s="58"/>
      <c r="M419" s="58">
        <f t="shared" si="34"/>
        <v>77567.199999999983</v>
      </c>
      <c r="N419" s="58">
        <v>74027.399999999994</v>
      </c>
      <c r="O419" s="58">
        <v>104195.3</v>
      </c>
      <c r="P419" s="58">
        <v>142317.20000000001</v>
      </c>
      <c r="Q419" s="58">
        <v>188407.7</v>
      </c>
      <c r="R419" s="58">
        <v>233011.20000000001</v>
      </c>
      <c r="S419" s="130">
        <v>255254.3</v>
      </c>
      <c r="T419" s="130">
        <v>191910.7</v>
      </c>
      <c r="U419" s="130">
        <v>221464.4</v>
      </c>
      <c r="V419" s="107">
        <v>283943.69999999995</v>
      </c>
      <c r="W419" s="107">
        <v>318667.59999999992</v>
      </c>
      <c r="X419" s="107">
        <v>350714.1999999999</v>
      </c>
      <c r="Y419" s="107">
        <v>362416.89999999997</v>
      </c>
      <c r="Z419" s="107">
        <v>450997.10000000003</v>
      </c>
      <c r="AA419" s="107">
        <v>487665.49999999994</v>
      </c>
    </row>
    <row r="420" spans="1:27" ht="15.75" customHeight="1">
      <c r="A420" s="404" t="s">
        <v>1594</v>
      </c>
      <c r="B420" s="107"/>
      <c r="C420" s="107"/>
      <c r="D420" s="107"/>
      <c r="E420" s="107"/>
      <c r="F420" s="107"/>
      <c r="G420" s="107"/>
      <c r="H420" s="107"/>
      <c r="I420" s="107"/>
      <c r="J420" s="107"/>
      <c r="K420" s="58"/>
      <c r="M420" s="58"/>
      <c r="N420" s="58"/>
      <c r="O420" s="58"/>
      <c r="P420" s="58"/>
      <c r="Q420" s="58"/>
      <c r="R420" s="58"/>
      <c r="S420" s="130"/>
      <c r="T420" s="130"/>
      <c r="U420" s="130">
        <v>29</v>
      </c>
      <c r="V420" s="107">
        <v>56</v>
      </c>
      <c r="W420" s="107">
        <v>0</v>
      </c>
      <c r="X420" s="107">
        <v>0.20000000001164153</v>
      </c>
      <c r="Y420" s="107">
        <v>0</v>
      </c>
      <c r="Z420" s="107">
        <v>0</v>
      </c>
      <c r="AA420" s="107">
        <v>0</v>
      </c>
    </row>
    <row r="421" spans="1:27">
      <c r="A421" s="131" t="s">
        <v>1140</v>
      </c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M421" s="58">
        <f>SUM(M405:M420)</f>
        <v>5167190.4000000004</v>
      </c>
      <c r="N421" s="58">
        <v>6360728.2000000002</v>
      </c>
      <c r="O421" s="58">
        <v>8301803.7000000002</v>
      </c>
      <c r="P421" s="58">
        <v>10438139.1</v>
      </c>
      <c r="Q421" s="58">
        <v>12994584.300000001</v>
      </c>
      <c r="R421" s="58">
        <v>15837081.699999997</v>
      </c>
      <c r="S421" s="130">
        <v>18698665.900000002</v>
      </c>
      <c r="T421" s="130">
        <v>17711085.699999999</v>
      </c>
      <c r="U421" s="130">
        <v>21725737.5</v>
      </c>
      <c r="V421" s="107">
        <v>31276861.800000001</v>
      </c>
      <c r="W421" s="107">
        <v>35463032.800000004</v>
      </c>
      <c r="X421" s="107">
        <v>37712293.400000006</v>
      </c>
      <c r="Y421" s="107">
        <v>40908242</v>
      </c>
      <c r="Z421" s="107">
        <v>45088474.599999994</v>
      </c>
      <c r="AA421" s="107">
        <v>45687105.100000001</v>
      </c>
    </row>
    <row r="422" spans="1:27" ht="79.2">
      <c r="A422" s="108" t="s">
        <v>372</v>
      </c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M422" s="58">
        <v>-1249000</v>
      </c>
      <c r="N422" s="58">
        <v>-1496400</v>
      </c>
      <c r="O422" s="58">
        <v>-1995100</v>
      </c>
      <c r="P422" s="58">
        <v>-2551000</v>
      </c>
      <c r="Q422" s="58">
        <v>-3450000</v>
      </c>
      <c r="R422" s="58">
        <v>-4450000</v>
      </c>
      <c r="S422" s="130">
        <v>-5200000</v>
      </c>
      <c r="T422" s="130">
        <v>-5790000</v>
      </c>
      <c r="U422" s="130">
        <v>-6632000</v>
      </c>
      <c r="V422" s="107">
        <v>-6128000</v>
      </c>
      <c r="W422" s="107">
        <v>-7331000</v>
      </c>
      <c r="X422" s="107">
        <v>-8433000</v>
      </c>
      <c r="Y422" s="107">
        <v>-10100000</v>
      </c>
      <c r="Z422" s="107">
        <v>-9220000</v>
      </c>
      <c r="AA422" s="107">
        <v>-9836000.0000193194</v>
      </c>
    </row>
    <row r="423" spans="1:27" ht="39.6">
      <c r="A423" s="108" t="s">
        <v>541</v>
      </c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M423" s="58">
        <f>M421+M422</f>
        <v>3918190.4000000004</v>
      </c>
      <c r="N423" s="58">
        <v>4864328.2</v>
      </c>
      <c r="O423" s="58">
        <v>6306703.7000000002</v>
      </c>
      <c r="P423" s="58">
        <v>7887139.0999999996</v>
      </c>
      <c r="Q423" s="58">
        <v>9544584.3000000007</v>
      </c>
      <c r="R423" s="58">
        <v>11387081.699999997</v>
      </c>
      <c r="S423" s="130">
        <v>13498665.900000002</v>
      </c>
      <c r="T423" s="130">
        <v>11921085.699999999</v>
      </c>
      <c r="U423" s="130">
        <v>15093737.5</v>
      </c>
      <c r="V423" s="107">
        <v>25148861.800000001</v>
      </c>
      <c r="W423" s="107">
        <v>28132032.800000004</v>
      </c>
      <c r="X423" s="107">
        <v>29279293.400000006</v>
      </c>
      <c r="Y423" s="107">
        <v>30808242</v>
      </c>
      <c r="Z423" s="107">
        <v>35868474.599999994</v>
      </c>
      <c r="AA423" s="107">
        <v>35851105.099980682</v>
      </c>
    </row>
    <row r="424" spans="1:27" ht="39.6">
      <c r="A424" s="119" t="s">
        <v>774</v>
      </c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21"/>
      <c r="M424" s="121"/>
      <c r="N424" s="121"/>
      <c r="O424" s="121"/>
      <c r="P424" s="121"/>
      <c r="Q424" s="121"/>
      <c r="R424" s="121"/>
      <c r="U424" s="114"/>
      <c r="V424" s="130"/>
      <c r="W424" s="130"/>
      <c r="X424" s="130"/>
      <c r="Y424" s="427"/>
      <c r="Z424" s="427"/>
      <c r="AA424" s="427"/>
    </row>
    <row r="425" spans="1:27">
      <c r="A425" s="106" t="s">
        <v>1238</v>
      </c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M425" s="58">
        <v>10830535.1</v>
      </c>
      <c r="N425" s="58">
        <v>13208233.800000001</v>
      </c>
      <c r="O425" s="58">
        <v>17027190.899999999</v>
      </c>
      <c r="P425" s="58">
        <v>21609765.5</v>
      </c>
      <c r="Q425" s="58">
        <v>26917201.399999999</v>
      </c>
      <c r="R425" s="58">
        <v>33247513.199999999</v>
      </c>
      <c r="S425" s="58">
        <v>41276849.200000003</v>
      </c>
      <c r="T425" s="58">
        <v>38807218.600000001</v>
      </c>
      <c r="U425" s="58">
        <v>46308541.200000003</v>
      </c>
      <c r="V425" s="58">
        <v>60282540.399999999</v>
      </c>
      <c r="W425" s="58">
        <v>68163883.099999994</v>
      </c>
      <c r="X425" s="58">
        <v>73133895.099999994</v>
      </c>
      <c r="Y425" s="58">
        <v>79199658.5</v>
      </c>
      <c r="Z425" s="58">
        <v>83232618.400000006</v>
      </c>
      <c r="AA425" s="58">
        <v>86043648.900000006</v>
      </c>
    </row>
    <row r="426" spans="1:27">
      <c r="A426" s="118" t="s">
        <v>650</v>
      </c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</row>
    <row r="427" spans="1:27">
      <c r="A427" s="118" t="s">
        <v>1239</v>
      </c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M427" s="58">
        <v>7484115.5</v>
      </c>
      <c r="N427" s="58">
        <v>9058687.5999999996</v>
      </c>
      <c r="O427" s="58">
        <v>11477849.6</v>
      </c>
      <c r="P427" s="58">
        <v>14438149.199999999</v>
      </c>
      <c r="Q427" s="58">
        <v>17809740.699999999</v>
      </c>
      <c r="R427" s="58">
        <v>21968579.5</v>
      </c>
      <c r="S427" s="58">
        <v>27543511.399999999</v>
      </c>
      <c r="T427" s="58">
        <v>29269625.100000001</v>
      </c>
      <c r="U427" s="58">
        <v>32514673.199999999</v>
      </c>
      <c r="V427" s="58">
        <v>40692217.700000003</v>
      </c>
      <c r="W427" s="58">
        <v>46895780.100000001</v>
      </c>
      <c r="X427" s="58">
        <v>52274283.600000001</v>
      </c>
      <c r="Y427" s="58">
        <v>56510695.100000001</v>
      </c>
      <c r="Z427" s="58">
        <v>58094986.799999997</v>
      </c>
      <c r="AA427" s="58">
        <v>59822675</v>
      </c>
    </row>
    <row r="428" spans="1:27">
      <c r="A428" s="116" t="s">
        <v>837</v>
      </c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M428" s="58">
        <v>5409157.7000000002</v>
      </c>
      <c r="N428" s="58">
        <v>6537401.5</v>
      </c>
      <c r="O428" s="58">
        <v>8438484.0999999996</v>
      </c>
      <c r="P428" s="58">
        <v>10652857.800000001</v>
      </c>
      <c r="Q428" s="58">
        <v>12974743.4</v>
      </c>
      <c r="R428" s="58">
        <v>16031739.800000001</v>
      </c>
      <c r="S428" s="58">
        <v>19966954.699999999</v>
      </c>
      <c r="T428" s="58">
        <v>20985936.100000001</v>
      </c>
      <c r="U428" s="58">
        <v>23617623.300000001</v>
      </c>
      <c r="V428" s="58">
        <v>29939463.5</v>
      </c>
      <c r="W428" s="58">
        <v>34492361.700000003</v>
      </c>
      <c r="X428" s="58">
        <v>38465140.799999997</v>
      </c>
      <c r="Y428" s="58">
        <v>42015788.5</v>
      </c>
      <c r="Z428" s="58">
        <v>43242622.700000003</v>
      </c>
      <c r="AA428" s="58">
        <v>43941388.200000003</v>
      </c>
    </row>
    <row r="429" spans="1:27">
      <c r="A429" s="116" t="s">
        <v>838</v>
      </c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M429" s="58">
        <v>1942441.8</v>
      </c>
      <c r="N429" s="58">
        <v>2366368.7000000002</v>
      </c>
      <c r="O429" s="58">
        <v>2889814.5</v>
      </c>
      <c r="P429" s="58">
        <v>3645918.5</v>
      </c>
      <c r="Q429" s="58">
        <v>4680409.7</v>
      </c>
      <c r="R429" s="58">
        <v>5750964.0999999996</v>
      </c>
      <c r="S429" s="58">
        <v>7359844.2000000002</v>
      </c>
      <c r="T429" s="58">
        <v>8066692.5999999996</v>
      </c>
      <c r="U429" s="58">
        <v>8671323.6999999993</v>
      </c>
      <c r="V429" s="58">
        <v>10527421.800000001</v>
      </c>
      <c r="W429" s="58">
        <v>12155971.699999999</v>
      </c>
      <c r="X429" s="58">
        <v>13551946.1</v>
      </c>
      <c r="Y429" s="58">
        <v>14207045.1</v>
      </c>
      <c r="Z429" s="58">
        <v>14543941.800000001</v>
      </c>
      <c r="AA429" s="58">
        <v>15549392.4</v>
      </c>
    </row>
    <row r="430" spans="1:27">
      <c r="A430" s="132" t="s">
        <v>1370</v>
      </c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</row>
    <row r="431" spans="1:27" ht="12.75" customHeight="1">
      <c r="A431" s="132" t="s">
        <v>839</v>
      </c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M431" s="58">
        <v>858159.1</v>
      </c>
      <c r="N431" s="58">
        <v>1015496.4</v>
      </c>
      <c r="O431" s="58">
        <v>1260365.8</v>
      </c>
      <c r="P431" s="58">
        <v>1662905</v>
      </c>
      <c r="Q431" s="58">
        <v>2154301.6</v>
      </c>
      <c r="R431" s="58">
        <v>2710005.7</v>
      </c>
      <c r="S431" s="58">
        <v>3500155.7</v>
      </c>
      <c r="T431" s="58">
        <v>3836009.6</v>
      </c>
      <c r="U431" s="58">
        <v>4118622.8</v>
      </c>
      <c r="V431" s="58">
        <v>4904682.5</v>
      </c>
      <c r="W431" s="58">
        <v>5225597.0999999996</v>
      </c>
      <c r="X431" s="58">
        <v>5726847.2999999998</v>
      </c>
      <c r="Y431" s="58">
        <v>6211031.2999999998</v>
      </c>
      <c r="Z431" s="58">
        <v>6444590.5999999996</v>
      </c>
      <c r="AA431" s="58">
        <v>6954096.2000000002</v>
      </c>
    </row>
    <row r="432" spans="1:27">
      <c r="A432" s="132" t="s">
        <v>840</v>
      </c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M432" s="58">
        <v>1084282.7</v>
      </c>
      <c r="N432" s="58">
        <v>1350872.3</v>
      </c>
      <c r="O432" s="58">
        <v>1629448.7</v>
      </c>
      <c r="P432" s="58">
        <v>1983013.5</v>
      </c>
      <c r="Q432" s="58">
        <v>2526108.1</v>
      </c>
      <c r="R432" s="58">
        <v>3040958.4</v>
      </c>
      <c r="S432" s="58">
        <v>3859688.5</v>
      </c>
      <c r="T432" s="58">
        <v>4230683</v>
      </c>
      <c r="U432" s="58">
        <v>4552700.9000000004</v>
      </c>
      <c r="V432" s="58">
        <v>5622739.2999999998</v>
      </c>
      <c r="W432" s="58">
        <v>6930374.5999999996</v>
      </c>
      <c r="X432" s="58">
        <v>7825098.7999999998</v>
      </c>
      <c r="Y432" s="58">
        <v>7996013.7999999998</v>
      </c>
      <c r="Z432" s="58">
        <v>8099351.2000000002</v>
      </c>
      <c r="AA432" s="58">
        <v>8595296.1999999993</v>
      </c>
    </row>
    <row r="433" spans="1:27" ht="26.4">
      <c r="A433" s="116" t="s">
        <v>841</v>
      </c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M433" s="58">
        <v>132516</v>
      </c>
      <c r="N433" s="58">
        <v>154917.4</v>
      </c>
      <c r="O433" s="58">
        <v>149551</v>
      </c>
      <c r="P433" s="58">
        <v>139372.9</v>
      </c>
      <c r="Q433" s="58">
        <v>154587.6</v>
      </c>
      <c r="R433" s="58">
        <v>185875.6</v>
      </c>
      <c r="S433" s="58">
        <v>216712.5</v>
      </c>
      <c r="T433" s="58">
        <v>216996.4</v>
      </c>
      <c r="U433" s="58">
        <v>225726.2</v>
      </c>
      <c r="V433" s="58">
        <v>225332.4</v>
      </c>
      <c r="W433" s="58">
        <v>247446.7</v>
      </c>
      <c r="X433" s="58">
        <v>257196.7</v>
      </c>
      <c r="Y433" s="58">
        <v>287861.5</v>
      </c>
      <c r="Z433" s="58">
        <v>308422.3</v>
      </c>
      <c r="AA433" s="58">
        <v>331894.40000000002</v>
      </c>
    </row>
    <row r="434" spans="1:27">
      <c r="A434" s="118" t="s">
        <v>2189</v>
      </c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M434" s="58">
        <v>2169313.7000000002</v>
      </c>
      <c r="N434" s="58">
        <v>2755048.5</v>
      </c>
      <c r="O434" s="58">
        <v>3558951.4</v>
      </c>
      <c r="P434" s="58">
        <v>4338730.5</v>
      </c>
      <c r="Q434" s="58">
        <v>5698727.2999999998</v>
      </c>
      <c r="R434" s="58">
        <v>8034098.2000000002</v>
      </c>
      <c r="S434" s="58">
        <v>10526116.1</v>
      </c>
      <c r="T434" s="58">
        <v>7344756.5</v>
      </c>
      <c r="U434" s="58">
        <v>10472630</v>
      </c>
      <c r="V434" s="58">
        <v>14735887.4</v>
      </c>
      <c r="W434" s="58">
        <v>16730202.4</v>
      </c>
      <c r="X434" s="58">
        <v>16915862.100000001</v>
      </c>
      <c r="Y434" s="58">
        <v>17614564.300000001</v>
      </c>
      <c r="Z434" s="58">
        <v>18622098.899999999</v>
      </c>
      <c r="AA434" s="58">
        <v>20132083.100000001</v>
      </c>
    </row>
    <row r="435" spans="1:27" ht="28.8">
      <c r="A435" s="116" t="s">
        <v>2428</v>
      </c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M435" s="58">
        <v>1939314.4</v>
      </c>
      <c r="N435" s="58">
        <v>2432252</v>
      </c>
      <c r="O435" s="58">
        <v>3130523.6</v>
      </c>
      <c r="P435" s="58">
        <v>3836895.9</v>
      </c>
      <c r="Q435" s="58">
        <v>4980573.3</v>
      </c>
      <c r="R435" s="58">
        <v>6980359.0999999996</v>
      </c>
      <c r="S435" s="58">
        <v>9200768.9000000004</v>
      </c>
      <c r="T435" s="58">
        <v>8535671.5</v>
      </c>
      <c r="U435" s="58">
        <v>10014340.1</v>
      </c>
      <c r="V435" s="58">
        <v>12952976.5</v>
      </c>
      <c r="W435" s="58">
        <v>14689247</v>
      </c>
      <c r="X435" s="58">
        <v>15925615.199999999</v>
      </c>
      <c r="Y435" s="58">
        <v>16828063.199999999</v>
      </c>
      <c r="Z435" s="58">
        <v>17266204.600000001</v>
      </c>
      <c r="AA435" s="58">
        <v>18112377.800000001</v>
      </c>
    </row>
    <row r="436" spans="1:27" ht="26.4">
      <c r="A436" s="116" t="s">
        <v>2190</v>
      </c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M436" s="58">
        <v>229999.3</v>
      </c>
      <c r="N436" s="58">
        <v>322796.5</v>
      </c>
      <c r="O436" s="58">
        <v>428427.8</v>
      </c>
      <c r="P436" s="58">
        <v>501834.6</v>
      </c>
      <c r="Q436" s="58">
        <v>718154</v>
      </c>
      <c r="R436" s="58">
        <v>1053739.1000000001</v>
      </c>
      <c r="S436" s="58">
        <v>1325347.2</v>
      </c>
      <c r="T436" s="58">
        <v>-1190915</v>
      </c>
      <c r="U436" s="58">
        <v>458289.9</v>
      </c>
      <c r="V436" s="58">
        <v>1782910.9</v>
      </c>
      <c r="W436" s="58">
        <v>2040955.4</v>
      </c>
      <c r="X436" s="58">
        <v>990246.9</v>
      </c>
      <c r="Y436" s="58">
        <v>786501.1</v>
      </c>
      <c r="Z436" s="58">
        <v>1355894.3</v>
      </c>
      <c r="AA436" s="58">
        <v>2019705.3</v>
      </c>
    </row>
    <row r="437" spans="1:27">
      <c r="A437" s="118" t="s">
        <v>890</v>
      </c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M437" s="58">
        <v>1167490.5</v>
      </c>
      <c r="N437" s="58">
        <v>1501960.1</v>
      </c>
      <c r="O437" s="58">
        <v>2086533.4</v>
      </c>
      <c r="P437" s="58">
        <v>2958981.1</v>
      </c>
      <c r="Q437" s="58">
        <v>3425912.8</v>
      </c>
      <c r="R437" s="58">
        <v>2866551.3</v>
      </c>
      <c r="S437" s="58">
        <v>3812567.2</v>
      </c>
      <c r="T437" s="58">
        <v>2887699.1</v>
      </c>
      <c r="U437" s="58">
        <v>3739696.9</v>
      </c>
      <c r="V437" s="58">
        <v>4854435.3</v>
      </c>
      <c r="W437" s="58">
        <v>4537900.5999999996</v>
      </c>
      <c r="X437" s="58">
        <v>3943749.4</v>
      </c>
      <c r="Y437" s="58">
        <v>5074399.0999999996</v>
      </c>
      <c r="Z437" s="58">
        <v>6711367.5</v>
      </c>
      <c r="AA437" s="58">
        <v>4438523</v>
      </c>
    </row>
    <row r="438" spans="1:27">
      <c r="A438" s="118" t="s">
        <v>891</v>
      </c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M438" s="58">
        <v>3813694.6</v>
      </c>
      <c r="N438" s="58">
        <v>4655880.3</v>
      </c>
      <c r="O438" s="58">
        <v>5860396.9000000004</v>
      </c>
      <c r="P438" s="58">
        <v>7607256.5</v>
      </c>
      <c r="Q438" s="58">
        <v>9079332.6999999993</v>
      </c>
      <c r="R438" s="58">
        <v>10028762.1</v>
      </c>
      <c r="S438" s="58">
        <v>12923553.699999999</v>
      </c>
      <c r="T438" s="58">
        <v>10842026.199999999</v>
      </c>
      <c r="U438" s="58">
        <v>13529310.9</v>
      </c>
      <c r="V438" s="58">
        <v>16865192.199999999</v>
      </c>
      <c r="W438" s="58">
        <v>18324772.300000001</v>
      </c>
      <c r="X438" s="58">
        <v>18863370.199999999</v>
      </c>
      <c r="Y438" s="58">
        <v>21425934.600000001</v>
      </c>
      <c r="Z438" s="58">
        <v>23860464.300000001</v>
      </c>
      <c r="AA438" s="58">
        <v>22124362</v>
      </c>
    </row>
    <row r="439" spans="1:27">
      <c r="A439" s="118" t="s">
        <v>892</v>
      </c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M439" s="58">
        <v>2646204.1</v>
      </c>
      <c r="N439" s="58">
        <v>3153920.2</v>
      </c>
      <c r="O439" s="58">
        <v>3773863.5</v>
      </c>
      <c r="P439" s="58">
        <v>4648275.4000000004</v>
      </c>
      <c r="Q439" s="58">
        <v>5653419.9000000004</v>
      </c>
      <c r="R439" s="58">
        <v>7162210.7999999998</v>
      </c>
      <c r="S439" s="58">
        <v>9110986.5</v>
      </c>
      <c r="T439" s="58">
        <v>7954327.0999999996</v>
      </c>
      <c r="U439" s="58">
        <v>9789614</v>
      </c>
      <c r="V439" s="58">
        <v>12010756.9</v>
      </c>
      <c r="W439" s="58">
        <v>13786871.699999999</v>
      </c>
      <c r="X439" s="58">
        <v>14919620.800000001</v>
      </c>
      <c r="Y439" s="58">
        <v>16351535.5</v>
      </c>
      <c r="Z439" s="58">
        <v>17149096.800000001</v>
      </c>
      <c r="AA439" s="58">
        <v>17685839</v>
      </c>
    </row>
    <row r="440" spans="1:27">
      <c r="A440" s="118" t="s">
        <v>893</v>
      </c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M440" s="58">
        <v>9615.3907000035979</v>
      </c>
      <c r="N440" s="58">
        <v>-107462.39999999999</v>
      </c>
      <c r="O440" s="58">
        <v>-96143.5</v>
      </c>
      <c r="P440" s="58">
        <v>-126095.3</v>
      </c>
      <c r="Q440" s="58">
        <v>-17179.400000000001</v>
      </c>
      <c r="R440" s="58">
        <v>378284.2</v>
      </c>
      <c r="S440" s="58">
        <v>-605345.5</v>
      </c>
      <c r="T440" s="58">
        <v>-694862.1</v>
      </c>
      <c r="U440" s="58">
        <v>-418458.9</v>
      </c>
      <c r="V440" s="58">
        <v>0</v>
      </c>
      <c r="W440" s="58">
        <v>0</v>
      </c>
      <c r="X440" s="58">
        <v>0</v>
      </c>
      <c r="Y440" s="58">
        <v>0</v>
      </c>
      <c r="Z440" s="58">
        <v>-195834.8</v>
      </c>
      <c r="AA440" s="58">
        <v>1650367.8</v>
      </c>
    </row>
    <row r="441" spans="1:27" ht="39.6">
      <c r="A441" s="124" t="s">
        <v>894</v>
      </c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V441" s="58"/>
      <c r="W441" s="58"/>
      <c r="X441" s="58"/>
      <c r="Y441" s="58"/>
    </row>
    <row r="442" spans="1:27">
      <c r="A442" s="118" t="s">
        <v>1238</v>
      </c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M442" s="109">
        <v>100</v>
      </c>
      <c r="N442" s="109">
        <v>100</v>
      </c>
      <c r="O442" s="109">
        <v>100</v>
      </c>
      <c r="P442" s="109">
        <v>100</v>
      </c>
      <c r="Q442" s="109">
        <v>100</v>
      </c>
      <c r="R442" s="109">
        <v>100</v>
      </c>
      <c r="S442" s="109">
        <v>100</v>
      </c>
      <c r="T442" s="107">
        <v>100</v>
      </c>
      <c r="U442" s="107">
        <v>100</v>
      </c>
      <c r="V442" s="109">
        <v>100</v>
      </c>
      <c r="W442" s="109">
        <v>100</v>
      </c>
      <c r="X442" s="109">
        <v>100</v>
      </c>
      <c r="Y442" s="109">
        <v>100</v>
      </c>
      <c r="Z442" s="109">
        <v>100</v>
      </c>
      <c r="AA442" s="109">
        <v>100</v>
      </c>
    </row>
    <row r="443" spans="1:27">
      <c r="A443" s="118" t="s">
        <v>650</v>
      </c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M443" s="109"/>
      <c r="N443" s="109"/>
      <c r="O443" s="109"/>
      <c r="P443" s="109"/>
      <c r="Q443" s="109"/>
      <c r="R443" s="109"/>
      <c r="S443" s="109"/>
      <c r="T443" s="121"/>
      <c r="U443" s="107"/>
      <c r="V443" s="109"/>
      <c r="W443" s="109"/>
      <c r="X443" s="109"/>
      <c r="Y443" s="109"/>
      <c r="Z443" s="109"/>
      <c r="AA443" s="109"/>
    </row>
    <row r="444" spans="1:27">
      <c r="A444" s="118" t="s">
        <v>1239</v>
      </c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M444" s="109">
        <v>69.2</v>
      </c>
      <c r="N444" s="109">
        <v>68.2</v>
      </c>
      <c r="O444" s="109">
        <v>67</v>
      </c>
      <c r="P444" s="109">
        <v>66.3</v>
      </c>
      <c r="Q444" s="109">
        <v>66.099999999999994</v>
      </c>
      <c r="R444" s="109">
        <v>66.8</v>
      </c>
      <c r="S444" s="109">
        <v>65.900000000000006</v>
      </c>
      <c r="T444" s="109">
        <v>74.099999999999994</v>
      </c>
      <c r="U444" s="107">
        <v>69.599999999999994</v>
      </c>
      <c r="V444" s="109">
        <v>67.599999999999994</v>
      </c>
      <c r="W444" s="109">
        <v>68.8</v>
      </c>
      <c r="X444" s="109">
        <v>71.3</v>
      </c>
      <c r="Y444" s="109">
        <v>71.3</v>
      </c>
      <c r="Z444" s="109">
        <v>69.7</v>
      </c>
      <c r="AA444" s="109">
        <v>70.8</v>
      </c>
    </row>
    <row r="445" spans="1:27">
      <c r="A445" s="116" t="s">
        <v>837</v>
      </c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M445" s="109">
        <v>50</v>
      </c>
      <c r="N445" s="109">
        <v>49.2</v>
      </c>
      <c r="O445" s="109">
        <v>49.3</v>
      </c>
      <c r="P445" s="109">
        <v>49</v>
      </c>
      <c r="Q445" s="109">
        <v>48.2</v>
      </c>
      <c r="R445" s="109">
        <v>48.8</v>
      </c>
      <c r="S445" s="109">
        <v>47.8</v>
      </c>
      <c r="T445" s="109">
        <v>53.1</v>
      </c>
      <c r="U445" s="107">
        <v>50.5</v>
      </c>
      <c r="V445" s="109">
        <v>49.6</v>
      </c>
      <c r="W445" s="109">
        <v>50.6</v>
      </c>
      <c r="X445" s="109">
        <v>52.6</v>
      </c>
      <c r="Y445" s="109">
        <v>53.1</v>
      </c>
      <c r="Z445" s="109">
        <v>51.9</v>
      </c>
      <c r="AA445" s="109">
        <v>52</v>
      </c>
    </row>
    <row r="446" spans="1:27">
      <c r="A446" s="116" t="s">
        <v>838</v>
      </c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M446" s="109">
        <v>18</v>
      </c>
      <c r="N446" s="109">
        <v>17.8</v>
      </c>
      <c r="O446" s="109">
        <v>16.899999999999999</v>
      </c>
      <c r="P446" s="109">
        <v>16.7</v>
      </c>
      <c r="Q446" s="109">
        <v>17.399999999999999</v>
      </c>
      <c r="R446" s="109">
        <v>17.5</v>
      </c>
      <c r="S446" s="109">
        <v>17.600000000000001</v>
      </c>
      <c r="T446" s="109">
        <v>20.399999999999999</v>
      </c>
      <c r="U446" s="107">
        <v>18.5</v>
      </c>
      <c r="V446" s="109">
        <v>17.5</v>
      </c>
      <c r="W446" s="109">
        <v>17.899999999999999</v>
      </c>
      <c r="X446" s="109">
        <v>18.5</v>
      </c>
      <c r="Y446" s="109">
        <v>18</v>
      </c>
      <c r="Z446" s="109">
        <v>17.5</v>
      </c>
      <c r="AA446" s="109">
        <v>18.5</v>
      </c>
    </row>
    <row r="447" spans="1:27">
      <c r="A447" s="132" t="s">
        <v>1370</v>
      </c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M447" s="109"/>
      <c r="N447" s="109"/>
      <c r="O447" s="109"/>
      <c r="P447" s="109"/>
      <c r="Q447" s="109"/>
      <c r="R447" s="109"/>
      <c r="S447" s="109"/>
      <c r="T447" s="109"/>
      <c r="U447" s="107"/>
      <c r="V447" s="109"/>
      <c r="W447" s="109"/>
      <c r="X447" s="109"/>
      <c r="Y447" s="109"/>
      <c r="Z447" s="109"/>
      <c r="AA447" s="109"/>
    </row>
    <row r="448" spans="1:27" ht="12.75" customHeight="1">
      <c r="A448" s="132" t="s">
        <v>839</v>
      </c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M448" s="109">
        <v>8</v>
      </c>
      <c r="N448" s="109">
        <v>7.6</v>
      </c>
      <c r="O448" s="109">
        <v>7.4</v>
      </c>
      <c r="P448" s="109">
        <v>7.6</v>
      </c>
      <c r="Q448" s="109">
        <v>8</v>
      </c>
      <c r="R448" s="109">
        <v>8.1999999999999993</v>
      </c>
      <c r="S448" s="109">
        <v>8.4</v>
      </c>
      <c r="T448" s="109">
        <v>9.6999999999999993</v>
      </c>
      <c r="U448" s="107">
        <v>8.8000000000000007</v>
      </c>
      <c r="V448" s="109">
        <v>8.1999999999999993</v>
      </c>
      <c r="W448" s="109">
        <v>7.7</v>
      </c>
      <c r="X448" s="109">
        <v>7.8</v>
      </c>
      <c r="Y448" s="109">
        <v>7.9</v>
      </c>
      <c r="Z448" s="109">
        <v>7.8</v>
      </c>
      <c r="AA448" s="109">
        <v>8.3000000000000007</v>
      </c>
    </row>
    <row r="449" spans="1:27">
      <c r="A449" s="132" t="s">
        <v>840</v>
      </c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M449" s="109">
        <v>10</v>
      </c>
      <c r="N449" s="109">
        <v>10.199999999999999</v>
      </c>
      <c r="O449" s="109">
        <v>9.5</v>
      </c>
      <c r="P449" s="109">
        <v>9.1</v>
      </c>
      <c r="Q449" s="109">
        <v>9.4</v>
      </c>
      <c r="R449" s="109">
        <v>9.3000000000000007</v>
      </c>
      <c r="S449" s="109">
        <v>9.1999999999999993</v>
      </c>
      <c r="T449" s="109">
        <v>10.7</v>
      </c>
      <c r="U449" s="107">
        <v>9.6999999999999993</v>
      </c>
      <c r="V449" s="109">
        <v>9.3000000000000007</v>
      </c>
      <c r="W449" s="109">
        <v>10.199999999999999</v>
      </c>
      <c r="X449" s="109">
        <v>10.7</v>
      </c>
      <c r="Y449" s="109">
        <v>10.1</v>
      </c>
      <c r="Z449" s="109">
        <v>9.6999999999999993</v>
      </c>
      <c r="AA449" s="109">
        <v>10.199999999999999</v>
      </c>
    </row>
    <row r="450" spans="1:27" ht="26.4">
      <c r="A450" s="116" t="s">
        <v>841</v>
      </c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M450" s="109">
        <v>1.2</v>
      </c>
      <c r="N450" s="109">
        <v>1.2</v>
      </c>
      <c r="O450" s="109">
        <v>0.8</v>
      </c>
      <c r="P450" s="109">
        <v>0.6</v>
      </c>
      <c r="Q450" s="109">
        <v>0.5</v>
      </c>
      <c r="R450" s="109">
        <v>0.5</v>
      </c>
      <c r="S450" s="109">
        <v>0.5</v>
      </c>
      <c r="T450" s="109">
        <v>0.6</v>
      </c>
      <c r="U450" s="107">
        <v>0.6</v>
      </c>
      <c r="V450" s="109">
        <v>0.5</v>
      </c>
      <c r="W450" s="109">
        <v>0.3</v>
      </c>
      <c r="X450" s="109">
        <v>0.2</v>
      </c>
      <c r="Y450" s="109">
        <v>0.2</v>
      </c>
      <c r="Z450" s="109">
        <v>0.3</v>
      </c>
      <c r="AA450" s="109">
        <v>0.3</v>
      </c>
    </row>
    <row r="451" spans="1:27">
      <c r="A451" s="118" t="s">
        <v>2189</v>
      </c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M451" s="109">
        <v>20</v>
      </c>
      <c r="N451" s="109">
        <v>20.6</v>
      </c>
      <c r="O451" s="109">
        <v>20.9</v>
      </c>
      <c r="P451" s="109">
        <v>20.100000000000001</v>
      </c>
      <c r="Q451" s="109">
        <v>21.2</v>
      </c>
      <c r="R451" s="109">
        <v>24.4</v>
      </c>
      <c r="S451" s="109">
        <v>25.1</v>
      </c>
      <c r="T451" s="109">
        <v>18.600000000000001</v>
      </c>
      <c r="U451" s="107">
        <v>22.4</v>
      </c>
      <c r="V451" s="109">
        <v>24.4</v>
      </c>
      <c r="W451" s="109">
        <v>24.6</v>
      </c>
      <c r="X451" s="109">
        <v>23.3</v>
      </c>
      <c r="Y451" s="109">
        <v>22.2</v>
      </c>
      <c r="Z451" s="109">
        <v>22.3</v>
      </c>
      <c r="AA451" s="109">
        <v>24</v>
      </c>
    </row>
    <row r="452" spans="1:27" ht="28.8">
      <c r="A452" s="116" t="s">
        <v>1794</v>
      </c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M452" s="109">
        <v>17.899999999999999</v>
      </c>
      <c r="N452" s="109">
        <v>18.2</v>
      </c>
      <c r="O452" s="109">
        <v>18.399999999999999</v>
      </c>
      <c r="P452" s="109">
        <v>17.7</v>
      </c>
      <c r="Q452" s="109">
        <v>18.5</v>
      </c>
      <c r="R452" s="109">
        <v>21.2</v>
      </c>
      <c r="S452" s="109">
        <v>22</v>
      </c>
      <c r="T452" s="109">
        <v>21.7</v>
      </c>
      <c r="U452" s="107">
        <v>21.4</v>
      </c>
      <c r="V452" s="109">
        <v>21.5</v>
      </c>
      <c r="W452" s="109">
        <v>21.6</v>
      </c>
      <c r="X452" s="109">
        <v>21.9</v>
      </c>
      <c r="Y452" s="109">
        <v>21.3</v>
      </c>
      <c r="Z452" s="109">
        <v>20.7</v>
      </c>
      <c r="AA452" s="109">
        <v>21.6</v>
      </c>
    </row>
    <row r="453" spans="1:27" ht="26.4">
      <c r="A453" s="116" t="s">
        <v>2190</v>
      </c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M453" s="109">
        <v>2.1</v>
      </c>
      <c r="N453" s="109">
        <v>2.4</v>
      </c>
      <c r="O453" s="109">
        <v>2.5</v>
      </c>
      <c r="P453" s="109">
        <v>2.4</v>
      </c>
      <c r="Q453" s="109">
        <v>2.7</v>
      </c>
      <c r="R453" s="109">
        <v>3.2</v>
      </c>
      <c r="S453" s="109">
        <v>3.1</v>
      </c>
      <c r="T453" s="109">
        <v>-3.1</v>
      </c>
      <c r="U453" s="107">
        <v>1.1000000000000001</v>
      </c>
      <c r="V453" s="109">
        <v>2.9</v>
      </c>
      <c r="W453" s="109">
        <v>3</v>
      </c>
      <c r="X453" s="109">
        <v>1.4</v>
      </c>
      <c r="Y453" s="109">
        <v>0.9</v>
      </c>
      <c r="Z453" s="109">
        <v>1.6</v>
      </c>
      <c r="AA453" s="109">
        <v>2.4</v>
      </c>
    </row>
    <row r="454" spans="1:27">
      <c r="A454" s="118" t="s">
        <v>890</v>
      </c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M454" s="109">
        <v>10.8</v>
      </c>
      <c r="N454" s="109">
        <v>11.2</v>
      </c>
      <c r="O454" s="109">
        <v>12.1</v>
      </c>
      <c r="P454" s="109">
        <v>13.6</v>
      </c>
      <c r="Q454" s="109">
        <v>12.7</v>
      </c>
      <c r="R454" s="109">
        <v>8.8000000000000007</v>
      </c>
      <c r="S454" s="109">
        <v>9</v>
      </c>
      <c r="T454" s="109">
        <v>7.3</v>
      </c>
      <c r="U454" s="107">
        <v>7.9</v>
      </c>
      <c r="V454" s="109">
        <v>8</v>
      </c>
      <c r="W454" s="109">
        <v>6.6</v>
      </c>
      <c r="X454" s="109">
        <v>5.4</v>
      </c>
      <c r="Y454" s="109">
        <v>6.5</v>
      </c>
      <c r="Z454" s="109">
        <v>8</v>
      </c>
      <c r="AA454" s="109">
        <v>5.2</v>
      </c>
    </row>
    <row r="455" spans="1:27">
      <c r="A455" s="118" t="s">
        <v>891</v>
      </c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M455" s="109">
        <v>35.200000000000003</v>
      </c>
      <c r="N455" s="109">
        <v>34.9</v>
      </c>
      <c r="O455" s="109">
        <v>34.200000000000003</v>
      </c>
      <c r="P455" s="109">
        <v>35</v>
      </c>
      <c r="Q455" s="109">
        <v>33.700000000000003</v>
      </c>
      <c r="R455" s="109">
        <v>30.6</v>
      </c>
      <c r="S455" s="109">
        <v>30.8</v>
      </c>
      <c r="T455" s="109">
        <v>27.4</v>
      </c>
      <c r="U455" s="107">
        <v>28.9</v>
      </c>
      <c r="V455" s="109">
        <v>28</v>
      </c>
      <c r="W455" s="109">
        <v>26.8</v>
      </c>
      <c r="X455" s="109">
        <v>25.8</v>
      </c>
      <c r="Y455" s="109">
        <v>27.1</v>
      </c>
      <c r="Z455" s="109">
        <v>28.6</v>
      </c>
      <c r="AA455" s="109">
        <v>26.2</v>
      </c>
    </row>
    <row r="456" spans="1:27">
      <c r="A456" s="118" t="s">
        <v>892</v>
      </c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M456" s="109">
        <v>24.4</v>
      </c>
      <c r="N456" s="109">
        <v>23.7</v>
      </c>
      <c r="O456" s="109">
        <v>22.1</v>
      </c>
      <c r="P456" s="109">
        <v>21.4</v>
      </c>
      <c r="Q456" s="109">
        <v>21</v>
      </c>
      <c r="R456" s="109">
        <v>21.8</v>
      </c>
      <c r="S456" s="109">
        <v>21.8</v>
      </c>
      <c r="T456" s="109">
        <v>20.100000000000001</v>
      </c>
      <c r="U456" s="107">
        <v>21</v>
      </c>
      <c r="V456" s="109">
        <v>20</v>
      </c>
      <c r="W456" s="109">
        <v>20.2</v>
      </c>
      <c r="X456" s="109">
        <v>20.399999999999999</v>
      </c>
      <c r="Y456" s="109">
        <v>20.6</v>
      </c>
      <c r="Z456" s="109">
        <v>20.6</v>
      </c>
      <c r="AA456" s="109">
        <v>21</v>
      </c>
    </row>
    <row r="457" spans="1:27" ht="52.8">
      <c r="A457" s="124" t="s">
        <v>895</v>
      </c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U457" s="114"/>
      <c r="V457" s="109"/>
      <c r="W457" s="109"/>
      <c r="X457" s="109"/>
    </row>
    <row r="458" spans="1:27">
      <c r="A458" s="118" t="s">
        <v>896</v>
      </c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M458" s="109">
        <v>104.74378268150322</v>
      </c>
      <c r="N458" s="109">
        <v>107.3</v>
      </c>
      <c r="O458" s="109">
        <v>107.2</v>
      </c>
      <c r="P458" s="109">
        <v>106.4</v>
      </c>
      <c r="Q458" s="109">
        <v>108.2</v>
      </c>
      <c r="R458" s="109">
        <v>108.5</v>
      </c>
      <c r="S458" s="107">
        <v>105.2</v>
      </c>
      <c r="T458" s="14">
        <v>92.2</v>
      </c>
      <c r="U458" s="14">
        <v>104.5</v>
      </c>
      <c r="V458" s="109">
        <v>104.3</v>
      </c>
      <c r="W458" s="109">
        <v>103.7</v>
      </c>
      <c r="X458" s="109">
        <v>101.8</v>
      </c>
      <c r="Y458" s="109">
        <v>100.7</v>
      </c>
      <c r="Z458" s="109">
        <v>97.2</v>
      </c>
      <c r="AA458" s="109">
        <v>99.8</v>
      </c>
    </row>
    <row r="459" spans="1:27">
      <c r="A459" s="118" t="s">
        <v>1239</v>
      </c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M459" s="109">
        <v>107.00000018858327</v>
      </c>
      <c r="N459" s="109">
        <v>106.1</v>
      </c>
      <c r="O459" s="109">
        <v>109.4</v>
      </c>
      <c r="P459" s="109">
        <v>109.1</v>
      </c>
      <c r="Q459" s="109">
        <v>109.5</v>
      </c>
      <c r="R459" s="109">
        <v>111.2</v>
      </c>
      <c r="S459" s="107">
        <v>108.6</v>
      </c>
      <c r="T459" s="107">
        <v>96.1</v>
      </c>
      <c r="U459" s="107">
        <v>103.5</v>
      </c>
      <c r="V459" s="109">
        <v>105.3</v>
      </c>
      <c r="W459" s="109">
        <v>106.5</v>
      </c>
      <c r="X459" s="109">
        <v>104.1</v>
      </c>
      <c r="Y459" s="109">
        <v>100.9</v>
      </c>
      <c r="Z459" s="109">
        <v>91.9</v>
      </c>
      <c r="AA459" s="109">
        <v>96.5</v>
      </c>
    </row>
    <row r="460" spans="1:27">
      <c r="A460" s="116" t="s">
        <v>837</v>
      </c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M460" s="109">
        <v>108.50000090147749</v>
      </c>
      <c r="N460" s="109">
        <v>107.7</v>
      </c>
      <c r="O460" s="109">
        <v>112.5</v>
      </c>
      <c r="P460" s="109">
        <v>112.2</v>
      </c>
      <c r="Q460" s="109">
        <v>112.2</v>
      </c>
      <c r="R460" s="109">
        <v>114.3</v>
      </c>
      <c r="S460" s="107">
        <v>110.6</v>
      </c>
      <c r="T460" s="107">
        <v>94.9</v>
      </c>
      <c r="U460" s="107">
        <v>105.5</v>
      </c>
      <c r="V460" s="109">
        <v>106.8</v>
      </c>
      <c r="W460" s="109">
        <v>107.9</v>
      </c>
      <c r="X460" s="109">
        <v>105.2</v>
      </c>
      <c r="Y460" s="109">
        <v>102</v>
      </c>
      <c r="Z460" s="109">
        <v>90.2</v>
      </c>
      <c r="AA460" s="109">
        <v>95.5</v>
      </c>
    </row>
    <row r="461" spans="1:27">
      <c r="A461" s="116" t="s">
        <v>838</v>
      </c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M461" s="109">
        <v>102.60000074730647</v>
      </c>
      <c r="N461" s="109">
        <v>102.4</v>
      </c>
      <c r="O461" s="109">
        <v>102.1</v>
      </c>
      <c r="P461" s="109">
        <v>101.4</v>
      </c>
      <c r="Q461" s="109">
        <v>102.3</v>
      </c>
      <c r="R461" s="109">
        <v>102.7</v>
      </c>
      <c r="S461" s="107">
        <v>103.4</v>
      </c>
      <c r="T461" s="107">
        <v>99.4</v>
      </c>
      <c r="U461" s="107">
        <v>98.5</v>
      </c>
      <c r="V461" s="109">
        <v>101.4</v>
      </c>
      <c r="W461" s="109">
        <v>102.6</v>
      </c>
      <c r="X461" s="109">
        <v>100.9</v>
      </c>
      <c r="Y461" s="109">
        <v>97.9</v>
      </c>
      <c r="Z461" s="109">
        <v>96.9</v>
      </c>
      <c r="AA461" s="109">
        <v>99.5</v>
      </c>
    </row>
    <row r="462" spans="1:27" ht="26.4">
      <c r="A462" s="116" t="s">
        <v>841</v>
      </c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M462" s="109">
        <v>100.79997901178292</v>
      </c>
      <c r="N462" s="109">
        <v>100.1</v>
      </c>
      <c r="O462" s="109">
        <v>88.9</v>
      </c>
      <c r="P462" s="109">
        <v>81.7</v>
      </c>
      <c r="Q462" s="109">
        <v>98.3</v>
      </c>
      <c r="R462" s="109">
        <v>102.7</v>
      </c>
      <c r="S462" s="107">
        <v>98.6</v>
      </c>
      <c r="T462" s="107">
        <v>92</v>
      </c>
      <c r="U462" s="107">
        <v>99.5</v>
      </c>
      <c r="V462" s="109">
        <v>95.1</v>
      </c>
      <c r="W462" s="109">
        <v>99</v>
      </c>
      <c r="X462" s="109">
        <v>98.8</v>
      </c>
      <c r="Y462" s="109">
        <v>100</v>
      </c>
      <c r="Z462" s="109">
        <v>97</v>
      </c>
      <c r="AA462" s="109">
        <v>100.7</v>
      </c>
    </row>
    <row r="463" spans="1:27">
      <c r="A463" s="118" t="s">
        <v>2189</v>
      </c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M463" s="109">
        <v>97.400001648204622</v>
      </c>
      <c r="N463" s="109">
        <v>114.3</v>
      </c>
      <c r="O463" s="109">
        <v>112.2</v>
      </c>
      <c r="P463" s="109">
        <v>109.5</v>
      </c>
      <c r="Q463" s="109">
        <v>117.7</v>
      </c>
      <c r="R463" s="109">
        <v>122</v>
      </c>
      <c r="S463" s="107">
        <v>110.5</v>
      </c>
      <c r="T463" s="107">
        <v>59</v>
      </c>
      <c r="U463" s="107">
        <v>128.5</v>
      </c>
      <c r="V463" s="109">
        <v>121</v>
      </c>
      <c r="W463" s="109">
        <v>104.4</v>
      </c>
      <c r="X463" s="109">
        <v>94.4</v>
      </c>
      <c r="Y463" s="109">
        <v>93.9</v>
      </c>
      <c r="Z463" s="109">
        <v>86.6</v>
      </c>
      <c r="AA463" s="109">
        <v>101.5</v>
      </c>
    </row>
    <row r="464" spans="1:27" ht="28.8">
      <c r="A464" s="116" t="s">
        <v>2428</v>
      </c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M464" s="109">
        <v>102.80000206126493</v>
      </c>
      <c r="N464" s="109">
        <v>113.9</v>
      </c>
      <c r="O464" s="109">
        <v>112.6</v>
      </c>
      <c r="P464" s="109">
        <v>110.6</v>
      </c>
      <c r="Q464" s="109">
        <v>118</v>
      </c>
      <c r="R464" s="109">
        <v>121</v>
      </c>
      <c r="S464" s="107">
        <v>110.6</v>
      </c>
      <c r="T464" s="107">
        <v>85.6</v>
      </c>
      <c r="U464" s="107">
        <v>105.9</v>
      </c>
      <c r="V464" s="109">
        <v>109.1</v>
      </c>
      <c r="W464" s="109">
        <v>105</v>
      </c>
      <c r="X464" s="109">
        <v>101.3</v>
      </c>
      <c r="Y464" s="109">
        <v>98.2</v>
      </c>
      <c r="Z464" s="109">
        <v>90.1</v>
      </c>
      <c r="AA464" s="109">
        <v>98.2</v>
      </c>
    </row>
    <row r="465" spans="1:27" ht="28.8">
      <c r="A465" s="116" t="s">
        <v>2429</v>
      </c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M465" s="264" t="s">
        <v>1842</v>
      </c>
      <c r="N465" s="264" t="s">
        <v>1842</v>
      </c>
      <c r="O465" s="264" t="s">
        <v>1842</v>
      </c>
      <c r="P465" s="264" t="s">
        <v>1842</v>
      </c>
      <c r="Q465" s="264" t="s">
        <v>1842</v>
      </c>
      <c r="R465" s="264" t="s">
        <v>1842</v>
      </c>
      <c r="S465" s="264" t="s">
        <v>1842</v>
      </c>
      <c r="T465" s="264" t="s">
        <v>1842</v>
      </c>
      <c r="U465" s="264" t="s">
        <v>1842</v>
      </c>
      <c r="V465" s="13" t="s">
        <v>1129</v>
      </c>
      <c r="W465" s="264" t="s">
        <v>1129</v>
      </c>
      <c r="X465" s="264" t="s">
        <v>1129</v>
      </c>
      <c r="Y465" s="264" t="s">
        <v>1842</v>
      </c>
      <c r="Z465" s="264" t="s">
        <v>1842</v>
      </c>
      <c r="AA465" s="264" t="s">
        <v>1842</v>
      </c>
    </row>
    <row r="466" spans="1:27">
      <c r="A466" s="118" t="s">
        <v>897</v>
      </c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M466" s="109">
        <v>110.30000116079381</v>
      </c>
      <c r="N466" s="109">
        <v>112.6</v>
      </c>
      <c r="O466" s="109">
        <v>111.8</v>
      </c>
      <c r="P466" s="109">
        <v>106.5</v>
      </c>
      <c r="Q466" s="109">
        <v>107.3</v>
      </c>
      <c r="R466" s="109">
        <v>106.3</v>
      </c>
      <c r="S466" s="107">
        <v>100.6</v>
      </c>
      <c r="T466" s="107">
        <v>95.3</v>
      </c>
      <c r="U466" s="107">
        <v>107</v>
      </c>
      <c r="V466" s="107">
        <v>100.3</v>
      </c>
      <c r="W466" s="109">
        <v>101.4</v>
      </c>
      <c r="X466" s="109">
        <v>104.6</v>
      </c>
      <c r="Y466" s="109">
        <v>100.5</v>
      </c>
      <c r="Z466" s="109">
        <v>103.7</v>
      </c>
      <c r="AA466" s="109">
        <v>103.1</v>
      </c>
    </row>
    <row r="467" spans="1:27">
      <c r="A467" s="118" t="s">
        <v>898</v>
      </c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M467" s="109">
        <v>114.59999972726945</v>
      </c>
      <c r="N467" s="109">
        <v>117.3</v>
      </c>
      <c r="O467" s="109">
        <v>123.3</v>
      </c>
      <c r="P467" s="109">
        <v>116.6</v>
      </c>
      <c r="Q467" s="109">
        <v>121.3</v>
      </c>
      <c r="R467" s="109">
        <v>126.2</v>
      </c>
      <c r="S467" s="107">
        <v>114.8</v>
      </c>
      <c r="T467" s="107">
        <v>69.599999999999994</v>
      </c>
      <c r="U467" s="107">
        <v>125.8</v>
      </c>
      <c r="V467" s="107">
        <v>120.3</v>
      </c>
      <c r="W467" s="109">
        <v>109.7</v>
      </c>
      <c r="X467" s="109">
        <v>103.5</v>
      </c>
      <c r="Y467" s="109">
        <v>92.7</v>
      </c>
      <c r="Z467" s="109">
        <v>74.2</v>
      </c>
      <c r="AA467" s="109">
        <v>96.2</v>
      </c>
    </row>
    <row r="468" spans="1:27" ht="17.25" customHeight="1">
      <c r="A468" s="514" t="s">
        <v>1516</v>
      </c>
      <c r="B468" s="515"/>
      <c r="C468" s="515"/>
      <c r="D468" s="515"/>
      <c r="E468" s="515"/>
      <c r="F468" s="515"/>
      <c r="G468" s="515"/>
      <c r="H468" s="515"/>
      <c r="I468" s="515"/>
      <c r="J468" s="515"/>
      <c r="K468" s="515"/>
      <c r="L468" s="515"/>
      <c r="M468" s="515"/>
      <c r="N468" s="515"/>
      <c r="O468" s="515"/>
      <c r="P468" s="515"/>
      <c r="Q468" s="515"/>
      <c r="R468" s="515"/>
      <c r="S468" s="515"/>
      <c r="T468" s="515"/>
      <c r="U468" s="515"/>
      <c r="V468" s="503"/>
      <c r="W468" s="503"/>
      <c r="X468" s="503"/>
      <c r="Y468" s="503"/>
      <c r="Z468" s="503"/>
      <c r="AA468" s="503"/>
    </row>
    <row r="469" spans="1:27" ht="17.25" customHeight="1">
      <c r="A469" s="514" t="s">
        <v>1517</v>
      </c>
      <c r="B469" s="515"/>
      <c r="C469" s="515"/>
      <c r="D469" s="515"/>
      <c r="E469" s="515"/>
      <c r="F469" s="515"/>
      <c r="G469" s="515"/>
      <c r="H469" s="515"/>
      <c r="I469" s="515"/>
      <c r="J469" s="515"/>
      <c r="K469" s="515"/>
      <c r="L469" s="515"/>
      <c r="M469" s="515"/>
      <c r="N469" s="515"/>
      <c r="O469" s="515"/>
      <c r="P469" s="515"/>
      <c r="Q469" s="515"/>
      <c r="R469" s="515"/>
      <c r="S469" s="515"/>
      <c r="T469" s="515"/>
      <c r="U469" s="515"/>
      <c r="V469" s="503"/>
      <c r="W469" s="503"/>
      <c r="X469" s="503"/>
      <c r="Y469" s="503"/>
      <c r="Z469" s="503"/>
      <c r="AA469" s="503"/>
    </row>
    <row r="470" spans="1:27" ht="17.25" customHeight="1">
      <c r="A470" s="559" t="s">
        <v>2430</v>
      </c>
      <c r="B470" s="544"/>
      <c r="C470" s="544"/>
      <c r="D470" s="544"/>
      <c r="E470" s="544"/>
      <c r="F470" s="544"/>
      <c r="G470" s="544"/>
      <c r="H470" s="544"/>
      <c r="I470" s="544"/>
      <c r="J470" s="544"/>
      <c r="K470" s="544"/>
      <c r="L470" s="544"/>
      <c r="M470" s="544"/>
      <c r="N470" s="544"/>
      <c r="O470" s="544"/>
      <c r="P470" s="544"/>
      <c r="Q470" s="544"/>
      <c r="R470" s="544"/>
      <c r="S470" s="544"/>
      <c r="T470" s="544"/>
      <c r="U470" s="544"/>
      <c r="V470" s="530"/>
      <c r="W470" s="530"/>
      <c r="X470" s="530"/>
      <c r="Y470" s="530"/>
      <c r="Z470" s="503"/>
      <c r="AA470" s="503"/>
    </row>
    <row r="471" spans="1:27" ht="15" customHeight="1">
      <c r="A471" s="514" t="s">
        <v>2431</v>
      </c>
      <c r="B471" s="515"/>
      <c r="C471" s="515"/>
      <c r="D471" s="515"/>
      <c r="E471" s="515"/>
      <c r="F471" s="515"/>
      <c r="G471" s="515"/>
      <c r="H471" s="515"/>
      <c r="I471" s="515"/>
      <c r="J471" s="515"/>
      <c r="K471" s="515"/>
      <c r="L471" s="515"/>
      <c r="M471" s="515"/>
      <c r="N471" s="515"/>
      <c r="O471" s="515"/>
      <c r="P471" s="515"/>
      <c r="Q471" s="515"/>
      <c r="R471" s="515"/>
      <c r="S471" s="515"/>
      <c r="T471" s="515"/>
      <c r="U471" s="515"/>
      <c r="V471" s="503"/>
      <c r="W471" s="503"/>
      <c r="X471" s="503"/>
      <c r="Y471" s="503"/>
      <c r="Z471" s="503"/>
      <c r="AA471" s="503"/>
    </row>
    <row r="472" spans="1:27" ht="15" customHeight="1">
      <c r="A472" s="125" t="s">
        <v>542</v>
      </c>
    </row>
    <row r="473" spans="1:27" ht="42">
      <c r="A473" s="106" t="s">
        <v>914</v>
      </c>
      <c r="B473" s="15">
        <v>2061</v>
      </c>
      <c r="C473" s="80">
        <v>43215</v>
      </c>
      <c r="D473" s="80">
        <v>63861</v>
      </c>
      <c r="E473" s="80">
        <v>1221494</v>
      </c>
      <c r="F473" s="80">
        <v>5306460</v>
      </c>
      <c r="G473" s="80">
        <v>13250160</v>
      </c>
      <c r="H473" s="80">
        <v>13419951</v>
      </c>
      <c r="I473" s="80">
        <v>14277540</v>
      </c>
      <c r="J473" s="80">
        <v>14334783</v>
      </c>
      <c r="K473" s="80">
        <v>17464172</v>
      </c>
      <c r="L473" s="80">
        <v>21495236</v>
      </c>
      <c r="M473" s="10">
        <v>26333273</v>
      </c>
      <c r="N473" s="80">
        <v>32173286</v>
      </c>
      <c r="O473" s="80">
        <v>34873724</v>
      </c>
      <c r="P473" s="80">
        <v>41493568</v>
      </c>
      <c r="Q473" s="80">
        <v>47489498</v>
      </c>
      <c r="R473" s="10">
        <v>60391454</v>
      </c>
      <c r="S473" s="10">
        <v>74471182</v>
      </c>
      <c r="T473" s="80">
        <v>82302969</v>
      </c>
      <c r="U473" s="80">
        <v>93185612</v>
      </c>
      <c r="V473" s="80">
        <v>108001247</v>
      </c>
      <c r="W473" s="80">
        <v>121268908</v>
      </c>
      <c r="X473" s="80">
        <v>133521531</v>
      </c>
      <c r="Y473" s="80">
        <v>147429656</v>
      </c>
      <c r="Z473" s="15">
        <v>160725261</v>
      </c>
      <c r="AA473" s="492">
        <v>183403693</v>
      </c>
    </row>
    <row r="474" spans="1:27" ht="52.8">
      <c r="A474" s="106" t="s">
        <v>1493</v>
      </c>
      <c r="B474" s="134">
        <v>1875</v>
      </c>
      <c r="C474" s="90">
        <v>11106</v>
      </c>
      <c r="D474" s="90">
        <v>16795</v>
      </c>
      <c r="E474" s="90">
        <v>368891</v>
      </c>
      <c r="F474" s="90">
        <v>1491115</v>
      </c>
      <c r="G474" s="90">
        <v>3776296</v>
      </c>
      <c r="H474" s="90">
        <v>3757586</v>
      </c>
      <c r="I474" s="90">
        <v>3854936</v>
      </c>
      <c r="J474" s="90">
        <v>3927730</v>
      </c>
      <c r="K474" s="90">
        <v>4366043</v>
      </c>
      <c r="L474" s="90">
        <v>5588761</v>
      </c>
      <c r="M474" s="90">
        <v>7109984</v>
      </c>
      <c r="N474" s="90">
        <v>7399856</v>
      </c>
      <c r="O474" s="90">
        <v>8020957</v>
      </c>
      <c r="P474" s="90">
        <v>9543521</v>
      </c>
      <c r="Q474" s="90">
        <v>10447690</v>
      </c>
      <c r="R474" s="90">
        <v>14493949</v>
      </c>
      <c r="S474" s="90">
        <v>15638948</v>
      </c>
      <c r="T474" s="90">
        <v>16460594</v>
      </c>
      <c r="U474" s="121">
        <v>17705266</v>
      </c>
      <c r="V474" s="80">
        <v>19440224</v>
      </c>
      <c r="W474" s="80">
        <v>21828403</v>
      </c>
      <c r="X474" s="80">
        <v>24033876</v>
      </c>
      <c r="Y474" s="476">
        <v>26537338.079999998</v>
      </c>
      <c r="Z474" s="12">
        <v>28930546.98</v>
      </c>
      <c r="AA474" s="492">
        <v>33012665</v>
      </c>
    </row>
    <row r="475" spans="1:27" ht="52.8">
      <c r="A475" s="106" t="s">
        <v>830</v>
      </c>
      <c r="B475" s="134">
        <v>186</v>
      </c>
      <c r="C475" s="90">
        <v>32109</v>
      </c>
      <c r="D475" s="90">
        <v>47066</v>
      </c>
      <c r="E475" s="90">
        <v>852603</v>
      </c>
      <c r="F475" s="90">
        <v>3815345</v>
      </c>
      <c r="G475" s="90">
        <v>9473864</v>
      </c>
      <c r="H475" s="90">
        <v>9662365</v>
      </c>
      <c r="I475" s="90">
        <v>10422604</v>
      </c>
      <c r="J475" s="90">
        <v>10407053</v>
      </c>
      <c r="K475" s="90">
        <v>13098729</v>
      </c>
      <c r="L475" s="90">
        <v>15906475</v>
      </c>
      <c r="M475" s="90">
        <v>19223289</v>
      </c>
      <c r="N475" s="90">
        <v>24773430</v>
      </c>
      <c r="O475" s="90">
        <v>26852767</v>
      </c>
      <c r="P475" s="90">
        <v>31950047</v>
      </c>
      <c r="Q475" s="90">
        <v>37041808</v>
      </c>
      <c r="R475" s="90">
        <v>45897505</v>
      </c>
      <c r="S475" s="90">
        <v>58832234</v>
      </c>
      <c r="T475" s="121">
        <v>65842375</v>
      </c>
      <c r="U475" s="90">
        <v>75480346</v>
      </c>
      <c r="V475" s="80">
        <v>88561023</v>
      </c>
      <c r="W475" s="80">
        <v>99440505</v>
      </c>
      <c r="X475" s="80">
        <v>109487655</v>
      </c>
      <c r="Y475" s="80">
        <v>120892317.91999999</v>
      </c>
      <c r="Z475" s="12">
        <f>Z473-Z474</f>
        <v>131794714.02</v>
      </c>
      <c r="AA475" s="492">
        <v>150391028</v>
      </c>
    </row>
    <row r="476" spans="1:27" ht="26.4">
      <c r="A476" s="106" t="s">
        <v>694</v>
      </c>
      <c r="B476" s="15">
        <v>175</v>
      </c>
      <c r="C476" s="135">
        <v>2005</v>
      </c>
      <c r="D476" s="135">
        <v>15093</v>
      </c>
      <c r="E476" s="135">
        <v>72350</v>
      </c>
      <c r="F476" s="135">
        <v>230407</v>
      </c>
      <c r="G476" s="135">
        <v>334302</v>
      </c>
      <c r="H476" s="135">
        <v>406472</v>
      </c>
      <c r="I476" s="135">
        <v>428564</v>
      </c>
      <c r="J476" s="135">
        <v>597306</v>
      </c>
      <c r="K476" s="135">
        <v>843378</v>
      </c>
      <c r="L476" s="135">
        <v>1117655</v>
      </c>
      <c r="M476" s="135">
        <v>1615063</v>
      </c>
      <c r="N476" s="135">
        <v>1815658</v>
      </c>
      <c r="O476" s="135">
        <v>1972112</v>
      </c>
      <c r="P476" s="135">
        <v>2943686</v>
      </c>
      <c r="Q476" s="135">
        <v>3252436</v>
      </c>
      <c r="R476" s="135">
        <v>4296411</v>
      </c>
      <c r="S476" s="135">
        <v>5744847</v>
      </c>
      <c r="T476" s="135">
        <v>6356223</v>
      </c>
      <c r="U476" s="135">
        <v>6275935</v>
      </c>
      <c r="V476" s="80">
        <v>8813314</v>
      </c>
      <c r="W476" s="80">
        <v>10338476</v>
      </c>
      <c r="X476" s="80">
        <v>11160485</v>
      </c>
      <c r="Y476" s="80">
        <v>10887946</v>
      </c>
      <c r="Z476" s="15">
        <v>10721081</v>
      </c>
      <c r="AA476" s="492">
        <v>13256290</v>
      </c>
    </row>
    <row r="477" spans="1:27" ht="55.2">
      <c r="A477" s="106" t="s">
        <v>1290</v>
      </c>
      <c r="B477" s="15">
        <v>2061</v>
      </c>
      <c r="C477" s="80">
        <v>43215</v>
      </c>
      <c r="D477" s="80">
        <v>63861</v>
      </c>
      <c r="E477" s="80">
        <v>1221494</v>
      </c>
      <c r="F477" s="80">
        <v>5306460</v>
      </c>
      <c r="G477" s="80">
        <v>13250160</v>
      </c>
      <c r="H477" s="80">
        <v>13419951</v>
      </c>
      <c r="I477" s="80">
        <v>14277540</v>
      </c>
      <c r="J477" s="80">
        <v>14334783</v>
      </c>
      <c r="K477" s="80">
        <v>17464172</v>
      </c>
      <c r="L477" s="80">
        <v>21495236</v>
      </c>
      <c r="M477" s="10">
        <v>26333273</v>
      </c>
      <c r="N477" s="80">
        <v>32173286</v>
      </c>
      <c r="O477" s="80">
        <v>34873724</v>
      </c>
      <c r="P477" s="80">
        <v>41493568</v>
      </c>
      <c r="Q477" s="80">
        <v>47489498</v>
      </c>
      <c r="R477" s="10">
        <v>60391454</v>
      </c>
      <c r="S477" s="10">
        <v>74471182</v>
      </c>
      <c r="T477" s="80">
        <v>82302969</v>
      </c>
      <c r="U477" s="80">
        <v>93185612</v>
      </c>
      <c r="V477" s="80">
        <v>108001247</v>
      </c>
      <c r="W477" s="80">
        <v>121268908</v>
      </c>
      <c r="X477" s="80">
        <v>133521531</v>
      </c>
      <c r="Y477" s="80">
        <v>147429656</v>
      </c>
      <c r="Z477" s="15">
        <v>160725261</v>
      </c>
      <c r="AA477" s="492">
        <v>183403693</v>
      </c>
    </row>
    <row r="478" spans="1:27" ht="26.4">
      <c r="A478" s="46" t="s">
        <v>1453</v>
      </c>
      <c r="B478" s="136"/>
      <c r="C478" s="136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O478" s="80">
        <v>1395777</v>
      </c>
      <c r="P478" s="80">
        <v>1440084</v>
      </c>
      <c r="Q478" s="80">
        <v>1574699</v>
      </c>
      <c r="R478" s="80">
        <v>1963327</v>
      </c>
      <c r="S478" s="80">
        <v>2259734</v>
      </c>
      <c r="T478" s="80">
        <v>2566917</v>
      </c>
      <c r="U478" s="80">
        <v>2859877</v>
      </c>
      <c r="V478" s="80">
        <v>3127209</v>
      </c>
      <c r="W478" s="80">
        <v>3335020</v>
      </c>
      <c r="X478" s="80">
        <v>3671833</v>
      </c>
      <c r="Y478" s="80">
        <v>3909034</v>
      </c>
      <c r="Z478" s="15">
        <v>4285130</v>
      </c>
      <c r="AA478" s="492">
        <v>4758488</v>
      </c>
    </row>
    <row r="479" spans="1:27">
      <c r="A479" s="46" t="s">
        <v>2318</v>
      </c>
      <c r="B479" s="136"/>
      <c r="C479" s="136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O479" s="80">
        <v>56675</v>
      </c>
      <c r="P479" s="80">
        <v>55139</v>
      </c>
      <c r="Q479" s="80">
        <v>59975</v>
      </c>
      <c r="R479" s="80">
        <v>79318</v>
      </c>
      <c r="S479" s="80">
        <v>91247</v>
      </c>
      <c r="T479" s="80">
        <v>97356</v>
      </c>
      <c r="U479" s="80">
        <v>113107</v>
      </c>
      <c r="V479" s="80">
        <v>132742</v>
      </c>
      <c r="W479" s="80">
        <v>143320</v>
      </c>
      <c r="X479" s="80">
        <v>151434</v>
      </c>
      <c r="Y479" s="80">
        <v>148346</v>
      </c>
      <c r="Z479" s="15">
        <v>159828</v>
      </c>
      <c r="AA479" s="492">
        <v>187833</v>
      </c>
    </row>
    <row r="480" spans="1:27">
      <c r="A480" s="46" t="s">
        <v>1627</v>
      </c>
      <c r="B480" s="136"/>
      <c r="C480" s="136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O480" s="80">
        <v>2618033</v>
      </c>
      <c r="P480" s="80">
        <v>3310147</v>
      </c>
      <c r="Q480" s="80">
        <v>4081090</v>
      </c>
      <c r="R480" s="80">
        <v>4976884</v>
      </c>
      <c r="S480" s="80">
        <v>6366057</v>
      </c>
      <c r="T480" s="80">
        <v>7861116</v>
      </c>
      <c r="U480" s="80">
        <v>9084573</v>
      </c>
      <c r="V480" s="80">
        <v>10574297</v>
      </c>
      <c r="W480" s="80">
        <v>12242237</v>
      </c>
      <c r="X480" s="80">
        <v>14106953</v>
      </c>
      <c r="Y480" s="80">
        <v>15733599</v>
      </c>
      <c r="Z480" s="15">
        <v>18518184</v>
      </c>
      <c r="AA480" s="492">
        <v>21527321</v>
      </c>
    </row>
    <row r="481" spans="1:27">
      <c r="A481" s="46" t="s">
        <v>2374</v>
      </c>
      <c r="B481" s="136"/>
      <c r="C481" s="136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O481" s="80">
        <v>3196017</v>
      </c>
      <c r="P481" s="80">
        <v>3639399</v>
      </c>
      <c r="Q481" s="80">
        <v>4218012</v>
      </c>
      <c r="R481" s="80">
        <v>5122523</v>
      </c>
      <c r="S481" s="80">
        <v>6001501</v>
      </c>
      <c r="T481" s="80">
        <v>6951720</v>
      </c>
      <c r="U481" s="80">
        <v>7989040</v>
      </c>
      <c r="V481" s="80">
        <v>8876602</v>
      </c>
      <c r="W481" s="80">
        <v>9862265</v>
      </c>
      <c r="X481" s="80">
        <v>11378966</v>
      </c>
      <c r="Y481" s="80">
        <v>13550258</v>
      </c>
      <c r="Z481" s="15">
        <v>15099981</v>
      </c>
      <c r="AA481" s="492">
        <v>16437831</v>
      </c>
    </row>
    <row r="482" spans="1:27" ht="26.4">
      <c r="A482" s="46" t="s">
        <v>2324</v>
      </c>
      <c r="B482" s="136"/>
      <c r="C482" s="136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O482" s="80">
        <v>3033503</v>
      </c>
      <c r="P482" s="80">
        <v>3408329</v>
      </c>
      <c r="Q482" s="80">
        <v>3605984</v>
      </c>
      <c r="R482" s="80">
        <v>4087407</v>
      </c>
      <c r="S482" s="80">
        <v>4925469</v>
      </c>
      <c r="T482" s="80">
        <v>5740995</v>
      </c>
      <c r="U482" s="80">
        <v>6769064</v>
      </c>
      <c r="V482" s="80">
        <v>8528539</v>
      </c>
      <c r="W482" s="80">
        <v>9761425</v>
      </c>
      <c r="X482" s="80">
        <v>10683775</v>
      </c>
      <c r="Y482" s="80">
        <v>11842165</v>
      </c>
      <c r="Z482" s="15">
        <v>12945288</v>
      </c>
      <c r="AA482" s="492">
        <v>14176714</v>
      </c>
    </row>
    <row r="483" spans="1:27">
      <c r="A483" s="46" t="s">
        <v>1333</v>
      </c>
      <c r="B483" s="136"/>
      <c r="C483" s="136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O483" s="80">
        <v>688936</v>
      </c>
      <c r="P483" s="80">
        <v>604922</v>
      </c>
      <c r="Q483" s="80">
        <v>711286</v>
      </c>
      <c r="R483" s="80">
        <v>992921</v>
      </c>
      <c r="S483" s="80">
        <v>1221347</v>
      </c>
      <c r="T483" s="80">
        <v>1391117</v>
      </c>
      <c r="U483" s="80">
        <v>1499940</v>
      </c>
      <c r="V483" s="80">
        <v>1499379</v>
      </c>
      <c r="W483" s="80">
        <v>1581874</v>
      </c>
      <c r="X483" s="80">
        <v>1676906</v>
      </c>
      <c r="Y483" s="80">
        <v>1774655</v>
      </c>
      <c r="Z483" s="15">
        <v>2049423</v>
      </c>
      <c r="AA483" s="492">
        <v>2084446</v>
      </c>
    </row>
    <row r="484" spans="1:27" ht="52.8">
      <c r="A484" s="46" t="s">
        <v>569</v>
      </c>
      <c r="B484" s="137"/>
      <c r="C484" s="137"/>
      <c r="D484" s="137"/>
      <c r="E484" s="137"/>
      <c r="F484" s="137"/>
      <c r="G484" s="137"/>
      <c r="H484" s="137"/>
      <c r="I484" s="137"/>
      <c r="J484" s="137"/>
      <c r="K484" s="137"/>
      <c r="L484" s="137"/>
      <c r="M484" s="137"/>
      <c r="O484" s="80">
        <v>618622</v>
      </c>
      <c r="P484" s="80">
        <v>859421</v>
      </c>
      <c r="Q484" s="80">
        <v>1138375</v>
      </c>
      <c r="R484" s="10">
        <v>1648977</v>
      </c>
      <c r="S484" s="10">
        <v>2156531</v>
      </c>
      <c r="T484" s="80">
        <v>2556150</v>
      </c>
      <c r="U484" s="80">
        <v>3109800</v>
      </c>
      <c r="V484" s="80">
        <v>3738919</v>
      </c>
      <c r="W484" s="80">
        <v>3865272</v>
      </c>
      <c r="X484" s="80">
        <v>4098898</v>
      </c>
      <c r="Y484" s="80">
        <v>4748032</v>
      </c>
      <c r="Z484" s="15">
        <v>4891493</v>
      </c>
      <c r="AA484" s="492">
        <v>5191935</v>
      </c>
    </row>
    <row r="485" spans="1:27">
      <c r="A485" s="46" t="s">
        <v>712</v>
      </c>
      <c r="B485" s="137"/>
      <c r="C485" s="137"/>
      <c r="D485" s="137"/>
      <c r="E485" s="137"/>
      <c r="F485" s="137"/>
      <c r="G485" s="137"/>
      <c r="H485" s="137"/>
      <c r="I485" s="137"/>
      <c r="J485" s="137"/>
      <c r="K485" s="137"/>
      <c r="L485" s="137"/>
      <c r="M485" s="137"/>
      <c r="O485" s="80">
        <v>244422</v>
      </c>
      <c r="P485" s="80">
        <v>278036</v>
      </c>
      <c r="Q485" s="80">
        <v>298381</v>
      </c>
      <c r="R485" s="10">
        <v>395761</v>
      </c>
      <c r="S485" s="10">
        <v>443789</v>
      </c>
      <c r="T485" s="80">
        <v>484662</v>
      </c>
      <c r="U485" s="80">
        <v>535183</v>
      </c>
      <c r="V485" s="80">
        <v>604325</v>
      </c>
      <c r="W485" s="80">
        <v>626326</v>
      </c>
      <c r="X485" s="80">
        <v>684460</v>
      </c>
      <c r="Y485" s="80">
        <v>739797</v>
      </c>
      <c r="Z485" s="15">
        <v>912288</v>
      </c>
      <c r="AA485" s="492">
        <v>1037844</v>
      </c>
    </row>
    <row r="486" spans="1:27">
      <c r="A486" s="46" t="s">
        <v>919</v>
      </c>
      <c r="B486" s="137"/>
      <c r="C486" s="137"/>
      <c r="D486" s="137"/>
      <c r="E486" s="137"/>
      <c r="F486" s="137"/>
      <c r="G486" s="137"/>
      <c r="H486" s="137"/>
      <c r="I486" s="137"/>
      <c r="J486" s="137"/>
      <c r="K486" s="137"/>
      <c r="L486" s="137"/>
      <c r="M486" s="137"/>
      <c r="O486" s="80">
        <v>9836464</v>
      </c>
      <c r="P486" s="80">
        <v>13388808</v>
      </c>
      <c r="Q486" s="80">
        <v>15270817</v>
      </c>
      <c r="R486" s="10">
        <v>17942233</v>
      </c>
      <c r="S486" s="10">
        <v>21525664</v>
      </c>
      <c r="T486" s="80">
        <v>23283486</v>
      </c>
      <c r="U486" s="80">
        <v>25950327</v>
      </c>
      <c r="V486" s="80">
        <v>30736997</v>
      </c>
      <c r="W486" s="80">
        <v>34648614</v>
      </c>
      <c r="X486" s="80">
        <v>36179237</v>
      </c>
      <c r="Y486" s="80">
        <v>40301112</v>
      </c>
      <c r="Z486" s="15">
        <v>42493597</v>
      </c>
      <c r="AA486" s="492">
        <v>47611499</v>
      </c>
    </row>
    <row r="487" spans="1:27">
      <c r="A487" s="46" t="s">
        <v>676</v>
      </c>
      <c r="B487" s="137"/>
      <c r="C487" s="137"/>
      <c r="D487" s="137"/>
      <c r="E487" s="137"/>
      <c r="F487" s="137"/>
      <c r="G487" s="137"/>
      <c r="H487" s="137"/>
      <c r="I487" s="137"/>
      <c r="J487" s="137"/>
      <c r="K487" s="137"/>
      <c r="L487" s="137"/>
      <c r="M487" s="137"/>
      <c r="O487" s="80">
        <v>372276</v>
      </c>
      <c r="P487" s="80">
        <v>493588</v>
      </c>
      <c r="Q487" s="80">
        <v>679710</v>
      </c>
      <c r="R487" s="10">
        <v>996344</v>
      </c>
      <c r="S487" s="10">
        <v>1446257</v>
      </c>
      <c r="T487" s="80">
        <v>1858026</v>
      </c>
      <c r="U487" s="80">
        <v>2154362</v>
      </c>
      <c r="V487" s="80">
        <v>2070638</v>
      </c>
      <c r="W487" s="80">
        <v>2518918</v>
      </c>
      <c r="X487" s="80">
        <v>2603130</v>
      </c>
      <c r="Y487" s="80">
        <v>2734051</v>
      </c>
      <c r="Z487" s="15">
        <v>3082169</v>
      </c>
      <c r="AA487" s="492">
        <v>3372544</v>
      </c>
    </row>
    <row r="488" spans="1:27" ht="26.4">
      <c r="A488" s="46" t="s">
        <v>2325</v>
      </c>
      <c r="B488" s="137"/>
      <c r="C488" s="137"/>
      <c r="D488" s="137"/>
      <c r="E488" s="137"/>
      <c r="F488" s="137"/>
      <c r="G488" s="137"/>
      <c r="H488" s="137"/>
      <c r="I488" s="137"/>
      <c r="J488" s="137"/>
      <c r="K488" s="137"/>
      <c r="L488" s="137"/>
      <c r="M488" s="137"/>
      <c r="O488" s="80">
        <v>8659798</v>
      </c>
      <c r="P488" s="80">
        <v>9368932</v>
      </c>
      <c r="Q488" s="80">
        <v>10427578</v>
      </c>
      <c r="R488" s="10">
        <v>13707183</v>
      </c>
      <c r="S488" s="10">
        <v>18642139</v>
      </c>
      <c r="T488" s="80">
        <v>19616695</v>
      </c>
      <c r="U488" s="80">
        <v>21895792</v>
      </c>
      <c r="V488" s="80">
        <v>25008183</v>
      </c>
      <c r="W488" s="80">
        <v>28560221</v>
      </c>
      <c r="X488" s="80">
        <v>33050658</v>
      </c>
      <c r="Y488" s="80">
        <v>36017036</v>
      </c>
      <c r="Z488" s="15">
        <v>38238321</v>
      </c>
      <c r="AA488" s="492">
        <v>43713159</v>
      </c>
    </row>
    <row r="489" spans="1:27" ht="39.6">
      <c r="A489" s="46" t="s">
        <v>1302</v>
      </c>
      <c r="B489" s="137"/>
      <c r="C489" s="137"/>
      <c r="D489" s="137"/>
      <c r="E489" s="137"/>
      <c r="F489" s="137"/>
      <c r="G489" s="137"/>
      <c r="H489" s="137"/>
      <c r="I489" s="137"/>
      <c r="J489" s="137"/>
      <c r="K489" s="137"/>
      <c r="L489" s="137"/>
      <c r="M489" s="137"/>
      <c r="O489" s="80">
        <v>1061442</v>
      </c>
      <c r="P489" s="80">
        <v>1237532</v>
      </c>
      <c r="Q489" s="80">
        <v>1612048</v>
      </c>
      <c r="R489" s="10">
        <v>2853979</v>
      </c>
      <c r="S489" s="10">
        <v>3288743</v>
      </c>
      <c r="T489" s="80">
        <v>3538562</v>
      </c>
      <c r="U489" s="80">
        <v>4253045</v>
      </c>
      <c r="V489" s="80">
        <v>5364965</v>
      </c>
      <c r="W489" s="80">
        <v>5785203</v>
      </c>
      <c r="X489" s="80">
        <v>5941052</v>
      </c>
      <c r="Y489" s="80">
        <v>6004261</v>
      </c>
      <c r="Z489" s="15">
        <v>7098269</v>
      </c>
      <c r="AA489" s="492">
        <v>10829530</v>
      </c>
    </row>
    <row r="490" spans="1:27">
      <c r="A490" s="46" t="s">
        <v>1624</v>
      </c>
      <c r="B490" s="137"/>
      <c r="C490" s="137"/>
      <c r="D490" s="137"/>
      <c r="E490" s="137"/>
      <c r="F490" s="137"/>
      <c r="G490" s="137"/>
      <c r="H490" s="137"/>
      <c r="I490" s="137"/>
      <c r="J490" s="137"/>
      <c r="K490" s="137"/>
      <c r="L490" s="137"/>
      <c r="M490" s="137"/>
      <c r="O490" s="80">
        <v>1210675</v>
      </c>
      <c r="P490" s="80">
        <v>1278844</v>
      </c>
      <c r="Q490" s="80">
        <v>1410202</v>
      </c>
      <c r="R490" s="10">
        <v>2337357</v>
      </c>
      <c r="S490" s="10">
        <v>2468646</v>
      </c>
      <c r="T490" s="80">
        <v>2534403</v>
      </c>
      <c r="U490" s="80">
        <v>2700025</v>
      </c>
      <c r="V490" s="80">
        <v>2924719</v>
      </c>
      <c r="W490" s="80">
        <v>3266821</v>
      </c>
      <c r="X490" s="80">
        <v>3535385</v>
      </c>
      <c r="Y490" s="80">
        <v>3807107</v>
      </c>
      <c r="Z490" s="15">
        <v>4023573</v>
      </c>
      <c r="AA490" s="492">
        <v>4292373</v>
      </c>
    </row>
    <row r="491" spans="1:27" ht="26.4">
      <c r="A491" s="46" t="s">
        <v>1625</v>
      </c>
      <c r="B491" s="137"/>
      <c r="C491" s="137"/>
      <c r="D491" s="137"/>
      <c r="E491" s="137"/>
      <c r="F491" s="137"/>
      <c r="G491" s="137"/>
      <c r="H491" s="137"/>
      <c r="I491" s="137"/>
      <c r="J491" s="137"/>
      <c r="K491" s="137"/>
      <c r="L491" s="137"/>
      <c r="M491" s="137"/>
      <c r="O491" s="80">
        <v>940493</v>
      </c>
      <c r="P491" s="80">
        <v>1023358</v>
      </c>
      <c r="Q491" s="80">
        <v>1154516</v>
      </c>
      <c r="R491" s="10">
        <v>1639280</v>
      </c>
      <c r="S491" s="10">
        <v>1834158</v>
      </c>
      <c r="T491" s="80">
        <v>1965934</v>
      </c>
      <c r="U491" s="80">
        <v>2175848</v>
      </c>
      <c r="V491" s="80">
        <v>2372776</v>
      </c>
      <c r="W491" s="80">
        <v>2651390</v>
      </c>
      <c r="X491" s="80">
        <v>3054071</v>
      </c>
      <c r="Y491" s="80">
        <v>3273093</v>
      </c>
      <c r="Z491" s="15">
        <v>3528491</v>
      </c>
      <c r="AA491" s="492">
        <v>3944474</v>
      </c>
    </row>
    <row r="492" spans="1:27" ht="39.6">
      <c r="A492" s="46" t="s">
        <v>2326</v>
      </c>
      <c r="B492" s="137"/>
      <c r="C492" s="137"/>
      <c r="D492" s="137"/>
      <c r="E492" s="137"/>
      <c r="F492" s="137"/>
      <c r="G492" s="137"/>
      <c r="H492" s="137"/>
      <c r="I492" s="137"/>
      <c r="J492" s="137"/>
      <c r="K492" s="137"/>
      <c r="L492" s="137"/>
      <c r="M492" s="137"/>
      <c r="O492" s="80">
        <v>940591</v>
      </c>
      <c r="P492" s="80">
        <v>1107029</v>
      </c>
      <c r="Q492" s="80">
        <v>1246825</v>
      </c>
      <c r="R492" s="10">
        <v>1647960</v>
      </c>
      <c r="S492" s="10">
        <v>1799900</v>
      </c>
      <c r="T492" s="80">
        <v>1855830</v>
      </c>
      <c r="U492" s="80">
        <v>2095629</v>
      </c>
      <c r="V492" s="80">
        <v>2440957</v>
      </c>
      <c r="W492" s="80">
        <v>2420002</v>
      </c>
      <c r="X492" s="80">
        <v>2704773</v>
      </c>
      <c r="Y492" s="80">
        <v>2847110</v>
      </c>
      <c r="Z492" s="15">
        <v>3399226</v>
      </c>
      <c r="AA492" s="492">
        <v>4237702</v>
      </c>
    </row>
    <row r="493" spans="1:27" ht="26.4">
      <c r="A493" s="106" t="s">
        <v>2209</v>
      </c>
      <c r="B493" s="15">
        <v>35.4</v>
      </c>
      <c r="C493" s="13">
        <v>42.5</v>
      </c>
      <c r="D493" s="13">
        <v>33.700000000000003</v>
      </c>
      <c r="E493" s="13">
        <v>41.3</v>
      </c>
      <c r="F493" s="13">
        <v>39.5</v>
      </c>
      <c r="G493" s="13">
        <v>37.799999999999997</v>
      </c>
      <c r="H493" s="13">
        <v>41</v>
      </c>
      <c r="I493" s="13">
        <v>41.6</v>
      </c>
      <c r="J493" s="13">
        <v>41.7</v>
      </c>
      <c r="K493" s="13">
        <v>39.299999999999997</v>
      </c>
      <c r="L493" s="13">
        <v>41.1</v>
      </c>
      <c r="M493" s="13">
        <v>44</v>
      </c>
      <c r="N493" s="13">
        <v>43</v>
      </c>
      <c r="O493" s="13">
        <v>41.9</v>
      </c>
      <c r="P493" s="13">
        <v>45.2</v>
      </c>
      <c r="Q493" s="13">
        <v>46.3</v>
      </c>
      <c r="R493" s="13">
        <v>46.2</v>
      </c>
      <c r="S493" s="13">
        <v>45.3</v>
      </c>
      <c r="T493" s="80">
        <v>45.3</v>
      </c>
      <c r="U493" s="13">
        <v>47.1</v>
      </c>
      <c r="V493" s="80">
        <v>47.9</v>
      </c>
      <c r="W493" s="80">
        <v>47.7</v>
      </c>
      <c r="X493" s="80">
        <v>48.2</v>
      </c>
      <c r="Y493" s="80">
        <v>49.4</v>
      </c>
      <c r="Z493" s="15">
        <v>47.7</v>
      </c>
      <c r="AA493" s="492">
        <v>48.1</v>
      </c>
    </row>
    <row r="494" spans="1:27" ht="41.25" customHeight="1">
      <c r="A494" s="26" t="s">
        <v>2266</v>
      </c>
      <c r="C494" s="66"/>
      <c r="D494" s="138">
        <v>7.5</v>
      </c>
      <c r="E494" s="138">
        <v>11.4</v>
      </c>
      <c r="F494" s="138">
        <v>9.5</v>
      </c>
      <c r="G494" s="138">
        <v>9.9</v>
      </c>
      <c r="H494" s="138">
        <v>10.9</v>
      </c>
      <c r="I494" s="138">
        <v>11.5</v>
      </c>
      <c r="J494" s="138">
        <v>11.9</v>
      </c>
      <c r="K494" s="138">
        <v>12.7</v>
      </c>
      <c r="L494" s="138">
        <v>13.6</v>
      </c>
      <c r="M494" s="139">
        <v>17.100000000000001</v>
      </c>
      <c r="N494" s="107">
        <v>15</v>
      </c>
      <c r="O494" s="107">
        <v>14.8</v>
      </c>
      <c r="P494" s="107">
        <v>13.3</v>
      </c>
      <c r="Q494" s="107">
        <v>13.3</v>
      </c>
      <c r="R494" s="107">
        <v>12.9</v>
      </c>
      <c r="S494" s="107">
        <v>13.1</v>
      </c>
      <c r="T494" s="13">
        <v>13</v>
      </c>
      <c r="U494" s="107">
        <v>13.5</v>
      </c>
      <c r="V494" s="80">
        <v>14.4</v>
      </c>
      <c r="W494" s="13">
        <v>14</v>
      </c>
      <c r="X494" s="13">
        <v>14.6</v>
      </c>
      <c r="Y494" s="13">
        <v>14.9</v>
      </c>
      <c r="Z494" s="15">
        <v>15.8</v>
      </c>
      <c r="AA494" s="492">
        <v>16.899999999999999</v>
      </c>
    </row>
    <row r="495" spans="1:27" ht="41.25" customHeight="1">
      <c r="A495" s="26" t="s">
        <v>1109</v>
      </c>
      <c r="B495" s="15">
        <v>5.5</v>
      </c>
      <c r="C495" s="138">
        <v>3.6</v>
      </c>
      <c r="D495" s="138">
        <v>2.5</v>
      </c>
      <c r="E495" s="138">
        <v>2.1</v>
      </c>
      <c r="F495" s="138">
        <v>1.9</v>
      </c>
      <c r="G495" s="138">
        <v>1.6</v>
      </c>
      <c r="H495" s="138">
        <v>1.4</v>
      </c>
      <c r="I495" s="138">
        <v>1.3</v>
      </c>
      <c r="J495" s="138">
        <v>1.4</v>
      </c>
      <c r="K495" s="138">
        <v>1.8</v>
      </c>
      <c r="L495" s="138">
        <v>2.1</v>
      </c>
      <c r="M495" s="138">
        <v>2.2000000000000002</v>
      </c>
      <c r="N495" s="138">
        <v>2.5</v>
      </c>
      <c r="O495" s="138">
        <v>2.7</v>
      </c>
      <c r="P495" s="139">
        <v>3</v>
      </c>
      <c r="Q495" s="138">
        <v>3.3</v>
      </c>
      <c r="R495" s="139">
        <v>4</v>
      </c>
      <c r="S495" s="138">
        <v>4.4000000000000004</v>
      </c>
      <c r="T495" s="80">
        <v>4.0999999999999996</v>
      </c>
      <c r="U495" s="80">
        <v>3.7</v>
      </c>
      <c r="V495" s="80">
        <v>4.5999999999999996</v>
      </c>
      <c r="W495" s="80">
        <v>4.8</v>
      </c>
      <c r="X495" s="13">
        <v>4.5999999999999996</v>
      </c>
      <c r="Y495" s="13">
        <v>4.3</v>
      </c>
      <c r="Z495" s="13">
        <v>3.9</v>
      </c>
      <c r="AA495" s="492">
        <v>4.4000000000000004</v>
      </c>
    </row>
    <row r="496" spans="1:27" ht="32.25" customHeight="1">
      <c r="A496" s="26" t="s">
        <v>1110</v>
      </c>
      <c r="B496" s="15">
        <v>2.1</v>
      </c>
      <c r="C496" s="138">
        <v>1.6</v>
      </c>
      <c r="D496" s="138">
        <v>1.9</v>
      </c>
      <c r="E496" s="139">
        <v>2</v>
      </c>
      <c r="F496" s="138">
        <v>1.9</v>
      </c>
      <c r="G496" s="138">
        <v>1.7</v>
      </c>
      <c r="H496" s="138">
        <v>1.6</v>
      </c>
      <c r="I496" s="138">
        <v>1.4</v>
      </c>
      <c r="J496" s="138">
        <v>1.2</v>
      </c>
      <c r="K496" s="138">
        <v>1.3</v>
      </c>
      <c r="L496" s="138">
        <v>1.3</v>
      </c>
      <c r="M496" s="138">
        <v>1.3</v>
      </c>
      <c r="N496" s="138">
        <v>1.2</v>
      </c>
      <c r="O496" s="138">
        <v>1.1000000000000001</v>
      </c>
      <c r="P496" s="138">
        <v>1.1000000000000001</v>
      </c>
      <c r="Q496" s="139">
        <v>1</v>
      </c>
      <c r="R496" s="139">
        <v>1</v>
      </c>
      <c r="S496" s="139">
        <v>1</v>
      </c>
      <c r="T496" s="13">
        <v>1</v>
      </c>
      <c r="U496" s="13">
        <v>0.8</v>
      </c>
      <c r="V496" s="80">
        <v>0.8</v>
      </c>
      <c r="W496" s="80">
        <v>0.7</v>
      </c>
      <c r="X496" s="13">
        <v>0.7</v>
      </c>
      <c r="Y496" s="13">
        <v>0.8</v>
      </c>
      <c r="Z496" s="493">
        <v>1</v>
      </c>
      <c r="AA496" s="492">
        <v>0.8</v>
      </c>
    </row>
    <row r="497" spans="1:256" ht="43.5" customHeight="1">
      <c r="A497" s="26" t="s">
        <v>1112</v>
      </c>
      <c r="B497" s="15">
        <v>103.5</v>
      </c>
      <c r="C497" s="139">
        <v>102</v>
      </c>
      <c r="D497" s="138">
        <v>100.6</v>
      </c>
      <c r="E497" s="138">
        <v>99.9</v>
      </c>
      <c r="F497" s="138">
        <v>100.1</v>
      </c>
      <c r="G497" s="138">
        <v>99.9</v>
      </c>
      <c r="H497" s="138">
        <v>99.6</v>
      </c>
      <c r="I497" s="138">
        <v>99.7</v>
      </c>
      <c r="J497" s="138">
        <v>100.2</v>
      </c>
      <c r="K497" s="138">
        <v>100.5</v>
      </c>
      <c r="L497" s="138">
        <v>100.9</v>
      </c>
      <c r="M497" s="139">
        <v>101</v>
      </c>
      <c r="N497" s="138">
        <v>101.3</v>
      </c>
      <c r="O497" s="138">
        <v>101.6</v>
      </c>
      <c r="P497" s="138">
        <v>101.9</v>
      </c>
      <c r="Q497" s="138">
        <v>102.4</v>
      </c>
      <c r="R497" s="139">
        <v>103.1</v>
      </c>
      <c r="S497" s="139">
        <v>103.6</v>
      </c>
      <c r="T497" s="80">
        <v>103.2</v>
      </c>
      <c r="U497" s="14">
        <v>103</v>
      </c>
      <c r="V497" s="80">
        <v>104</v>
      </c>
      <c r="W497" s="80">
        <v>104.3</v>
      </c>
      <c r="X497" s="13">
        <v>104.1</v>
      </c>
      <c r="Y497" s="13">
        <v>103.7</v>
      </c>
      <c r="Z497" s="493">
        <v>103.2</v>
      </c>
      <c r="AA497" s="492">
        <v>103.8</v>
      </c>
    </row>
    <row r="498" spans="1:256" ht="21.75" customHeight="1">
      <c r="A498" s="514" t="s">
        <v>983</v>
      </c>
      <c r="B498" s="503"/>
      <c r="C498" s="503"/>
      <c r="D498" s="503"/>
      <c r="E498" s="503"/>
      <c r="F498" s="503"/>
      <c r="G498" s="503"/>
      <c r="H498" s="503"/>
      <c r="I498" s="503"/>
      <c r="J498" s="503"/>
      <c r="K498" s="503"/>
      <c r="L498" s="503"/>
      <c r="M498" s="503"/>
      <c r="N498" s="503"/>
      <c r="O498" s="503"/>
      <c r="P498" s="503"/>
      <c r="Q498" s="503"/>
      <c r="R498" s="503"/>
      <c r="S498" s="503"/>
      <c r="T498" s="503"/>
      <c r="U498" s="503"/>
      <c r="V498" s="503"/>
      <c r="W498" s="503"/>
      <c r="X498" s="503"/>
      <c r="Y498" s="503"/>
      <c r="Z498" s="503"/>
      <c r="AA498" s="503"/>
      <c r="AB498" s="173"/>
      <c r="AC498" s="173"/>
      <c r="AD498" s="173"/>
      <c r="AE498" s="173"/>
      <c r="AF498" s="173"/>
      <c r="AG498" s="173"/>
      <c r="AH498" s="173"/>
      <c r="AI498" s="173"/>
      <c r="AJ498" s="173"/>
      <c r="AK498" s="173"/>
      <c r="AL498" s="173"/>
      <c r="AM498" s="173"/>
      <c r="AN498" s="173"/>
      <c r="AO498" s="173"/>
      <c r="AP498" s="173"/>
      <c r="AQ498" s="317"/>
      <c r="AR498" s="173"/>
      <c r="AS498" s="173"/>
      <c r="AT498" s="173"/>
      <c r="AU498" s="173"/>
      <c r="AV498" s="173"/>
      <c r="AW498" s="173"/>
      <c r="AX498" s="173"/>
      <c r="AY498" s="173"/>
      <c r="AZ498" s="173"/>
      <c r="BA498" s="173"/>
      <c r="BB498" s="173"/>
      <c r="BC498" s="173"/>
      <c r="BD498" s="173"/>
      <c r="BE498" s="173"/>
      <c r="BF498" s="173"/>
      <c r="BG498" s="173"/>
      <c r="BH498" s="173"/>
      <c r="BI498" s="173"/>
      <c r="BJ498" s="173"/>
      <c r="BK498" s="173"/>
      <c r="BL498" s="317"/>
      <c r="BM498" s="173"/>
      <c r="BN498" s="173"/>
      <c r="BO498" s="173"/>
      <c r="BP498" s="173"/>
      <c r="BQ498" s="173"/>
      <c r="BR498" s="173"/>
      <c r="BS498" s="173"/>
      <c r="BT498" s="173"/>
      <c r="BU498" s="173"/>
      <c r="BV498" s="173"/>
      <c r="BW498" s="173"/>
      <c r="BX498" s="173"/>
      <c r="BY498" s="173"/>
      <c r="BZ498" s="173"/>
      <c r="CA498" s="173"/>
      <c r="CB498" s="173"/>
      <c r="CC498" s="173"/>
      <c r="CD498" s="173"/>
      <c r="CE498" s="173"/>
      <c r="CF498" s="173"/>
      <c r="CG498" s="317"/>
      <c r="CH498" s="173"/>
      <c r="CI498" s="173"/>
      <c r="CJ498" s="173"/>
      <c r="CK498" s="173"/>
      <c r="CL498" s="173"/>
      <c r="CM498" s="173"/>
      <c r="CN498" s="173"/>
      <c r="CO498" s="173"/>
      <c r="CP498" s="173"/>
      <c r="CQ498" s="173"/>
      <c r="CR498" s="173"/>
      <c r="CS498" s="173"/>
      <c r="CT498" s="173"/>
      <c r="CU498" s="173"/>
      <c r="CV498" s="173"/>
      <c r="CW498" s="173"/>
      <c r="CX498" s="173"/>
      <c r="CY498" s="173"/>
      <c r="CZ498" s="173"/>
      <c r="DA498" s="173"/>
      <c r="DB498" s="317"/>
      <c r="DC498" s="173"/>
      <c r="DD498" s="173"/>
      <c r="DE498" s="173"/>
      <c r="DF498" s="173"/>
      <c r="DG498" s="173"/>
      <c r="DH498" s="173"/>
      <c r="DI498" s="173"/>
      <c r="DJ498" s="173"/>
      <c r="DK498" s="173"/>
      <c r="DL498" s="173"/>
      <c r="DM498" s="173"/>
      <c r="DN498" s="173"/>
      <c r="DO498" s="173"/>
      <c r="DP498" s="173"/>
      <c r="DQ498" s="173"/>
      <c r="DR498" s="173"/>
      <c r="DS498" s="173"/>
      <c r="DT498" s="173"/>
      <c r="DU498" s="173"/>
      <c r="DV498" s="173"/>
      <c r="DW498" s="514"/>
      <c r="DX498" s="503"/>
      <c r="DY498" s="503"/>
      <c r="DZ498" s="503"/>
      <c r="EA498" s="503"/>
      <c r="EB498" s="503"/>
      <c r="EC498" s="503"/>
      <c r="ED498" s="503"/>
      <c r="EE498" s="503"/>
      <c r="EF498" s="503"/>
      <c r="EG498" s="503"/>
      <c r="EH498" s="503"/>
      <c r="EI498" s="503"/>
      <c r="EJ498" s="503"/>
      <c r="EK498" s="503"/>
      <c r="EL498" s="503"/>
      <c r="EM498" s="503"/>
      <c r="EN498" s="503"/>
      <c r="EO498" s="503"/>
      <c r="EP498" s="503"/>
      <c r="EQ498" s="503"/>
      <c r="ER498" s="514"/>
      <c r="ES498" s="503"/>
      <c r="ET498" s="503"/>
      <c r="EU498" s="503"/>
      <c r="EV498" s="503"/>
      <c r="EW498" s="503"/>
      <c r="EX498" s="503"/>
      <c r="EY498" s="503"/>
      <c r="EZ498" s="503"/>
      <c r="FA498" s="503"/>
      <c r="FB498" s="503"/>
      <c r="FC498" s="503"/>
      <c r="FD498" s="503"/>
      <c r="FE498" s="503"/>
      <c r="FF498" s="503"/>
      <c r="FG498" s="503"/>
      <c r="FH498" s="503"/>
      <c r="FI498" s="503"/>
      <c r="FJ498" s="503"/>
      <c r="FK498" s="503"/>
      <c r="FL498" s="503"/>
      <c r="FM498" s="514"/>
      <c r="FN498" s="503"/>
      <c r="FO498" s="503"/>
      <c r="FP498" s="503"/>
      <c r="FQ498" s="503"/>
      <c r="FR498" s="503"/>
      <c r="FS498" s="503"/>
      <c r="FT498" s="503"/>
      <c r="FU498" s="503"/>
      <c r="FV498" s="503"/>
      <c r="FW498" s="503"/>
      <c r="FX498" s="503"/>
      <c r="FY498" s="503"/>
      <c r="FZ498" s="503"/>
      <c r="GA498" s="503"/>
      <c r="GB498" s="503"/>
      <c r="GC498" s="503"/>
      <c r="GD498" s="503"/>
      <c r="GE498" s="503"/>
      <c r="GF498" s="503"/>
      <c r="GG498" s="503"/>
      <c r="GH498" s="514"/>
      <c r="GI498" s="503"/>
      <c r="GJ498" s="503"/>
      <c r="GK498" s="503"/>
      <c r="GL498" s="503"/>
      <c r="GM498" s="503"/>
      <c r="GN498" s="503"/>
      <c r="GO498" s="503"/>
      <c r="GP498" s="503"/>
      <c r="GQ498" s="503"/>
      <c r="GR498" s="503"/>
      <c r="GS498" s="503"/>
      <c r="GT498" s="503"/>
      <c r="GU498" s="503"/>
      <c r="GV498" s="503"/>
      <c r="GW498" s="503"/>
      <c r="GX498" s="503"/>
      <c r="GY498" s="503"/>
      <c r="GZ498" s="503"/>
      <c r="HA498" s="503"/>
      <c r="HB498" s="503"/>
      <c r="HC498" s="514"/>
      <c r="HD498" s="503"/>
      <c r="HE498" s="503"/>
      <c r="HF498" s="503"/>
      <c r="HG498" s="503"/>
      <c r="HH498" s="503"/>
      <c r="HI498" s="503"/>
      <c r="HJ498" s="503"/>
      <c r="HK498" s="503"/>
      <c r="HL498" s="503"/>
      <c r="HM498" s="503"/>
      <c r="HN498" s="503"/>
      <c r="HO498" s="503"/>
      <c r="HP498" s="503"/>
      <c r="HQ498" s="503"/>
      <c r="HR498" s="503"/>
      <c r="HS498" s="503"/>
      <c r="HT498" s="503"/>
      <c r="HU498" s="503"/>
      <c r="HV498" s="503"/>
      <c r="HW498" s="503"/>
      <c r="HX498" s="514"/>
      <c r="HY498" s="503"/>
      <c r="HZ498" s="503"/>
      <c r="IA498" s="503"/>
      <c r="IB498" s="503"/>
      <c r="IC498" s="503"/>
      <c r="ID498" s="503"/>
      <c r="IE498" s="503"/>
      <c r="IF498" s="503"/>
      <c r="IG498" s="503"/>
      <c r="IH498" s="503"/>
      <c r="II498" s="503"/>
      <c r="IJ498" s="503"/>
      <c r="IK498" s="503"/>
      <c r="IL498" s="503"/>
      <c r="IM498" s="503"/>
      <c r="IN498" s="503"/>
      <c r="IO498" s="503"/>
      <c r="IP498" s="503"/>
      <c r="IQ498" s="503"/>
      <c r="IR498" s="503"/>
      <c r="IS498" s="514"/>
      <c r="IT498" s="503"/>
      <c r="IU498" s="503"/>
      <c r="IV498" s="503"/>
    </row>
    <row r="499" spans="1:256" ht="13.5" customHeight="1">
      <c r="A499" s="514" t="s">
        <v>2263</v>
      </c>
      <c r="B499" s="503"/>
      <c r="C499" s="503"/>
      <c r="D499" s="503"/>
      <c r="E499" s="503"/>
      <c r="F499" s="503"/>
      <c r="G499" s="503"/>
      <c r="H499" s="503"/>
      <c r="I499" s="503"/>
      <c r="J499" s="503"/>
      <c r="K499" s="503"/>
      <c r="L499" s="503"/>
      <c r="M499" s="503"/>
      <c r="N499" s="503"/>
      <c r="O499" s="503"/>
      <c r="P499" s="503"/>
      <c r="Q499" s="503"/>
      <c r="R499" s="503"/>
      <c r="S499" s="503"/>
      <c r="T499" s="503"/>
      <c r="U499" s="503"/>
      <c r="V499" s="503"/>
      <c r="W499" s="503"/>
      <c r="X499" s="503"/>
      <c r="Y499" s="503"/>
      <c r="Z499" s="503"/>
      <c r="AA499" s="503"/>
    </row>
    <row r="500" spans="1:256" ht="13.5" customHeight="1">
      <c r="A500" s="514" t="s">
        <v>2264</v>
      </c>
      <c r="B500" s="503"/>
      <c r="C500" s="503"/>
      <c r="D500" s="503"/>
      <c r="E500" s="503"/>
      <c r="F500" s="503"/>
      <c r="G500" s="503"/>
      <c r="H500" s="503"/>
      <c r="I500" s="503"/>
      <c r="J500" s="503"/>
      <c r="K500" s="503"/>
      <c r="L500" s="503"/>
      <c r="M500" s="503"/>
      <c r="N500" s="503"/>
      <c r="O500" s="503"/>
      <c r="P500" s="503"/>
      <c r="Q500" s="503"/>
      <c r="R500" s="503"/>
      <c r="S500" s="503"/>
      <c r="T500" s="503"/>
      <c r="U500" s="503"/>
      <c r="V500" s="503"/>
      <c r="W500" s="503"/>
      <c r="X500" s="503"/>
      <c r="Y500" s="503"/>
      <c r="Z500" s="503"/>
      <c r="AA500" s="503"/>
    </row>
    <row r="501" spans="1:256" ht="13.5" customHeight="1">
      <c r="A501" s="514" t="s">
        <v>2265</v>
      </c>
      <c r="B501" s="503"/>
      <c r="C501" s="503"/>
      <c r="D501" s="503"/>
      <c r="E501" s="503"/>
      <c r="F501" s="503"/>
      <c r="G501" s="503"/>
      <c r="H501" s="503"/>
      <c r="I501" s="503"/>
      <c r="J501" s="503"/>
      <c r="K501" s="503"/>
      <c r="L501" s="503"/>
      <c r="M501" s="503"/>
      <c r="N501" s="503"/>
      <c r="O501" s="503"/>
      <c r="P501" s="503"/>
      <c r="Q501" s="503"/>
      <c r="R501" s="503"/>
      <c r="S501" s="503"/>
      <c r="T501" s="503"/>
      <c r="U501" s="503"/>
      <c r="V501" s="503"/>
      <c r="W501" s="503"/>
      <c r="X501" s="503"/>
      <c r="Y501" s="503"/>
      <c r="Z501" s="503"/>
      <c r="AA501" s="503"/>
    </row>
    <row r="502" spans="1:256" ht="12.75" customHeight="1">
      <c r="A502" s="456" t="s">
        <v>473</v>
      </c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  <c r="T502" s="503"/>
      <c r="U502" s="503"/>
      <c r="V502" s="503"/>
      <c r="W502" s="503"/>
      <c r="X502" s="503"/>
      <c r="Y502" s="503"/>
      <c r="Z502" s="503"/>
      <c r="AA502" s="503"/>
    </row>
    <row r="503" spans="1:256">
      <c r="A503" s="515" t="s">
        <v>1111</v>
      </c>
      <c r="B503" s="503"/>
      <c r="C503" s="503"/>
      <c r="D503" s="503"/>
      <c r="E503" s="503"/>
      <c r="F503" s="503"/>
      <c r="G503" s="503"/>
      <c r="H503" s="503"/>
      <c r="I503" s="503"/>
      <c r="J503" s="503"/>
      <c r="K503" s="503"/>
      <c r="L503" s="503"/>
      <c r="M503" s="503"/>
      <c r="N503" s="503"/>
      <c r="O503" s="503"/>
      <c r="P503" s="503"/>
      <c r="Q503" s="503"/>
      <c r="R503" s="503"/>
      <c r="S503" s="503"/>
      <c r="T503" s="503"/>
      <c r="U503" s="503"/>
      <c r="V503" s="503"/>
      <c r="W503" s="503"/>
      <c r="X503" s="503"/>
      <c r="Y503" s="503"/>
      <c r="Z503" s="503"/>
      <c r="AA503" s="503"/>
    </row>
    <row r="504" spans="1:256">
      <c r="A504" s="461"/>
    </row>
    <row r="505" spans="1:256" ht="42.75" customHeight="1">
      <c r="A505" s="558" t="s">
        <v>141</v>
      </c>
      <c r="B505" s="522"/>
      <c r="C505" s="522"/>
      <c r="D505" s="522"/>
      <c r="E505" s="522"/>
      <c r="F505" s="522"/>
      <c r="G505" s="522"/>
      <c r="H505" s="522"/>
      <c r="I505" s="522"/>
      <c r="J505" s="522"/>
      <c r="K505" s="522"/>
      <c r="L505" s="522"/>
      <c r="M505" s="522"/>
      <c r="N505" s="522"/>
      <c r="O505" s="522"/>
      <c r="P505" s="522"/>
      <c r="Q505" s="522"/>
      <c r="R505" s="522"/>
      <c r="S505" s="522"/>
      <c r="T505" s="522"/>
      <c r="U505" s="522"/>
      <c r="V505" s="522"/>
      <c r="W505" s="522"/>
      <c r="X505" s="522"/>
      <c r="Y505" s="522"/>
      <c r="Z505" s="522"/>
      <c r="AA505" s="503"/>
    </row>
  </sheetData>
  <mergeCells count="22">
    <mergeCell ref="A1:AA1"/>
    <mergeCell ref="A3:AA3"/>
    <mergeCell ref="A10:AA10"/>
    <mergeCell ref="A11:AA11"/>
    <mergeCell ref="IS498:IV498"/>
    <mergeCell ref="FM498:GG498"/>
    <mergeCell ref="GH498:HB498"/>
    <mergeCell ref="HC498:HW498"/>
    <mergeCell ref="HX498:IR498"/>
    <mergeCell ref="A468:AA468"/>
    <mergeCell ref="A469:AA469"/>
    <mergeCell ref="A470:AA470"/>
    <mergeCell ref="A471:AA471"/>
    <mergeCell ref="A505:AA505"/>
    <mergeCell ref="DW498:EQ498"/>
    <mergeCell ref="ER498:FL498"/>
    <mergeCell ref="A498:AA498"/>
    <mergeCell ref="A499:AA499"/>
    <mergeCell ref="A500:AA500"/>
    <mergeCell ref="A501:AA501"/>
    <mergeCell ref="C502:AA502"/>
    <mergeCell ref="A503:AA503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T29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sheetPr codeName="Лист22">
    <tabColor rgb="FFCCFFCC"/>
  </sheetPr>
  <dimension ref="A1:AR293"/>
  <sheetViews>
    <sheetView zoomScale="90" zoomScaleNormal="90" workbookViewId="0">
      <pane xSplit="1" ySplit="3" topLeftCell="B229" activePane="bottomRight" state="frozen"/>
      <selection pane="topRight" activeCell="B1" sqref="B1"/>
      <selection pane="bottomLeft" activeCell="A4" sqref="A4"/>
      <selection pane="bottomRight" activeCell="A231" sqref="A231"/>
    </sheetView>
  </sheetViews>
  <sheetFormatPr defaultRowHeight="13.2"/>
  <cols>
    <col min="1" max="1" width="35.6640625" customWidth="1"/>
    <col min="11" max="13" width="11.6640625" customWidth="1"/>
    <col min="14" max="14" width="10" customWidth="1"/>
    <col min="15" max="15" width="12.33203125" customWidth="1"/>
    <col min="16" max="17" width="10.44140625" customWidth="1"/>
    <col min="18" max="18" width="10.6640625" customWidth="1"/>
    <col min="19" max="19" width="11.6640625" customWidth="1"/>
    <col min="20" max="20" width="10.6640625" customWidth="1"/>
    <col min="21" max="21" width="11.109375" customWidth="1"/>
    <col min="22" max="22" width="11.44140625" customWidth="1"/>
    <col min="23" max="23" width="11.6640625" customWidth="1"/>
    <col min="24" max="24" width="11.5546875" customWidth="1"/>
    <col min="25" max="25" width="11.88671875" customWidth="1"/>
    <col min="26" max="26" width="11.5546875" customWidth="1"/>
    <col min="27" max="27" width="11.44140625" customWidth="1"/>
  </cols>
  <sheetData>
    <row r="1" spans="1:44">
      <c r="A1" s="510" t="s">
        <v>465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  <c r="S1" s="510"/>
      <c r="T1" s="510"/>
      <c r="U1" s="510"/>
      <c r="V1" s="510"/>
      <c r="W1" s="510"/>
      <c r="X1" s="510"/>
      <c r="Y1" s="510"/>
      <c r="Z1" s="552"/>
      <c r="AA1" s="563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</row>
    <row r="2" spans="1:44" ht="14.25" customHeight="1">
      <c r="A2" s="1" t="s">
        <v>1518</v>
      </c>
      <c r="B2" s="1">
        <v>1991</v>
      </c>
      <c r="C2" s="1">
        <v>1992</v>
      </c>
      <c r="D2" s="1">
        <v>1993</v>
      </c>
      <c r="E2" s="1">
        <v>1994</v>
      </c>
      <c r="F2" s="1">
        <v>1995</v>
      </c>
      <c r="G2" s="1">
        <v>1996</v>
      </c>
      <c r="H2" s="1">
        <v>1997</v>
      </c>
      <c r="I2" s="1">
        <v>1998</v>
      </c>
      <c r="J2" s="1">
        <v>1999</v>
      </c>
      <c r="K2" s="1">
        <v>2000</v>
      </c>
      <c r="L2" s="1">
        <v>2001</v>
      </c>
      <c r="M2" s="1">
        <v>2002</v>
      </c>
      <c r="N2" s="1">
        <v>2003</v>
      </c>
      <c r="O2" s="1">
        <v>2004</v>
      </c>
      <c r="P2" s="1">
        <v>2005</v>
      </c>
      <c r="Q2" s="1">
        <v>2006</v>
      </c>
      <c r="R2" s="1">
        <v>2007</v>
      </c>
      <c r="S2" s="174">
        <v>2008</v>
      </c>
      <c r="T2" s="174">
        <v>2009</v>
      </c>
      <c r="U2" s="174">
        <v>2010</v>
      </c>
      <c r="V2" s="174">
        <v>2011</v>
      </c>
      <c r="W2" s="174">
        <v>2012</v>
      </c>
      <c r="X2" s="174">
        <v>2013</v>
      </c>
      <c r="Y2" s="174">
        <v>2014</v>
      </c>
      <c r="Z2" s="174">
        <v>2015</v>
      </c>
      <c r="AA2" s="174">
        <v>2016</v>
      </c>
    </row>
    <row r="3" spans="1:44">
      <c r="A3" s="508" t="s">
        <v>496</v>
      </c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</row>
    <row r="4" spans="1:44" ht="24" customHeight="1">
      <c r="A4" s="7" t="s">
        <v>1662</v>
      </c>
    </row>
    <row r="5" spans="1:44" ht="36" customHeight="1">
      <c r="A5" s="108" t="s">
        <v>782</v>
      </c>
    </row>
    <row r="6" spans="1:44">
      <c r="A6" s="108" t="s">
        <v>1663</v>
      </c>
      <c r="I6" s="199">
        <v>100</v>
      </c>
      <c r="J6" s="199">
        <v>100</v>
      </c>
      <c r="K6" s="199">
        <v>100</v>
      </c>
      <c r="L6" s="199">
        <v>100</v>
      </c>
      <c r="M6" s="199">
        <v>100</v>
      </c>
      <c r="N6" s="199">
        <v>100</v>
      </c>
      <c r="O6" s="199">
        <v>100</v>
      </c>
      <c r="P6" s="199">
        <v>100</v>
      </c>
      <c r="Q6" s="199">
        <v>100</v>
      </c>
      <c r="R6" s="199">
        <v>100</v>
      </c>
      <c r="S6" s="200">
        <v>100</v>
      </c>
      <c r="T6" s="15">
        <v>100</v>
      </c>
      <c r="U6" s="15">
        <v>100</v>
      </c>
      <c r="V6" s="200">
        <v>100</v>
      </c>
      <c r="W6" s="200">
        <v>100</v>
      </c>
      <c r="X6" s="200">
        <v>100</v>
      </c>
      <c r="Y6" s="200">
        <v>100</v>
      </c>
      <c r="Z6" s="200">
        <v>100</v>
      </c>
      <c r="AA6" s="200">
        <v>100</v>
      </c>
    </row>
    <row r="7" spans="1:44">
      <c r="A7" s="108" t="s">
        <v>650</v>
      </c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200"/>
      <c r="T7" s="15"/>
      <c r="U7" s="15"/>
      <c r="V7" s="114"/>
      <c r="W7" s="288"/>
      <c r="Y7" s="427"/>
      <c r="Z7" s="427"/>
      <c r="AA7" s="427"/>
    </row>
    <row r="8" spans="1:44" ht="15.6">
      <c r="A8" s="203" t="s">
        <v>953</v>
      </c>
      <c r="I8" s="56">
        <v>98.5</v>
      </c>
      <c r="J8" s="56">
        <v>98.6</v>
      </c>
      <c r="K8" s="56">
        <v>98.4</v>
      </c>
      <c r="L8" s="56">
        <v>99.1</v>
      </c>
      <c r="M8" s="56">
        <v>98.6</v>
      </c>
      <c r="N8" s="56">
        <v>98.9</v>
      </c>
      <c r="O8" s="56">
        <v>99.1</v>
      </c>
      <c r="P8" s="56">
        <v>98.2</v>
      </c>
      <c r="Q8" s="56">
        <v>98.7</v>
      </c>
      <c r="R8" s="56">
        <v>98.8</v>
      </c>
      <c r="S8" s="201">
        <v>98.7</v>
      </c>
      <c r="T8" s="15">
        <v>98.8</v>
      </c>
      <c r="U8" s="15">
        <v>98.7</v>
      </c>
      <c r="V8" s="201">
        <v>98.4</v>
      </c>
      <c r="W8" s="201">
        <v>98.2</v>
      </c>
      <c r="X8" s="201">
        <v>98.7</v>
      </c>
      <c r="Y8" s="201">
        <v>98.5</v>
      </c>
      <c r="Z8" s="201">
        <v>97.7</v>
      </c>
      <c r="AA8" s="201">
        <v>98.7</v>
      </c>
    </row>
    <row r="9" spans="1:44" ht="26.4">
      <c r="A9" s="118" t="s">
        <v>950</v>
      </c>
      <c r="B9" s="287"/>
      <c r="C9" s="287"/>
      <c r="D9" s="287"/>
      <c r="E9" s="287"/>
      <c r="F9" s="287"/>
      <c r="G9" s="287"/>
      <c r="I9" s="201">
        <v>1</v>
      </c>
      <c r="J9" s="201">
        <v>1.2</v>
      </c>
      <c r="K9" s="201">
        <v>1.5</v>
      </c>
      <c r="L9" s="201">
        <v>0.7</v>
      </c>
      <c r="M9" s="201">
        <v>0.5</v>
      </c>
      <c r="N9" s="201">
        <v>0.5</v>
      </c>
      <c r="O9" s="201">
        <v>0.4</v>
      </c>
      <c r="P9" s="201">
        <v>0.8</v>
      </c>
      <c r="Q9" s="201">
        <v>0.6</v>
      </c>
      <c r="R9" s="201">
        <v>0.5</v>
      </c>
      <c r="S9" s="201">
        <v>0.5</v>
      </c>
      <c r="T9" s="15">
        <v>0.4</v>
      </c>
      <c r="U9" s="15">
        <v>0.4</v>
      </c>
      <c r="V9" s="201">
        <v>0.5</v>
      </c>
      <c r="W9" s="201">
        <v>0.5</v>
      </c>
      <c r="X9" s="437"/>
      <c r="Y9" s="114"/>
      <c r="Z9" s="437"/>
      <c r="AA9" s="427"/>
    </row>
    <row r="10" spans="1:44" ht="39.6">
      <c r="A10" s="118" t="s">
        <v>951</v>
      </c>
      <c r="B10" s="287"/>
      <c r="C10" s="287"/>
      <c r="D10" s="287"/>
      <c r="E10" s="287"/>
      <c r="F10" s="287"/>
      <c r="G10" s="287"/>
      <c r="I10" s="201"/>
      <c r="J10" s="201"/>
      <c r="K10" s="201"/>
      <c r="L10" s="201"/>
      <c r="M10" s="201"/>
      <c r="N10" s="201"/>
      <c r="O10" s="201"/>
      <c r="P10" s="201">
        <v>0.3</v>
      </c>
      <c r="Q10" s="201">
        <v>0.3</v>
      </c>
      <c r="R10" s="201">
        <v>0.3</v>
      </c>
      <c r="S10" s="201">
        <v>0.3</v>
      </c>
      <c r="T10" s="15">
        <v>0.3</v>
      </c>
      <c r="U10" s="15">
        <v>0.4</v>
      </c>
      <c r="V10" s="201">
        <v>0.4</v>
      </c>
      <c r="W10" s="201">
        <v>0.6</v>
      </c>
      <c r="X10" s="437"/>
      <c r="Y10" s="114"/>
      <c r="Z10" s="437"/>
      <c r="AA10" s="427"/>
    </row>
    <row r="11" spans="1:44" ht="28.8">
      <c r="A11" s="118" t="s">
        <v>954</v>
      </c>
      <c r="I11" s="56">
        <v>0.5</v>
      </c>
      <c r="J11" s="56">
        <v>0.2</v>
      </c>
      <c r="K11" s="56">
        <v>0.1</v>
      </c>
      <c r="L11" s="56">
        <v>0.2</v>
      </c>
      <c r="M11" s="56">
        <v>0.9</v>
      </c>
      <c r="N11" s="56">
        <v>0.6</v>
      </c>
      <c r="O11" s="56">
        <v>0.5</v>
      </c>
      <c r="P11" s="56">
        <v>0.7</v>
      </c>
      <c r="Q11" s="56">
        <v>0.4</v>
      </c>
      <c r="R11" s="56">
        <v>0.4</v>
      </c>
      <c r="S11" s="201">
        <v>0.5</v>
      </c>
      <c r="T11" s="15">
        <v>0.5</v>
      </c>
      <c r="U11" s="15">
        <v>0.5</v>
      </c>
      <c r="V11" s="201">
        <v>0.7</v>
      </c>
      <c r="W11" s="201">
        <v>0.7</v>
      </c>
      <c r="X11" s="437"/>
      <c r="Y11" s="114"/>
      <c r="Z11" s="437"/>
      <c r="AA11" s="427"/>
    </row>
    <row r="12" spans="1:44" ht="28.8">
      <c r="A12" s="31" t="s">
        <v>955</v>
      </c>
      <c r="B12" s="287"/>
      <c r="C12" s="287"/>
      <c r="D12" s="287"/>
      <c r="E12" s="287"/>
      <c r="F12" s="287"/>
      <c r="G12" s="287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15"/>
      <c r="U12" s="15"/>
      <c r="V12" s="201"/>
      <c r="W12" s="201"/>
      <c r="X12" s="18">
        <v>1.3</v>
      </c>
      <c r="Y12" s="201">
        <v>1.5</v>
      </c>
      <c r="Z12" s="201">
        <v>2.2999999999999998</v>
      </c>
      <c r="AA12" s="201">
        <v>1.3</v>
      </c>
    </row>
    <row r="13" spans="1:44" ht="43.5" customHeight="1">
      <c r="A13" s="26" t="s">
        <v>1539</v>
      </c>
      <c r="B13" s="15">
        <v>210.5</v>
      </c>
      <c r="C13" s="56">
        <v>2670.2</v>
      </c>
      <c r="D13" s="56">
        <v>27124.5</v>
      </c>
      <c r="E13" s="56">
        <v>108809.9</v>
      </c>
      <c r="F13" s="56">
        <v>266973.59999999998</v>
      </c>
      <c r="G13" s="56">
        <v>375958.1</v>
      </c>
      <c r="H13" s="56">
        <v>408797.3</v>
      </c>
      <c r="I13" s="56">
        <v>407086.3</v>
      </c>
      <c r="J13" s="56">
        <v>670438.80000000005</v>
      </c>
      <c r="K13" s="56">
        <v>1165234.2</v>
      </c>
      <c r="L13" s="201">
        <v>1504712.1</v>
      </c>
      <c r="M13" s="56">
        <v>1762407.3</v>
      </c>
      <c r="N13" s="56">
        <v>2186365.2000000002</v>
      </c>
      <c r="O13" s="56">
        <v>2865013.9</v>
      </c>
      <c r="P13" s="56">
        <v>3611109</v>
      </c>
      <c r="Q13" s="56">
        <v>4730022.9000000004</v>
      </c>
      <c r="R13" s="56">
        <v>6716222.4000000004</v>
      </c>
      <c r="S13" s="201">
        <v>8781616.4000000004</v>
      </c>
      <c r="T13" s="14">
        <v>7976012.7999999998</v>
      </c>
      <c r="U13" s="14">
        <v>9152096</v>
      </c>
      <c r="V13" s="201">
        <v>11035652</v>
      </c>
      <c r="W13" s="201">
        <v>12586090.4</v>
      </c>
      <c r="X13" s="201">
        <v>13450238.179</v>
      </c>
      <c r="Y13" s="201">
        <v>13902645.300000001</v>
      </c>
      <c r="Z13" s="201">
        <v>13897187.699999999</v>
      </c>
      <c r="AA13" s="201">
        <v>14639835</v>
      </c>
    </row>
    <row r="14" spans="1:44" ht="55.2">
      <c r="A14" s="106" t="s">
        <v>1107</v>
      </c>
      <c r="B14" s="15">
        <v>85.1</v>
      </c>
      <c r="C14" s="56">
        <v>60.3</v>
      </c>
      <c r="D14" s="56">
        <v>88.3</v>
      </c>
      <c r="E14" s="56">
        <v>75.7</v>
      </c>
      <c r="F14" s="56">
        <v>89.9</v>
      </c>
      <c r="G14" s="56">
        <v>81.900000000000006</v>
      </c>
      <c r="H14" s="56">
        <v>95</v>
      </c>
      <c r="I14" s="56">
        <v>88</v>
      </c>
      <c r="J14" s="56">
        <v>105.3</v>
      </c>
      <c r="K14" s="56">
        <v>117.4</v>
      </c>
      <c r="L14" s="56">
        <v>111.7</v>
      </c>
      <c r="M14" s="56">
        <v>102.9</v>
      </c>
      <c r="N14" s="56">
        <v>112.7</v>
      </c>
      <c r="O14" s="56">
        <v>116.8</v>
      </c>
      <c r="P14" s="56">
        <v>110.2</v>
      </c>
      <c r="Q14" s="56">
        <v>117.8</v>
      </c>
      <c r="R14" s="56">
        <v>123.8</v>
      </c>
      <c r="S14" s="201">
        <v>109.5</v>
      </c>
      <c r="T14" s="15">
        <v>86.5</v>
      </c>
      <c r="U14" s="14">
        <v>106.3</v>
      </c>
      <c r="V14" s="201">
        <v>110.8</v>
      </c>
      <c r="W14" s="201">
        <v>106.8</v>
      </c>
      <c r="X14" s="201">
        <v>100.76767982575873</v>
      </c>
      <c r="Y14" s="51">
        <v>98.5</v>
      </c>
      <c r="Z14" s="201">
        <v>89.9</v>
      </c>
      <c r="AA14" s="201">
        <v>99.1</v>
      </c>
    </row>
    <row r="15" spans="1:44" ht="42" customHeight="1">
      <c r="A15" s="26" t="s">
        <v>601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134"/>
      <c r="T15" s="287"/>
      <c r="U15" s="18"/>
      <c r="V15" s="427"/>
      <c r="W15" s="427"/>
      <c r="X15" s="427"/>
      <c r="Y15" s="427"/>
      <c r="Z15" s="427"/>
      <c r="AA15" s="427"/>
    </row>
    <row r="16" spans="1:44">
      <c r="A16" s="108" t="s">
        <v>1663</v>
      </c>
      <c r="B16" s="56"/>
      <c r="C16" s="56"/>
      <c r="D16" s="56"/>
      <c r="E16" s="56"/>
      <c r="F16" s="56"/>
      <c r="G16" s="56"/>
      <c r="I16" s="56">
        <v>407086.3</v>
      </c>
      <c r="J16" s="56">
        <v>670438.80000000005</v>
      </c>
      <c r="K16" s="56">
        <v>1165234.2</v>
      </c>
      <c r="L16" s="56">
        <v>1504712.1</v>
      </c>
      <c r="M16" s="56">
        <v>1762407.3</v>
      </c>
      <c r="N16" s="56">
        <v>2186365.2000000002</v>
      </c>
      <c r="O16" s="56">
        <v>2865013.9</v>
      </c>
      <c r="P16" s="56">
        <v>3611109</v>
      </c>
      <c r="Q16" s="56">
        <v>4730022.9000000004</v>
      </c>
      <c r="R16" s="56">
        <v>6716222.4000000004</v>
      </c>
      <c r="S16" s="201">
        <v>8781616.4000000004</v>
      </c>
      <c r="T16" s="14">
        <v>7976012.7999999998</v>
      </c>
      <c r="U16" s="14">
        <v>9152096</v>
      </c>
      <c r="V16" s="201">
        <v>11035652</v>
      </c>
      <c r="W16" s="201">
        <v>12586090.4</v>
      </c>
      <c r="X16" s="201">
        <v>13450238.179</v>
      </c>
      <c r="Y16" s="201">
        <v>13902645.300000001</v>
      </c>
      <c r="Z16" s="201">
        <v>13897187.699999999</v>
      </c>
      <c r="AA16" s="201">
        <v>14639835</v>
      </c>
    </row>
    <row r="17" spans="1:27">
      <c r="A17" s="47" t="s">
        <v>650</v>
      </c>
      <c r="B17" s="56"/>
      <c r="C17" s="56"/>
      <c r="D17" s="56"/>
      <c r="E17" s="56"/>
      <c r="F17" s="56"/>
      <c r="G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201"/>
      <c r="T17" s="287"/>
      <c r="U17" s="14"/>
      <c r="V17" s="437"/>
      <c r="W17" s="427"/>
      <c r="X17" s="427"/>
      <c r="Y17" s="18"/>
      <c r="Z17" s="427"/>
      <c r="AA17" s="427"/>
    </row>
    <row r="18" spans="1:27">
      <c r="A18" s="46" t="s">
        <v>602</v>
      </c>
      <c r="B18" s="56"/>
      <c r="C18" s="56"/>
      <c r="D18" s="56"/>
      <c r="E18" s="56"/>
      <c r="F18" s="56"/>
      <c r="G18" s="56"/>
      <c r="I18" s="56">
        <v>66310.8</v>
      </c>
      <c r="J18" s="56">
        <v>95963.199999999997</v>
      </c>
      <c r="K18" s="56">
        <v>131999.6</v>
      </c>
      <c r="L18" s="56">
        <v>171517.1</v>
      </c>
      <c r="M18" s="56">
        <v>214539.6</v>
      </c>
      <c r="N18" s="56">
        <v>275819.09999999998</v>
      </c>
      <c r="O18" s="56">
        <v>340784.7</v>
      </c>
      <c r="P18" s="56">
        <v>434264.4</v>
      </c>
      <c r="Q18" s="56">
        <v>557241.59999999998</v>
      </c>
      <c r="R18" s="56">
        <v>876252.6</v>
      </c>
      <c r="S18" s="201">
        <v>1193839.5</v>
      </c>
      <c r="T18" s="14">
        <v>1036902.3</v>
      </c>
      <c r="U18" s="14">
        <v>1111719.7</v>
      </c>
      <c r="V18" s="316">
        <v>1395584.1</v>
      </c>
      <c r="W18" s="201">
        <v>1533702.6</v>
      </c>
      <c r="X18" s="201">
        <v>1681513.4</v>
      </c>
      <c r="Y18" s="201">
        <v>2014388.4</v>
      </c>
      <c r="Z18" s="201">
        <v>2172739.6</v>
      </c>
      <c r="AA18" s="201">
        <v>2254345.5</v>
      </c>
    </row>
    <row r="19" spans="1:27" ht="26.4">
      <c r="A19" s="118" t="s">
        <v>1755</v>
      </c>
      <c r="G19" s="56"/>
      <c r="I19" s="56">
        <v>183408.9</v>
      </c>
      <c r="J19" s="56">
        <v>277814.59999999998</v>
      </c>
      <c r="K19" s="56">
        <v>502222.4</v>
      </c>
      <c r="L19" s="56">
        <v>628375.19999999995</v>
      </c>
      <c r="M19" s="56">
        <v>722700.2</v>
      </c>
      <c r="N19" s="56">
        <v>951028.2</v>
      </c>
      <c r="O19" s="56">
        <v>1200898.1000000001</v>
      </c>
      <c r="P19" s="56">
        <v>1460174</v>
      </c>
      <c r="Q19" s="56">
        <v>1935331</v>
      </c>
      <c r="R19" s="56">
        <v>2798423.1</v>
      </c>
      <c r="S19" s="201">
        <v>3742201.5</v>
      </c>
      <c r="T19" s="14">
        <v>3482185.7</v>
      </c>
      <c r="U19" s="15">
        <v>3962800.6</v>
      </c>
      <c r="V19" s="316">
        <v>4776779.3</v>
      </c>
      <c r="W19" s="14">
        <v>5560168</v>
      </c>
      <c r="X19" s="27">
        <v>5582765.4309999999</v>
      </c>
      <c r="Y19" s="18">
        <v>5665278.5999999996</v>
      </c>
      <c r="Z19" s="27">
        <v>6069104</v>
      </c>
      <c r="AA19" s="18">
        <v>6618100.9000000004</v>
      </c>
    </row>
    <row r="20" spans="1:27" ht="27.75" customHeight="1">
      <c r="A20" s="118" t="s">
        <v>1756</v>
      </c>
      <c r="G20" s="56"/>
      <c r="I20" s="56">
        <v>121788.2</v>
      </c>
      <c r="J20" s="56">
        <v>243656</v>
      </c>
      <c r="K20" s="56">
        <v>426621.8</v>
      </c>
      <c r="L20" s="56">
        <v>527028.69999999995</v>
      </c>
      <c r="M20" s="56">
        <v>663863.19999999995</v>
      </c>
      <c r="N20" s="56">
        <v>811462.1</v>
      </c>
      <c r="O20" s="56">
        <v>1158231.3999999999</v>
      </c>
      <c r="P20" s="56">
        <v>1483985</v>
      </c>
      <c r="Q20" s="56">
        <v>1917508.5</v>
      </c>
      <c r="R20" s="56">
        <v>2612342.5</v>
      </c>
      <c r="S20" s="201">
        <v>3311896</v>
      </c>
      <c r="T20" s="14">
        <v>2970194.4</v>
      </c>
      <c r="U20" s="15">
        <v>3472690.1</v>
      </c>
      <c r="V20" s="316">
        <v>4185575.1</v>
      </c>
      <c r="W20" s="14">
        <v>4731571.8</v>
      </c>
      <c r="X20" s="27">
        <v>5212773.4790000003</v>
      </c>
      <c r="Y20" s="18">
        <v>5052003.5999999996</v>
      </c>
      <c r="Z20" s="201">
        <v>4375110</v>
      </c>
      <c r="AA20" s="201">
        <v>4480736.8</v>
      </c>
    </row>
    <row r="21" spans="1:27" ht="26.4">
      <c r="A21" s="118" t="s">
        <v>1757</v>
      </c>
      <c r="G21" s="56"/>
      <c r="I21" s="56">
        <v>35578.400000000001</v>
      </c>
      <c r="J21" s="56">
        <v>53005</v>
      </c>
      <c r="K21" s="56">
        <v>104390.39999999999</v>
      </c>
      <c r="L21" s="56">
        <v>177791.1</v>
      </c>
      <c r="M21" s="56">
        <v>161304.29999999999</v>
      </c>
      <c r="N21" s="56">
        <v>148055.79999999999</v>
      </c>
      <c r="O21" s="56">
        <v>165099.70000000001</v>
      </c>
      <c r="P21" s="56">
        <v>232685.6</v>
      </c>
      <c r="Q21" s="56">
        <v>319941.8</v>
      </c>
      <c r="R21" s="56">
        <v>429204.2</v>
      </c>
      <c r="S21" s="201">
        <v>533679.4</v>
      </c>
      <c r="T21" s="14">
        <v>486730.4</v>
      </c>
      <c r="U21" s="15">
        <v>604885.6</v>
      </c>
      <c r="V21" s="316">
        <v>677713.5</v>
      </c>
      <c r="W21" s="14">
        <v>760648</v>
      </c>
      <c r="X21" s="27">
        <v>973185.92299999995</v>
      </c>
      <c r="Y21" s="27">
        <v>1170974.7</v>
      </c>
      <c r="Z21" s="201">
        <v>1280234.1000000001</v>
      </c>
      <c r="AA21" s="27">
        <v>1286651.8</v>
      </c>
    </row>
    <row r="22" spans="1:27">
      <c r="A22" s="116" t="s">
        <v>2171</v>
      </c>
      <c r="G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201"/>
      <c r="T22" s="14"/>
      <c r="U22" s="15"/>
      <c r="V22" s="316"/>
      <c r="W22" s="201"/>
      <c r="X22" s="427"/>
      <c r="Y22" s="427"/>
      <c r="Z22" s="427"/>
      <c r="AA22" s="427"/>
    </row>
    <row r="23" spans="1:27">
      <c r="A23" s="108" t="s">
        <v>1663</v>
      </c>
      <c r="G23" s="56"/>
      <c r="I23" s="199">
        <v>100</v>
      </c>
      <c r="J23" s="199">
        <v>100</v>
      </c>
      <c r="K23" s="199">
        <v>100</v>
      </c>
      <c r="L23" s="199">
        <v>100</v>
      </c>
      <c r="M23" s="199">
        <v>100</v>
      </c>
      <c r="N23" s="199">
        <v>100</v>
      </c>
      <c r="O23" s="199">
        <v>100</v>
      </c>
      <c r="P23" s="199">
        <v>100</v>
      </c>
      <c r="Q23" s="199">
        <v>100</v>
      </c>
      <c r="R23" s="199">
        <v>100</v>
      </c>
      <c r="S23" s="200">
        <v>100</v>
      </c>
      <c r="T23" s="15">
        <v>100</v>
      </c>
      <c r="U23" s="15">
        <v>100</v>
      </c>
      <c r="V23" s="200">
        <v>100</v>
      </c>
      <c r="W23" s="200">
        <v>100</v>
      </c>
      <c r="X23" s="200">
        <v>100</v>
      </c>
      <c r="Y23" s="200">
        <v>100</v>
      </c>
      <c r="Z23" s="44">
        <v>100</v>
      </c>
      <c r="AA23" s="44">
        <v>100</v>
      </c>
    </row>
    <row r="24" spans="1:27">
      <c r="A24" s="108" t="s">
        <v>650</v>
      </c>
      <c r="G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201"/>
      <c r="T24" s="15"/>
      <c r="U24" s="15"/>
      <c r="V24" s="437"/>
      <c r="W24" s="201"/>
      <c r="X24" s="427"/>
      <c r="Y24" s="427"/>
      <c r="Z24" s="427"/>
      <c r="AA24" s="427"/>
    </row>
    <row r="25" spans="1:27">
      <c r="A25" s="46" t="s">
        <v>602</v>
      </c>
      <c r="G25" s="56"/>
      <c r="I25" s="56">
        <v>16.3</v>
      </c>
      <c r="J25" s="56">
        <v>14.3</v>
      </c>
      <c r="K25" s="56">
        <v>11.3</v>
      </c>
      <c r="L25" s="56">
        <v>11.4</v>
      </c>
      <c r="M25" s="56">
        <v>12.2</v>
      </c>
      <c r="N25" s="56">
        <v>12.6</v>
      </c>
      <c r="O25" s="56">
        <v>11.9</v>
      </c>
      <c r="P25" s="56">
        <v>12</v>
      </c>
      <c r="Q25" s="56">
        <v>11.8</v>
      </c>
      <c r="R25" s="56">
        <v>13</v>
      </c>
      <c r="S25" s="201">
        <v>13.6</v>
      </c>
      <c r="T25" s="14">
        <v>13</v>
      </c>
      <c r="U25" s="15">
        <v>12.2</v>
      </c>
      <c r="V25" s="14">
        <v>12.7</v>
      </c>
      <c r="W25" s="201">
        <v>12.2</v>
      </c>
      <c r="X25" s="27">
        <v>12.5</v>
      </c>
      <c r="Y25" s="201">
        <v>14.5</v>
      </c>
      <c r="Z25" s="27">
        <v>15.6</v>
      </c>
      <c r="AA25" s="27">
        <v>15.4</v>
      </c>
    </row>
    <row r="26" spans="1:27" ht="26.4">
      <c r="A26" s="118" t="s">
        <v>1755</v>
      </c>
      <c r="G26" s="56"/>
      <c r="I26" s="56">
        <v>45.1</v>
      </c>
      <c r="J26" s="56">
        <v>41.4</v>
      </c>
      <c r="K26" s="56">
        <v>43.1</v>
      </c>
      <c r="L26" s="56">
        <v>41.8</v>
      </c>
      <c r="M26" s="56">
        <v>41</v>
      </c>
      <c r="N26" s="56">
        <v>43.5</v>
      </c>
      <c r="O26" s="56">
        <v>41.9</v>
      </c>
      <c r="P26" s="56">
        <v>40.4</v>
      </c>
      <c r="Q26" s="56">
        <v>40.9</v>
      </c>
      <c r="R26" s="56">
        <v>41.7</v>
      </c>
      <c r="S26" s="201">
        <v>42.6</v>
      </c>
      <c r="T26" s="15">
        <v>43.7</v>
      </c>
      <c r="U26" s="15">
        <v>43.3</v>
      </c>
      <c r="V26" s="201">
        <v>43.3</v>
      </c>
      <c r="W26" s="201">
        <v>44.2</v>
      </c>
      <c r="X26" s="201">
        <v>41.5</v>
      </c>
      <c r="Y26" s="201">
        <v>40.799999999999997</v>
      </c>
      <c r="Z26" s="201">
        <v>43.7</v>
      </c>
      <c r="AA26" s="201">
        <v>45.2</v>
      </c>
    </row>
    <row r="27" spans="1:27" ht="26.25" customHeight="1">
      <c r="A27" s="46" t="s">
        <v>1756</v>
      </c>
      <c r="G27" s="56"/>
      <c r="I27" s="56">
        <v>29.9</v>
      </c>
      <c r="J27" s="56">
        <v>36.4</v>
      </c>
      <c r="K27" s="56">
        <v>36.6</v>
      </c>
      <c r="L27" s="56">
        <v>35</v>
      </c>
      <c r="M27" s="56">
        <v>37.700000000000003</v>
      </c>
      <c r="N27" s="56">
        <v>37.1</v>
      </c>
      <c r="O27" s="56">
        <v>40.4</v>
      </c>
      <c r="P27" s="56">
        <v>41.1</v>
      </c>
      <c r="Q27" s="56">
        <v>40.5</v>
      </c>
      <c r="R27" s="56">
        <v>38.9</v>
      </c>
      <c r="S27" s="201">
        <v>37.700000000000003</v>
      </c>
      <c r="T27" s="15">
        <v>37.200000000000003</v>
      </c>
      <c r="U27" s="15">
        <v>37.9</v>
      </c>
      <c r="V27" s="201">
        <v>37.9</v>
      </c>
      <c r="W27" s="201">
        <v>37.6</v>
      </c>
      <c r="X27" s="201">
        <v>38.799999999999997</v>
      </c>
      <c r="Y27" s="201">
        <v>36.299999999999997</v>
      </c>
      <c r="Z27" s="201">
        <v>31.5</v>
      </c>
      <c r="AA27" s="201">
        <v>30.6</v>
      </c>
    </row>
    <row r="28" spans="1:27">
      <c r="A28" s="118" t="s">
        <v>2183</v>
      </c>
      <c r="G28" s="56"/>
      <c r="I28" s="56">
        <v>8.6999999999999993</v>
      </c>
      <c r="J28" s="56">
        <v>7.9</v>
      </c>
      <c r="K28" s="56">
        <v>9</v>
      </c>
      <c r="L28" s="56">
        <v>11.8</v>
      </c>
      <c r="M28" s="56">
        <v>9.1</v>
      </c>
      <c r="N28" s="56">
        <v>6.8</v>
      </c>
      <c r="O28" s="56">
        <v>5.8</v>
      </c>
      <c r="P28" s="56">
        <v>6.5</v>
      </c>
      <c r="Q28" s="56">
        <v>6.8</v>
      </c>
      <c r="R28" s="56">
        <v>6.4</v>
      </c>
      <c r="S28" s="201">
        <v>6.1</v>
      </c>
      <c r="T28" s="15">
        <v>6.1</v>
      </c>
      <c r="U28" s="15">
        <v>6.6</v>
      </c>
      <c r="V28" s="201">
        <v>6.1</v>
      </c>
      <c r="W28" s="201">
        <v>6</v>
      </c>
      <c r="X28" s="201">
        <v>7.2</v>
      </c>
      <c r="Y28" s="201">
        <v>8.4</v>
      </c>
      <c r="Z28" s="201">
        <v>9.1999999999999993</v>
      </c>
      <c r="AA28" s="201">
        <v>8.8000000000000007</v>
      </c>
    </row>
    <row r="29" spans="1:27" ht="52.8">
      <c r="A29" s="106" t="s">
        <v>1809</v>
      </c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202"/>
      <c r="T29" s="202"/>
      <c r="Z29" s="427"/>
      <c r="AA29" s="427"/>
    </row>
    <row r="30" spans="1:27" ht="15.6">
      <c r="A30" s="108" t="s">
        <v>1106</v>
      </c>
      <c r="D30" s="56">
        <v>27124.5</v>
      </c>
      <c r="E30" s="56">
        <v>108809.9</v>
      </c>
      <c r="F30" s="56">
        <v>266973.59999999998</v>
      </c>
      <c r="G30" s="56">
        <v>375958.1</v>
      </c>
      <c r="H30" s="56">
        <v>408797.3</v>
      </c>
      <c r="I30" s="56">
        <v>407086.3</v>
      </c>
      <c r="J30" s="56">
        <v>670438.80000000005</v>
      </c>
      <c r="K30" s="56">
        <v>1165234.2</v>
      </c>
      <c r="L30" s="56">
        <v>1504712.1</v>
      </c>
      <c r="M30" s="56">
        <v>1762407.3</v>
      </c>
      <c r="N30" s="56">
        <v>2186365.2000000002</v>
      </c>
      <c r="O30" s="56">
        <v>2865013.9</v>
      </c>
      <c r="P30" s="56">
        <v>3611109</v>
      </c>
      <c r="Q30" s="56">
        <v>4730022.9000000004</v>
      </c>
      <c r="R30" s="56">
        <v>6716222.4000000004</v>
      </c>
      <c r="S30" s="201">
        <v>8781616.4000000004</v>
      </c>
      <c r="T30" s="14">
        <v>7976012.7999999998</v>
      </c>
      <c r="U30" s="14">
        <v>9152096</v>
      </c>
      <c r="V30" s="201">
        <v>11035652</v>
      </c>
      <c r="W30" s="201">
        <v>12586090.4</v>
      </c>
      <c r="X30" s="201">
        <v>13450238.179</v>
      </c>
      <c r="Y30" s="18">
        <v>13902645.300000001</v>
      </c>
      <c r="Z30" s="27">
        <v>13897187.699999999</v>
      </c>
      <c r="AA30" s="201">
        <v>14639835</v>
      </c>
    </row>
    <row r="31" spans="1:27">
      <c r="A31" s="108" t="s">
        <v>650</v>
      </c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201"/>
      <c r="T31" s="14"/>
      <c r="U31" s="15"/>
      <c r="V31" s="385"/>
      <c r="W31" s="438"/>
      <c r="X31" s="427"/>
      <c r="Y31" s="427"/>
      <c r="Z31" s="427"/>
      <c r="AA31" s="427"/>
    </row>
    <row r="32" spans="1:27">
      <c r="A32" s="203" t="s">
        <v>1810</v>
      </c>
      <c r="D32" s="201">
        <v>26460.799999999999</v>
      </c>
      <c r="E32" s="201">
        <v>106925.8</v>
      </c>
      <c r="F32" s="201">
        <v>259685.3</v>
      </c>
      <c r="G32" s="201">
        <v>364684.4</v>
      </c>
      <c r="H32" s="56">
        <v>391338.1</v>
      </c>
      <c r="I32" s="56">
        <v>378830.3</v>
      </c>
      <c r="J32" s="56">
        <v>594701</v>
      </c>
      <c r="K32" s="56">
        <v>1005409.2</v>
      </c>
      <c r="L32" s="56">
        <v>1285387.5</v>
      </c>
      <c r="M32" s="56">
        <v>1510680.7</v>
      </c>
      <c r="N32" s="56">
        <v>1837840.6</v>
      </c>
      <c r="O32" s="56">
        <v>2389760.2999999998</v>
      </c>
      <c r="P32" s="56">
        <v>2909014.6</v>
      </c>
      <c r="Q32" s="56">
        <v>3861335.3</v>
      </c>
      <c r="R32" s="56">
        <v>5580727.7000000002</v>
      </c>
      <c r="S32" s="201">
        <v>7358956.2000000002</v>
      </c>
      <c r="T32" s="14">
        <v>6795581.2000000002</v>
      </c>
      <c r="U32" s="337">
        <v>7886584.5999999996</v>
      </c>
      <c r="V32" s="201">
        <v>9693269.6999999993</v>
      </c>
      <c r="W32" s="14">
        <v>10643554.4</v>
      </c>
      <c r="X32" s="201">
        <v>11540509.1</v>
      </c>
      <c r="Y32" s="201">
        <v>11975593.300000001</v>
      </c>
      <c r="Z32" s="27">
        <v>11720541.800000001</v>
      </c>
      <c r="AA32" s="201">
        <v>12192222.4</v>
      </c>
    </row>
    <row r="33" spans="1:27">
      <c r="A33" s="203" t="s">
        <v>1628</v>
      </c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201"/>
      <c r="T33" s="14"/>
      <c r="U33" s="15"/>
      <c r="V33" s="287"/>
      <c r="W33" s="427"/>
      <c r="X33" s="427"/>
      <c r="Y33" s="427"/>
      <c r="Z33" s="427"/>
      <c r="AA33" s="427"/>
    </row>
    <row r="34" spans="1:27">
      <c r="A34" s="204" t="s">
        <v>1811</v>
      </c>
      <c r="D34" s="56">
        <v>13775.1</v>
      </c>
      <c r="E34" s="56">
        <v>35233.9</v>
      </c>
      <c r="F34" s="56">
        <v>83510.7</v>
      </c>
      <c r="G34" s="56">
        <v>102028</v>
      </c>
      <c r="H34" s="56">
        <v>100157.6</v>
      </c>
      <c r="I34" s="56">
        <v>92622.2</v>
      </c>
      <c r="J34" s="56">
        <v>153080.4</v>
      </c>
      <c r="K34" s="56">
        <v>277893.8</v>
      </c>
      <c r="L34" s="56">
        <v>332585.40000000002</v>
      </c>
      <c r="M34" s="56">
        <v>355816</v>
      </c>
      <c r="N34" s="56">
        <v>459094.8</v>
      </c>
      <c r="O34" s="56">
        <v>489269.1</v>
      </c>
      <c r="P34" s="56">
        <v>677688</v>
      </c>
      <c r="Q34" s="56">
        <v>828289.4</v>
      </c>
      <c r="R34" s="56">
        <v>1190776.1000000001</v>
      </c>
      <c r="S34" s="201">
        <v>1589600.5</v>
      </c>
      <c r="T34" s="14">
        <v>1537270</v>
      </c>
      <c r="U34" s="337">
        <v>1577058.3</v>
      </c>
      <c r="V34" s="14">
        <v>1861811.4</v>
      </c>
      <c r="W34" s="14">
        <v>2114610</v>
      </c>
      <c r="X34" s="27">
        <v>2315524.4</v>
      </c>
      <c r="Y34" s="27">
        <v>2069665.5</v>
      </c>
      <c r="Z34" s="27">
        <v>2052205.2</v>
      </c>
      <c r="AA34" s="27">
        <v>2212767.7999999998</v>
      </c>
    </row>
    <row r="35" spans="1:27">
      <c r="A35" s="204" t="s">
        <v>1126</v>
      </c>
      <c r="D35" s="201">
        <v>3375.7</v>
      </c>
      <c r="E35" s="201">
        <v>8806.6</v>
      </c>
      <c r="F35" s="201">
        <v>16829.099999999999</v>
      </c>
      <c r="G35" s="201">
        <v>19696</v>
      </c>
      <c r="H35" s="201">
        <v>22242.5</v>
      </c>
      <c r="I35" s="201">
        <v>21307.5</v>
      </c>
      <c r="J35" s="56">
        <v>31068.400000000001</v>
      </c>
      <c r="K35" s="56">
        <v>52937.2</v>
      </c>
      <c r="L35" s="56">
        <v>74071.899999999994</v>
      </c>
      <c r="M35" s="56">
        <v>82232.100000000006</v>
      </c>
      <c r="N35" s="56">
        <v>94860.7</v>
      </c>
      <c r="O35" s="56">
        <v>119231.3</v>
      </c>
      <c r="P35" s="56">
        <v>137627.1</v>
      </c>
      <c r="Q35" s="56">
        <v>197474.6</v>
      </c>
      <c r="R35" s="56">
        <v>298143.90000000002</v>
      </c>
      <c r="S35" s="201">
        <v>380143.1</v>
      </c>
      <c r="T35" s="14">
        <v>288918.3</v>
      </c>
      <c r="U35" s="337">
        <v>294491.59999999998</v>
      </c>
      <c r="V35" s="14">
        <v>346583.4</v>
      </c>
      <c r="W35" s="14">
        <v>404669.3</v>
      </c>
      <c r="X35" s="14">
        <v>462751.5</v>
      </c>
      <c r="Y35" s="14">
        <v>466309.9</v>
      </c>
      <c r="Z35" s="14">
        <v>414141.2</v>
      </c>
      <c r="AA35" s="14">
        <v>381489.6</v>
      </c>
    </row>
    <row r="36" spans="1:27">
      <c r="A36" s="204" t="s">
        <v>1127</v>
      </c>
      <c r="D36" s="201">
        <v>3275.4</v>
      </c>
      <c r="E36" s="201">
        <v>19897.900000000001</v>
      </c>
      <c r="F36" s="201">
        <v>35682.699999999997</v>
      </c>
      <c r="G36" s="201">
        <v>60305.4</v>
      </c>
      <c r="H36" s="201">
        <v>92630.3</v>
      </c>
      <c r="I36" s="201">
        <v>122629.8</v>
      </c>
      <c r="J36" s="56">
        <v>163648.4</v>
      </c>
      <c r="K36" s="56">
        <v>348292.3</v>
      </c>
      <c r="L36" s="56">
        <v>551255.6</v>
      </c>
      <c r="M36" s="56">
        <v>740869</v>
      </c>
      <c r="N36" s="56">
        <v>900765.7</v>
      </c>
      <c r="O36" s="56">
        <v>1331600.1000000001</v>
      </c>
      <c r="P36" s="56">
        <v>1623095.3</v>
      </c>
      <c r="Q36" s="56">
        <v>2249609.2999999998</v>
      </c>
      <c r="R36" s="56">
        <v>3336870.4</v>
      </c>
      <c r="S36" s="201">
        <v>4490580.5999999996</v>
      </c>
      <c r="T36" s="14">
        <v>4405436.2</v>
      </c>
      <c r="U36" s="337">
        <v>5213924.4000000004</v>
      </c>
      <c r="V36" s="14">
        <v>5986688</v>
      </c>
      <c r="W36" s="14">
        <v>6385469.2999999998</v>
      </c>
      <c r="X36" s="14">
        <v>7252326.9000000004</v>
      </c>
      <c r="Y36" s="14">
        <v>7832887.7999999998</v>
      </c>
      <c r="Z36" s="14">
        <v>7903220.2999999998</v>
      </c>
      <c r="AA36" s="14">
        <v>8243983.0999999996</v>
      </c>
    </row>
    <row r="37" spans="1:27">
      <c r="A37" s="204" t="s">
        <v>1559</v>
      </c>
      <c r="D37" s="56"/>
      <c r="E37" s="56"/>
      <c r="F37" s="56"/>
      <c r="G37" s="56"/>
      <c r="H37" s="56"/>
      <c r="I37" s="56"/>
      <c r="J37" s="56"/>
      <c r="K37" s="56">
        <v>810.4</v>
      </c>
      <c r="L37" s="56">
        <v>1023.3</v>
      </c>
      <c r="M37" s="56">
        <v>1407.8</v>
      </c>
      <c r="N37" s="56">
        <v>1830</v>
      </c>
      <c r="O37" s="56">
        <v>2058.1999999999998</v>
      </c>
      <c r="P37" s="56">
        <v>2449.6999999999998</v>
      </c>
      <c r="Q37" s="56">
        <v>2654.1</v>
      </c>
      <c r="R37" s="56">
        <v>3425.2</v>
      </c>
      <c r="S37" s="201">
        <v>3215</v>
      </c>
      <c r="T37" s="14">
        <v>2661.9</v>
      </c>
      <c r="U37" s="337">
        <v>2993</v>
      </c>
      <c r="V37" s="14">
        <v>2440.1999999999998</v>
      </c>
      <c r="W37" s="14">
        <v>2383.1999999999998</v>
      </c>
      <c r="X37" s="14">
        <v>2922.8</v>
      </c>
      <c r="Y37" s="14">
        <v>3702.1</v>
      </c>
      <c r="Z37" s="14">
        <v>2303.6999999999998</v>
      </c>
      <c r="AA37" s="14">
        <v>1148.0999999999999</v>
      </c>
    </row>
    <row r="38" spans="1:27" ht="26.4">
      <c r="A38" s="116" t="s">
        <v>1789</v>
      </c>
      <c r="D38" s="56">
        <v>39.6</v>
      </c>
      <c r="E38" s="56">
        <v>128.6</v>
      </c>
      <c r="F38" s="56">
        <v>363.7</v>
      </c>
      <c r="G38" s="56">
        <v>371</v>
      </c>
      <c r="H38" s="56">
        <v>434.7</v>
      </c>
      <c r="I38" s="56">
        <v>387.9</v>
      </c>
      <c r="J38" s="56">
        <v>634.4</v>
      </c>
      <c r="K38" s="56">
        <v>1496.6</v>
      </c>
      <c r="L38" s="56">
        <v>1531.9</v>
      </c>
      <c r="M38" s="56">
        <v>1654.7</v>
      </c>
      <c r="N38" s="56">
        <v>1963</v>
      </c>
      <c r="O38" s="56">
        <v>2256.1</v>
      </c>
      <c r="P38" s="56">
        <v>2536.5</v>
      </c>
      <c r="Q38" s="56">
        <v>3808.1</v>
      </c>
      <c r="R38" s="56">
        <v>5361.2</v>
      </c>
      <c r="S38" s="201">
        <v>7827.9</v>
      </c>
      <c r="T38" s="14">
        <v>5134.8999999999996</v>
      </c>
      <c r="U38" s="337">
        <v>3966</v>
      </c>
      <c r="V38" s="14">
        <v>3580</v>
      </c>
      <c r="W38" s="14">
        <v>4912.1000000000004</v>
      </c>
      <c r="X38" s="14">
        <v>4944.6000000000004</v>
      </c>
      <c r="Y38" s="14">
        <v>11986.7</v>
      </c>
      <c r="Z38" s="14">
        <v>9164.2999999999993</v>
      </c>
      <c r="AA38" s="14">
        <v>3260</v>
      </c>
    </row>
    <row r="39" spans="1:27">
      <c r="A39" s="204" t="s">
        <v>1790</v>
      </c>
      <c r="D39" s="56">
        <v>5995</v>
      </c>
      <c r="E39" s="56">
        <v>42858.8</v>
      </c>
      <c r="F39" s="56">
        <v>123299.1</v>
      </c>
      <c r="G39" s="56">
        <v>182284</v>
      </c>
      <c r="H39" s="56">
        <v>175873</v>
      </c>
      <c r="I39" s="56">
        <v>141882.9</v>
      </c>
      <c r="J39" s="56">
        <v>246269.4</v>
      </c>
      <c r="K39" s="56">
        <v>323978.90000000002</v>
      </c>
      <c r="L39" s="56">
        <v>324919.40000000002</v>
      </c>
      <c r="M39" s="56">
        <v>328701.09999999998</v>
      </c>
      <c r="N39" s="201">
        <v>379326.4</v>
      </c>
      <c r="O39" s="56">
        <v>445345.5</v>
      </c>
      <c r="P39" s="56">
        <v>465618</v>
      </c>
      <c r="Q39" s="56">
        <v>579499.80000000005</v>
      </c>
      <c r="R39" s="56">
        <v>746151</v>
      </c>
      <c r="S39" s="201">
        <v>887588.5</v>
      </c>
      <c r="T39" s="14">
        <v>556159.5</v>
      </c>
      <c r="U39" s="337">
        <v>683027.5</v>
      </c>
      <c r="V39" s="14">
        <v>1311517.8999999999</v>
      </c>
      <c r="W39" s="14">
        <v>1519285.4</v>
      </c>
      <c r="X39" s="14">
        <v>1271382.3</v>
      </c>
      <c r="Y39" s="14">
        <v>1350947.8</v>
      </c>
      <c r="Z39" s="14">
        <v>1138813.6000000001</v>
      </c>
      <c r="AA39" s="14">
        <v>1144225.3</v>
      </c>
    </row>
    <row r="40" spans="1:27" ht="25.5" customHeight="1">
      <c r="A40" s="116" t="s">
        <v>2386</v>
      </c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201"/>
      <c r="O40" s="56"/>
      <c r="P40" s="56"/>
      <c r="Q40" s="56"/>
      <c r="R40" s="56"/>
      <c r="S40" s="201"/>
      <c r="T40" s="14"/>
      <c r="U40" s="337">
        <v>111123.8</v>
      </c>
      <c r="V40" s="14">
        <v>180648.8</v>
      </c>
      <c r="W40" s="14">
        <v>212225.1</v>
      </c>
      <c r="X40" s="14">
        <v>230022.7</v>
      </c>
      <c r="Y40" s="14">
        <v>238979.4</v>
      </c>
      <c r="Z40" s="14">
        <v>200687.3</v>
      </c>
      <c r="AA40" s="14">
        <v>205284.7</v>
      </c>
    </row>
    <row r="41" spans="1:27">
      <c r="A41" s="203" t="s">
        <v>1791</v>
      </c>
      <c r="D41" s="201"/>
      <c r="E41" s="201"/>
      <c r="F41" s="201"/>
      <c r="G41" s="201"/>
      <c r="H41" s="201">
        <v>4905.6000000000004</v>
      </c>
      <c r="I41" s="201">
        <v>10235.299999999999</v>
      </c>
      <c r="J41" s="201">
        <v>23237.9</v>
      </c>
      <c r="K41" s="201">
        <v>17743.599999999999</v>
      </c>
      <c r="L41" s="201">
        <v>35294.9</v>
      </c>
      <c r="M41" s="56">
        <v>63599.5</v>
      </c>
      <c r="N41" s="56">
        <v>89584.8</v>
      </c>
      <c r="O41" s="56">
        <v>196226.4</v>
      </c>
      <c r="P41" s="56">
        <v>298427.2</v>
      </c>
      <c r="Q41" s="56">
        <v>367255.3</v>
      </c>
      <c r="R41" s="56">
        <v>476773.6</v>
      </c>
      <c r="S41" s="201">
        <v>655709.1</v>
      </c>
      <c r="T41" s="14">
        <v>545007.30000000005</v>
      </c>
      <c r="U41" s="337">
        <v>537756.9</v>
      </c>
      <c r="V41" s="14">
        <v>665220.30000000005</v>
      </c>
      <c r="W41" s="14">
        <v>1142859.8</v>
      </c>
      <c r="X41" s="14">
        <v>1038124.9</v>
      </c>
      <c r="Y41" s="14">
        <v>975810</v>
      </c>
      <c r="Z41" s="14">
        <v>1147083.5</v>
      </c>
      <c r="AA41" s="14">
        <v>1101026</v>
      </c>
    </row>
    <row r="42" spans="1:27">
      <c r="A42" s="203" t="s">
        <v>2170</v>
      </c>
      <c r="D42" s="201">
        <v>663.7</v>
      </c>
      <c r="E42" s="201">
        <v>1884.1</v>
      </c>
      <c r="F42" s="201">
        <v>7288.3</v>
      </c>
      <c r="G42" s="201">
        <v>11273.7</v>
      </c>
      <c r="H42" s="201">
        <v>12553.6</v>
      </c>
      <c r="I42" s="201">
        <v>17989.099999999999</v>
      </c>
      <c r="J42" s="201">
        <v>52500.1</v>
      </c>
      <c r="K42" s="201">
        <v>142081.4</v>
      </c>
      <c r="L42" s="201">
        <v>184029.7</v>
      </c>
      <c r="M42" s="56">
        <v>188127.1</v>
      </c>
      <c r="N42" s="56">
        <v>258939.8</v>
      </c>
      <c r="O42" s="56">
        <v>279027.20000000001</v>
      </c>
      <c r="P42" s="56">
        <v>403667.20000000001</v>
      </c>
      <c r="Q42" s="56">
        <v>501432.3</v>
      </c>
      <c r="R42" s="56">
        <v>658721.1</v>
      </c>
      <c r="S42" s="201">
        <v>766951.2</v>
      </c>
      <c r="T42" s="14">
        <v>635424.19999999995</v>
      </c>
      <c r="U42" s="337">
        <v>727754.5</v>
      </c>
      <c r="V42" s="14">
        <v>677162</v>
      </c>
      <c r="W42" s="14">
        <v>799676.2</v>
      </c>
      <c r="X42" s="14">
        <v>871604.2</v>
      </c>
      <c r="Y42" s="14">
        <v>951242</v>
      </c>
      <c r="Z42" s="14">
        <v>1029562.4</v>
      </c>
      <c r="AA42" s="14">
        <v>1346586.6</v>
      </c>
    </row>
    <row r="43" spans="1:27">
      <c r="A43" s="116" t="s">
        <v>2171</v>
      </c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66"/>
      <c r="U43" s="286"/>
      <c r="V43" s="175"/>
      <c r="W43" s="427"/>
      <c r="X43" s="427"/>
      <c r="Y43" s="427"/>
      <c r="Z43" s="427"/>
      <c r="AA43" s="427"/>
    </row>
    <row r="44" spans="1:27">
      <c r="A44" s="108" t="s">
        <v>1663</v>
      </c>
      <c r="D44" s="199">
        <v>100</v>
      </c>
      <c r="E44" s="199">
        <v>100</v>
      </c>
      <c r="F44" s="199">
        <v>100</v>
      </c>
      <c r="G44" s="199">
        <v>100</v>
      </c>
      <c r="H44" s="199">
        <v>100</v>
      </c>
      <c r="I44" s="199">
        <v>100</v>
      </c>
      <c r="J44" s="199">
        <v>100</v>
      </c>
      <c r="K44" s="199">
        <v>100</v>
      </c>
      <c r="L44" s="199">
        <v>100</v>
      </c>
      <c r="M44" s="199">
        <v>100</v>
      </c>
      <c r="N44" s="199">
        <v>100</v>
      </c>
      <c r="O44" s="199">
        <v>100</v>
      </c>
      <c r="P44" s="199">
        <v>100</v>
      </c>
      <c r="Q44" s="199">
        <v>100</v>
      </c>
      <c r="R44" s="199">
        <v>100</v>
      </c>
      <c r="S44" s="200">
        <v>100</v>
      </c>
      <c r="T44" s="15">
        <v>100</v>
      </c>
      <c r="U44" s="15">
        <v>100</v>
      </c>
      <c r="V44" s="15">
        <v>100</v>
      </c>
      <c r="W44" s="15">
        <v>100</v>
      </c>
      <c r="X44" s="15">
        <v>100</v>
      </c>
      <c r="Y44" s="15">
        <v>100</v>
      </c>
      <c r="Z44" s="15">
        <v>100</v>
      </c>
      <c r="AA44" s="15">
        <v>100</v>
      </c>
    </row>
    <row r="45" spans="1:27">
      <c r="A45" s="108" t="s">
        <v>650</v>
      </c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201"/>
      <c r="T45" s="15"/>
      <c r="U45" s="15"/>
      <c r="V45" s="287"/>
      <c r="W45" s="427"/>
      <c r="X45" s="427"/>
      <c r="Y45" s="424"/>
      <c r="Z45" s="427"/>
      <c r="AA45" s="427"/>
    </row>
    <row r="46" spans="1:27">
      <c r="A46" s="203" t="s">
        <v>1810</v>
      </c>
      <c r="D46" s="56">
        <v>97.5</v>
      </c>
      <c r="E46" s="56">
        <v>98.3</v>
      </c>
      <c r="F46" s="56">
        <v>97.3</v>
      </c>
      <c r="G46" s="56">
        <v>97</v>
      </c>
      <c r="H46" s="56">
        <v>95.7</v>
      </c>
      <c r="I46" s="56">
        <v>93.1</v>
      </c>
      <c r="J46" s="56">
        <v>88.7</v>
      </c>
      <c r="K46" s="56">
        <v>86.3</v>
      </c>
      <c r="L46" s="56">
        <v>85.5</v>
      </c>
      <c r="M46" s="56">
        <v>85.7</v>
      </c>
      <c r="N46" s="56">
        <v>84.1</v>
      </c>
      <c r="O46" s="56">
        <v>83.4</v>
      </c>
      <c r="P46" s="56">
        <v>80.599999999999994</v>
      </c>
      <c r="Q46" s="56">
        <v>81.599999999999994</v>
      </c>
      <c r="R46" s="56">
        <v>83.1</v>
      </c>
      <c r="S46" s="201">
        <v>83.8</v>
      </c>
      <c r="T46" s="15">
        <v>85.2</v>
      </c>
      <c r="U46" s="15">
        <v>86.2</v>
      </c>
      <c r="V46" s="14">
        <v>87.8</v>
      </c>
      <c r="W46" s="14">
        <v>84.5</v>
      </c>
      <c r="X46" s="14">
        <v>85.8</v>
      </c>
      <c r="Y46" s="14">
        <v>86.1</v>
      </c>
      <c r="Z46" s="14">
        <v>84.3</v>
      </c>
      <c r="AA46" s="14">
        <v>83.3</v>
      </c>
    </row>
    <row r="47" spans="1:27">
      <c r="A47" s="203" t="s">
        <v>1628</v>
      </c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201"/>
      <c r="T47" s="15"/>
      <c r="U47" s="15"/>
      <c r="V47" s="287"/>
      <c r="W47" s="427"/>
      <c r="X47" s="427"/>
      <c r="Y47" s="427"/>
      <c r="Z47" s="427"/>
      <c r="AA47" s="427"/>
    </row>
    <row r="48" spans="1:27">
      <c r="A48" s="204" t="s">
        <v>1811</v>
      </c>
      <c r="D48" s="56">
        <v>50.8</v>
      </c>
      <c r="E48" s="56">
        <v>32.4</v>
      </c>
      <c r="F48" s="56">
        <v>31.3</v>
      </c>
      <c r="G48" s="56">
        <v>27.1</v>
      </c>
      <c r="H48" s="56">
        <v>24.5</v>
      </c>
      <c r="I48" s="56">
        <v>22.8</v>
      </c>
      <c r="J48" s="56">
        <v>22.8</v>
      </c>
      <c r="K48" s="56">
        <v>23.9</v>
      </c>
      <c r="L48" s="56">
        <v>22.1</v>
      </c>
      <c r="M48" s="56">
        <v>20.2</v>
      </c>
      <c r="N48" s="56">
        <v>21</v>
      </c>
      <c r="O48" s="56">
        <v>17.100000000000001</v>
      </c>
      <c r="P48" s="56">
        <v>18.8</v>
      </c>
      <c r="Q48" s="56">
        <v>17.5</v>
      </c>
      <c r="R48" s="56">
        <v>17.7</v>
      </c>
      <c r="S48" s="201">
        <v>18.100000000000001</v>
      </c>
      <c r="T48" s="15">
        <v>19.3</v>
      </c>
      <c r="U48" s="15">
        <v>17.2</v>
      </c>
      <c r="V48" s="201">
        <v>16.899999999999999</v>
      </c>
      <c r="W48" s="201">
        <v>16.8</v>
      </c>
      <c r="X48" s="201">
        <v>17.2</v>
      </c>
      <c r="Y48" s="201">
        <v>14.9</v>
      </c>
      <c r="Z48" s="201">
        <v>14.8</v>
      </c>
      <c r="AA48" s="201">
        <v>15.1</v>
      </c>
    </row>
    <row r="49" spans="1:27">
      <c r="A49" s="204" t="s">
        <v>1126</v>
      </c>
      <c r="D49" s="56">
        <v>12.4</v>
      </c>
      <c r="E49" s="56">
        <v>8.1</v>
      </c>
      <c r="F49" s="56">
        <v>6.3</v>
      </c>
      <c r="G49" s="56">
        <v>5.3</v>
      </c>
      <c r="H49" s="56">
        <v>5.4</v>
      </c>
      <c r="I49" s="56">
        <v>5.2</v>
      </c>
      <c r="J49" s="56">
        <v>4.7</v>
      </c>
      <c r="K49" s="56">
        <v>4.5</v>
      </c>
      <c r="L49" s="56">
        <v>4.9000000000000004</v>
      </c>
      <c r="M49" s="56">
        <v>4.7</v>
      </c>
      <c r="N49" s="56">
        <v>4.3</v>
      </c>
      <c r="O49" s="56">
        <v>4.0999999999999996</v>
      </c>
      <c r="P49" s="56">
        <v>3.8</v>
      </c>
      <c r="Q49" s="56">
        <v>4.2</v>
      </c>
      <c r="R49" s="56">
        <v>4.4000000000000004</v>
      </c>
      <c r="S49" s="201">
        <v>4.3</v>
      </c>
      <c r="T49" s="15">
        <v>3.6</v>
      </c>
      <c r="U49" s="14">
        <v>3.2</v>
      </c>
      <c r="V49" s="14">
        <v>3.1</v>
      </c>
      <c r="W49" s="14">
        <v>3.2</v>
      </c>
      <c r="X49" s="14">
        <v>3.4</v>
      </c>
      <c r="Y49" s="14">
        <v>3.4</v>
      </c>
      <c r="Z49" s="14">
        <v>3</v>
      </c>
      <c r="AA49" s="14">
        <v>2.6</v>
      </c>
    </row>
    <row r="50" spans="1:27">
      <c r="A50" s="204" t="s">
        <v>1127</v>
      </c>
      <c r="D50" s="201">
        <v>12.1</v>
      </c>
      <c r="E50" s="56">
        <v>18.3</v>
      </c>
      <c r="F50" s="56">
        <v>13.4</v>
      </c>
      <c r="G50" s="56">
        <v>16</v>
      </c>
      <c r="H50" s="56">
        <v>22.7</v>
      </c>
      <c r="I50" s="56">
        <v>30.1</v>
      </c>
      <c r="J50" s="56">
        <v>24.4</v>
      </c>
      <c r="K50" s="56">
        <v>29.9</v>
      </c>
      <c r="L50" s="56">
        <v>36.700000000000003</v>
      </c>
      <c r="M50" s="56">
        <v>42</v>
      </c>
      <c r="N50" s="56">
        <v>41.2</v>
      </c>
      <c r="O50" s="56">
        <v>46.5</v>
      </c>
      <c r="P50" s="56">
        <v>44.9</v>
      </c>
      <c r="Q50" s="56">
        <v>47.5</v>
      </c>
      <c r="R50" s="56">
        <v>49.7</v>
      </c>
      <c r="S50" s="201">
        <v>51.1</v>
      </c>
      <c r="T50" s="15">
        <v>55.2</v>
      </c>
      <c r="U50" s="15">
        <v>57</v>
      </c>
      <c r="V50" s="201">
        <v>54.2</v>
      </c>
      <c r="W50" s="14">
        <v>50.7</v>
      </c>
      <c r="X50" s="14">
        <v>53.9</v>
      </c>
      <c r="Y50" s="14">
        <v>56.3</v>
      </c>
      <c r="Z50" s="14">
        <v>56.8</v>
      </c>
      <c r="AA50" s="14">
        <v>56.3</v>
      </c>
    </row>
    <row r="51" spans="1:27">
      <c r="A51" s="204" t="s">
        <v>1559</v>
      </c>
      <c r="D51" s="56"/>
      <c r="E51" s="56"/>
      <c r="F51" s="56"/>
      <c r="G51" s="56"/>
      <c r="H51" s="56"/>
      <c r="I51" s="56"/>
      <c r="J51" s="56"/>
      <c r="K51" s="56">
        <v>0.1</v>
      </c>
      <c r="L51" s="56">
        <v>0.1</v>
      </c>
      <c r="M51" s="56">
        <v>0.1</v>
      </c>
      <c r="N51" s="56">
        <v>0.1</v>
      </c>
      <c r="O51" s="56">
        <v>0.1</v>
      </c>
      <c r="P51" s="56">
        <v>0.1</v>
      </c>
      <c r="Q51" s="56">
        <v>0.1</v>
      </c>
      <c r="R51" s="56">
        <v>0.05</v>
      </c>
      <c r="S51" s="206">
        <v>0.04</v>
      </c>
      <c r="T51" s="15">
        <v>0.03</v>
      </c>
      <c r="U51" s="15">
        <v>0.03</v>
      </c>
      <c r="V51" s="206">
        <v>0.02</v>
      </c>
      <c r="W51" s="343">
        <v>0.02</v>
      </c>
      <c r="X51" s="343">
        <v>0.02</v>
      </c>
      <c r="Y51" s="343">
        <v>0.03</v>
      </c>
      <c r="Z51" s="343">
        <v>0.02</v>
      </c>
      <c r="AA51" s="343">
        <v>0.01</v>
      </c>
    </row>
    <row r="52" spans="1:27" ht="26.4">
      <c r="A52" s="116" t="s">
        <v>1789</v>
      </c>
      <c r="D52" s="56">
        <v>0.1</v>
      </c>
      <c r="E52" s="56">
        <v>0.1</v>
      </c>
      <c r="F52" s="56">
        <v>0.1</v>
      </c>
      <c r="G52" s="56">
        <v>0.1</v>
      </c>
      <c r="H52" s="56">
        <v>0.1</v>
      </c>
      <c r="I52" s="56">
        <v>0.1</v>
      </c>
      <c r="J52" s="56">
        <v>0.1</v>
      </c>
      <c r="K52" s="56">
        <v>0.1</v>
      </c>
      <c r="L52" s="56">
        <v>0.1</v>
      </c>
      <c r="M52" s="56">
        <v>0.1</v>
      </c>
      <c r="N52" s="56">
        <v>0.1</v>
      </c>
      <c r="O52" s="56">
        <v>0.1</v>
      </c>
      <c r="P52" s="56">
        <v>0.1</v>
      </c>
      <c r="Q52" s="56">
        <v>0.1</v>
      </c>
      <c r="R52" s="56">
        <v>0.1</v>
      </c>
      <c r="S52" s="201">
        <v>0.1</v>
      </c>
      <c r="T52" s="15">
        <v>0.1</v>
      </c>
      <c r="U52" s="15">
        <v>0.04</v>
      </c>
      <c r="V52" s="206">
        <v>0.03</v>
      </c>
      <c r="W52" s="343">
        <v>0.04</v>
      </c>
      <c r="X52" s="343">
        <v>0.04</v>
      </c>
      <c r="Y52" s="14">
        <v>0.1</v>
      </c>
      <c r="Z52" s="14">
        <v>0.1</v>
      </c>
      <c r="AA52" s="343">
        <v>0.02</v>
      </c>
    </row>
    <row r="53" spans="1:27">
      <c r="A53" s="204" t="s">
        <v>1790</v>
      </c>
      <c r="D53" s="201">
        <v>22.1</v>
      </c>
      <c r="E53" s="201">
        <v>39.4</v>
      </c>
      <c r="F53" s="201">
        <v>46.2</v>
      </c>
      <c r="G53" s="201">
        <v>48.5</v>
      </c>
      <c r="H53" s="201">
        <v>43</v>
      </c>
      <c r="I53" s="201">
        <v>34.9</v>
      </c>
      <c r="J53" s="201">
        <v>36.700000000000003</v>
      </c>
      <c r="K53" s="201">
        <v>27.8</v>
      </c>
      <c r="L53" s="201">
        <v>21.6</v>
      </c>
      <c r="M53" s="201">
        <v>18.600000000000001</v>
      </c>
      <c r="N53" s="201">
        <v>17.399999999999999</v>
      </c>
      <c r="O53" s="201">
        <v>15.5</v>
      </c>
      <c r="P53" s="201">
        <v>12.9</v>
      </c>
      <c r="Q53" s="201">
        <v>12.2</v>
      </c>
      <c r="R53" s="56">
        <v>11.1</v>
      </c>
      <c r="S53" s="201">
        <v>10.1</v>
      </c>
      <c r="T53" s="14">
        <v>7</v>
      </c>
      <c r="U53" s="14">
        <v>7.5</v>
      </c>
      <c r="V53" s="201">
        <v>11.9</v>
      </c>
      <c r="W53" s="14">
        <v>12.1</v>
      </c>
      <c r="X53" s="14">
        <v>9.5</v>
      </c>
      <c r="Y53" s="14">
        <v>9.6999999999999993</v>
      </c>
      <c r="Z53" s="14">
        <v>8.1999999999999993</v>
      </c>
      <c r="AA53" s="14">
        <v>7.8</v>
      </c>
    </row>
    <row r="54" spans="1:27" ht="26.4">
      <c r="A54" s="116" t="s">
        <v>2386</v>
      </c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01"/>
      <c r="Q54" s="201"/>
      <c r="R54" s="56"/>
      <c r="S54" s="201"/>
      <c r="T54" s="14"/>
      <c r="U54" s="14">
        <v>1.2</v>
      </c>
      <c r="V54" s="201">
        <v>1.6</v>
      </c>
      <c r="W54" s="14">
        <v>1.7</v>
      </c>
      <c r="X54" s="14">
        <v>1.7</v>
      </c>
      <c r="Y54" s="14">
        <v>1.7</v>
      </c>
      <c r="Z54" s="14">
        <v>1.4</v>
      </c>
      <c r="AA54" s="14">
        <v>1.4</v>
      </c>
    </row>
    <row r="55" spans="1:27">
      <c r="A55" s="203" t="s">
        <v>1791</v>
      </c>
      <c r="D55" s="56"/>
      <c r="E55" s="56"/>
      <c r="F55" s="56"/>
      <c r="G55" s="56"/>
      <c r="H55" s="56">
        <v>1.2</v>
      </c>
      <c r="I55" s="56">
        <v>2.5</v>
      </c>
      <c r="J55" s="56">
        <v>3.5</v>
      </c>
      <c r="K55" s="56">
        <v>1.5</v>
      </c>
      <c r="L55" s="56">
        <v>2.2999999999999998</v>
      </c>
      <c r="M55" s="56">
        <v>3.6</v>
      </c>
      <c r="N55" s="56">
        <v>4.0999999999999996</v>
      </c>
      <c r="O55" s="56">
        <v>6.9</v>
      </c>
      <c r="P55" s="56">
        <v>8.1999999999999993</v>
      </c>
      <c r="Q55" s="56">
        <v>7.8</v>
      </c>
      <c r="R55" s="56">
        <v>7.1</v>
      </c>
      <c r="S55" s="201">
        <v>7.5</v>
      </c>
      <c r="T55" s="14">
        <v>6.8</v>
      </c>
      <c r="U55" s="15">
        <v>5.9</v>
      </c>
      <c r="V55" s="201">
        <v>6</v>
      </c>
      <c r="W55" s="14">
        <v>9.1</v>
      </c>
      <c r="X55" s="14">
        <v>7.7</v>
      </c>
      <c r="Y55" s="14">
        <v>7</v>
      </c>
      <c r="Z55" s="14">
        <v>8.3000000000000007</v>
      </c>
      <c r="AA55" s="14">
        <v>7.5</v>
      </c>
    </row>
    <row r="56" spans="1:27">
      <c r="A56" s="203" t="s">
        <v>2170</v>
      </c>
      <c r="D56" s="56">
        <v>2.5</v>
      </c>
      <c r="E56" s="56">
        <v>1.7</v>
      </c>
      <c r="F56" s="56">
        <v>2.7</v>
      </c>
      <c r="G56" s="56">
        <v>3</v>
      </c>
      <c r="H56" s="56">
        <v>3.1</v>
      </c>
      <c r="I56" s="56">
        <v>4.4000000000000004</v>
      </c>
      <c r="J56" s="56">
        <v>7.8</v>
      </c>
      <c r="K56" s="56">
        <v>12.2</v>
      </c>
      <c r="L56" s="56">
        <v>12.2</v>
      </c>
      <c r="M56" s="56">
        <v>10.7</v>
      </c>
      <c r="N56" s="56">
        <v>11.8</v>
      </c>
      <c r="O56" s="56">
        <v>9.6999999999999993</v>
      </c>
      <c r="P56" s="56">
        <v>11.2</v>
      </c>
      <c r="Q56" s="56">
        <v>10.6</v>
      </c>
      <c r="R56" s="56">
        <v>9.8000000000000007</v>
      </c>
      <c r="S56" s="201">
        <v>8.6999999999999993</v>
      </c>
      <c r="T56" s="14">
        <v>8</v>
      </c>
      <c r="U56" s="15">
        <v>7.9</v>
      </c>
      <c r="V56" s="201">
        <v>6.2</v>
      </c>
      <c r="W56" s="14">
        <v>6.4</v>
      </c>
      <c r="X56" s="14">
        <v>6.5</v>
      </c>
      <c r="Y56" s="14">
        <v>6.9</v>
      </c>
      <c r="Z56" s="14">
        <v>7.4</v>
      </c>
      <c r="AA56" s="14">
        <v>9.1999999999999993</v>
      </c>
    </row>
    <row r="57" spans="1:27" ht="52.8">
      <c r="A57" s="106" t="s">
        <v>87</v>
      </c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201"/>
      <c r="T57" s="14"/>
      <c r="U57" s="15"/>
      <c r="V57" s="201"/>
      <c r="W57" s="14"/>
      <c r="X57" s="14"/>
      <c r="Y57" s="14"/>
      <c r="Z57" s="14"/>
      <c r="AA57" s="14"/>
    </row>
    <row r="58" spans="1:27" ht="15.6">
      <c r="A58" s="108" t="s">
        <v>1105</v>
      </c>
      <c r="C58" s="201">
        <v>2670.2</v>
      </c>
      <c r="D58" s="201">
        <v>27124.5</v>
      </c>
      <c r="E58" s="201">
        <v>108809.9</v>
      </c>
      <c r="F58" s="201">
        <v>266973.59999999998</v>
      </c>
      <c r="G58" s="201">
        <v>375958.1</v>
      </c>
      <c r="H58" s="201">
        <v>408797.3</v>
      </c>
      <c r="I58" s="201">
        <v>319573.8</v>
      </c>
      <c r="J58" s="201">
        <v>582167.30000000005</v>
      </c>
      <c r="K58" s="201">
        <v>1053694.8999999999</v>
      </c>
      <c r="L58" s="201">
        <v>1335849.7</v>
      </c>
      <c r="M58" s="201">
        <v>1455723.1</v>
      </c>
      <c r="N58" s="201">
        <v>1824885.5</v>
      </c>
      <c r="O58" s="201">
        <v>2246751.6</v>
      </c>
      <c r="P58" s="201">
        <v>2893237.7</v>
      </c>
      <c r="Q58" s="201">
        <v>3808968.1</v>
      </c>
      <c r="R58" s="201">
        <v>5217191.8</v>
      </c>
      <c r="S58" s="201">
        <v>6705509.9000000004</v>
      </c>
      <c r="T58" s="14">
        <v>6040845.7000000002</v>
      </c>
      <c r="U58" s="27">
        <v>6624988</v>
      </c>
      <c r="V58" s="201">
        <v>8445193.6999999993</v>
      </c>
      <c r="W58" s="18">
        <v>9595721.1999999993</v>
      </c>
      <c r="X58" s="14">
        <v>10065735.199999999</v>
      </c>
      <c r="Y58" s="14">
        <v>10379660.199999999</v>
      </c>
      <c r="Z58" s="14">
        <v>10496342.699999999</v>
      </c>
      <c r="AA58" s="14">
        <v>11266964.5</v>
      </c>
    </row>
    <row r="59" spans="1:27">
      <c r="A59" s="108" t="s">
        <v>650</v>
      </c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14"/>
      <c r="U59" s="18"/>
      <c r="V59" s="287"/>
      <c r="W59" s="427"/>
      <c r="X59" s="427"/>
      <c r="Y59" s="427"/>
      <c r="Z59" s="427"/>
      <c r="AA59" s="427"/>
    </row>
    <row r="60" spans="1:27">
      <c r="A60" s="118" t="s">
        <v>2172</v>
      </c>
      <c r="C60" s="201"/>
      <c r="D60" s="201"/>
      <c r="E60" s="201"/>
      <c r="F60" s="201">
        <v>130940.8</v>
      </c>
      <c r="G60" s="201">
        <v>196558</v>
      </c>
      <c r="H60" s="201">
        <v>248587.3</v>
      </c>
      <c r="I60" s="201">
        <v>170044.79999999999</v>
      </c>
      <c r="J60" s="201">
        <v>304927.8</v>
      </c>
      <c r="K60" s="201">
        <v>500556.5</v>
      </c>
      <c r="L60" s="201">
        <v>660291.19999999995</v>
      </c>
      <c r="M60" s="201">
        <v>654597</v>
      </c>
      <c r="N60" s="201">
        <v>825105.8</v>
      </c>
      <c r="O60" s="201">
        <v>1020814.5</v>
      </c>
      <c r="P60" s="201">
        <v>1287191.3999999999</v>
      </c>
      <c r="Q60" s="201">
        <v>1603571.5</v>
      </c>
      <c r="R60" s="201">
        <v>2105046</v>
      </c>
      <c r="S60" s="201">
        <v>2648612.2000000002</v>
      </c>
      <c r="T60" s="14">
        <v>2243277.2000000002</v>
      </c>
      <c r="U60" s="18">
        <v>2714965.2</v>
      </c>
      <c r="V60" s="201">
        <v>3539480</v>
      </c>
      <c r="W60" s="27">
        <v>4274644.8</v>
      </c>
      <c r="X60" s="14">
        <v>4549936.9000000004</v>
      </c>
      <c r="Y60" s="14">
        <v>4742314.4000000004</v>
      </c>
      <c r="Z60" s="14">
        <v>5271134.5</v>
      </c>
      <c r="AA60" s="14">
        <v>5738020</v>
      </c>
    </row>
    <row r="61" spans="1:27">
      <c r="A61" s="118" t="s">
        <v>2174</v>
      </c>
      <c r="C61" s="201"/>
      <c r="D61" s="201"/>
      <c r="E61" s="201"/>
      <c r="F61" s="201">
        <v>136032.79999999999</v>
      </c>
      <c r="G61" s="201">
        <v>179400</v>
      </c>
      <c r="H61" s="201">
        <v>160210</v>
      </c>
      <c r="I61" s="201">
        <v>149529</v>
      </c>
      <c r="J61" s="201">
        <v>277239.5</v>
      </c>
      <c r="K61" s="201">
        <v>553138.4</v>
      </c>
      <c r="L61" s="201">
        <v>675558.5</v>
      </c>
      <c r="M61" s="201">
        <v>801126.1</v>
      </c>
      <c r="N61" s="201">
        <v>999779.7</v>
      </c>
      <c r="O61" s="201">
        <v>1225937.1000000001</v>
      </c>
      <c r="P61" s="201">
        <v>1606046.3</v>
      </c>
      <c r="Q61" s="201">
        <v>2205396.6</v>
      </c>
      <c r="R61" s="201">
        <v>3112145.8</v>
      </c>
      <c r="S61" s="201">
        <v>4056897.7</v>
      </c>
      <c r="T61" s="14">
        <v>3797568.5</v>
      </c>
      <c r="U61" s="18">
        <v>3910022.8</v>
      </c>
      <c r="V61" s="14">
        <v>4905713.7</v>
      </c>
      <c r="W61" s="27">
        <v>5321076.4000000004</v>
      </c>
      <c r="X61" s="14">
        <v>5515798.2999999998</v>
      </c>
      <c r="Y61" s="14">
        <v>5637345.7999999998</v>
      </c>
      <c r="Z61" s="14">
        <v>5225208.2</v>
      </c>
      <c r="AA61" s="14">
        <v>5528944.5</v>
      </c>
    </row>
    <row r="62" spans="1:27">
      <c r="A62" s="118" t="s">
        <v>1370</v>
      </c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201"/>
      <c r="T62" s="14"/>
      <c r="U62" s="18"/>
      <c r="V62" s="114"/>
      <c r="W62" s="427"/>
      <c r="X62" s="427"/>
      <c r="Y62" s="427"/>
      <c r="Z62" s="427"/>
      <c r="AA62" s="427"/>
    </row>
    <row r="63" spans="1:27">
      <c r="A63" s="116" t="s">
        <v>2175</v>
      </c>
      <c r="C63" s="201"/>
      <c r="D63" s="201"/>
      <c r="E63" s="201"/>
      <c r="F63" s="201"/>
      <c r="G63" s="201"/>
      <c r="H63" s="201"/>
      <c r="I63" s="201">
        <v>15247.6</v>
      </c>
      <c r="J63" s="201">
        <v>24460.3</v>
      </c>
      <c r="K63" s="201">
        <v>30623.1</v>
      </c>
      <c r="L63" s="201">
        <v>58582.1</v>
      </c>
      <c r="M63" s="201">
        <v>85183.6</v>
      </c>
      <c r="N63" s="201">
        <v>116275.6</v>
      </c>
      <c r="O63" s="201">
        <v>176542.8</v>
      </c>
      <c r="P63" s="201">
        <v>235648.9</v>
      </c>
      <c r="Q63" s="201">
        <v>364159.3</v>
      </c>
      <c r="R63" s="201">
        <v>543980.9</v>
      </c>
      <c r="S63" s="201">
        <v>791882</v>
      </c>
      <c r="T63" s="14">
        <v>621552</v>
      </c>
      <c r="U63" s="18">
        <v>595835.19999999995</v>
      </c>
      <c r="V63" s="14">
        <v>725686.5</v>
      </c>
      <c r="W63" s="18">
        <v>806284.9</v>
      </c>
      <c r="X63" s="27">
        <v>1003609.7</v>
      </c>
      <c r="Y63" s="14">
        <v>1098743</v>
      </c>
      <c r="Z63" s="14">
        <v>849879.1</v>
      </c>
      <c r="AA63" s="14">
        <v>1172789.8999999999</v>
      </c>
    </row>
    <row r="64" spans="1:27">
      <c r="A64" s="132" t="s">
        <v>1341</v>
      </c>
      <c r="C64" s="201"/>
      <c r="D64" s="201"/>
      <c r="E64" s="201"/>
      <c r="F64" s="201"/>
      <c r="G64" s="201"/>
      <c r="H64" s="201"/>
      <c r="I64" s="201"/>
      <c r="J64" s="201"/>
      <c r="K64" s="201">
        <v>6150.8</v>
      </c>
      <c r="L64" s="201">
        <v>11498.8</v>
      </c>
      <c r="M64" s="201">
        <v>12940.8</v>
      </c>
      <c r="N64" s="201">
        <v>21328.400000000001</v>
      </c>
      <c r="O64" s="201">
        <v>23777.5</v>
      </c>
      <c r="P64" s="201">
        <v>27944.5</v>
      </c>
      <c r="Q64" s="201">
        <v>59156.4</v>
      </c>
      <c r="R64" s="201">
        <v>86869</v>
      </c>
      <c r="S64" s="201">
        <v>198137.7</v>
      </c>
      <c r="T64" s="14">
        <v>195249.9</v>
      </c>
      <c r="U64" s="18">
        <v>149986.9</v>
      </c>
      <c r="V64" s="14">
        <v>149397.6</v>
      </c>
      <c r="W64" s="18">
        <v>113741.8</v>
      </c>
      <c r="X64" s="14">
        <v>107717.2</v>
      </c>
      <c r="Y64" s="14">
        <v>265169.3</v>
      </c>
      <c r="Z64" s="14">
        <v>183452.1</v>
      </c>
      <c r="AA64" s="14">
        <v>329122</v>
      </c>
    </row>
    <row r="65" spans="1:27" ht="12.75" customHeight="1">
      <c r="A65" s="118" t="s">
        <v>1342</v>
      </c>
      <c r="C65" s="201"/>
      <c r="D65" s="201"/>
      <c r="E65" s="201"/>
      <c r="F65" s="201"/>
      <c r="G65" s="201"/>
      <c r="H65" s="201"/>
      <c r="I65" s="201">
        <v>13882</v>
      </c>
      <c r="J65" s="201">
        <v>32709.8</v>
      </c>
      <c r="K65" s="201">
        <v>75549.2</v>
      </c>
      <c r="L65" s="201">
        <v>65102.8</v>
      </c>
      <c r="M65" s="201">
        <v>95273.9</v>
      </c>
      <c r="N65" s="201">
        <v>123593.2</v>
      </c>
      <c r="O65" s="201">
        <v>163061.29999999999</v>
      </c>
      <c r="P65" s="201">
        <v>171055.7</v>
      </c>
      <c r="Q65" s="201">
        <v>227039.5</v>
      </c>
      <c r="R65" s="201">
        <v>370389.7</v>
      </c>
      <c r="S65" s="201">
        <v>413569.3</v>
      </c>
      <c r="T65" s="14">
        <v>445351.9</v>
      </c>
      <c r="U65" s="18">
        <v>404649.9</v>
      </c>
      <c r="V65" s="14">
        <v>485784.7</v>
      </c>
      <c r="W65" s="18">
        <v>588191.30000000005</v>
      </c>
      <c r="X65" s="14">
        <v>626118.69999999995</v>
      </c>
      <c r="Y65" s="14">
        <v>660097.6</v>
      </c>
      <c r="Z65" s="14">
        <v>701046.8</v>
      </c>
      <c r="AA65" s="14">
        <v>674437.4</v>
      </c>
    </row>
    <row r="66" spans="1:27" ht="12.75" customHeight="1">
      <c r="A66" s="118" t="s">
        <v>952</v>
      </c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201"/>
      <c r="R66" s="201"/>
      <c r="S66" s="201"/>
      <c r="T66" s="14"/>
      <c r="U66" s="18"/>
      <c r="V66" s="14"/>
      <c r="W66" s="18"/>
      <c r="X66" s="14">
        <v>76387.8</v>
      </c>
      <c r="Y66" s="14">
        <v>88787.7</v>
      </c>
      <c r="Z66" s="14">
        <v>120380.5</v>
      </c>
      <c r="AA66" s="14">
        <v>86702.8</v>
      </c>
    </row>
    <row r="67" spans="1:27" ht="26.4">
      <c r="A67" s="118" t="s">
        <v>1824</v>
      </c>
      <c r="C67" s="201">
        <v>718.4</v>
      </c>
      <c r="D67" s="201">
        <v>9303.7000000000007</v>
      </c>
      <c r="E67" s="201">
        <v>28225</v>
      </c>
      <c r="F67" s="201">
        <v>58180.2</v>
      </c>
      <c r="G67" s="201">
        <v>75584</v>
      </c>
      <c r="H67" s="201">
        <v>84642.5</v>
      </c>
      <c r="I67" s="201">
        <v>61080.7</v>
      </c>
      <c r="J67" s="201">
        <v>99201.3</v>
      </c>
      <c r="K67" s="201">
        <v>232138.7</v>
      </c>
      <c r="L67" s="201">
        <v>272937</v>
      </c>
      <c r="M67" s="201">
        <v>289609.3</v>
      </c>
      <c r="N67" s="201">
        <v>358005.1</v>
      </c>
      <c r="O67" s="201">
        <v>401002.4</v>
      </c>
      <c r="P67" s="201">
        <v>589244.19999999995</v>
      </c>
      <c r="Q67" s="201">
        <v>769240.5</v>
      </c>
      <c r="R67" s="201">
        <v>1118996.3999999999</v>
      </c>
      <c r="S67" s="201">
        <v>1404686.3</v>
      </c>
      <c r="T67" s="14">
        <v>1324068.6000000001</v>
      </c>
      <c r="U67" s="18">
        <v>1294901.3</v>
      </c>
      <c r="V67" s="14">
        <v>1622019.6</v>
      </c>
      <c r="W67" s="18">
        <v>1712866.7</v>
      </c>
      <c r="X67" s="14">
        <v>1916290.1</v>
      </c>
      <c r="Y67" s="14">
        <v>1761265.9</v>
      </c>
      <c r="Z67" s="14">
        <v>1922665.4</v>
      </c>
      <c r="AA67" s="14">
        <v>1855048</v>
      </c>
    </row>
    <row r="68" spans="1:27">
      <c r="A68" s="118" t="s">
        <v>650</v>
      </c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14"/>
      <c r="U68" s="18"/>
      <c r="V68" s="287"/>
      <c r="W68" s="427"/>
      <c r="X68" s="427"/>
      <c r="Y68" s="427"/>
      <c r="Z68" s="427"/>
      <c r="AA68" s="427"/>
    </row>
    <row r="69" spans="1:27">
      <c r="A69" s="132" t="s">
        <v>1825</v>
      </c>
      <c r="C69" s="201">
        <v>442.5</v>
      </c>
      <c r="D69" s="201">
        <v>5207.8999999999996</v>
      </c>
      <c r="E69" s="201">
        <v>14565</v>
      </c>
      <c r="F69" s="201">
        <v>26968.1</v>
      </c>
      <c r="G69" s="201">
        <v>37057</v>
      </c>
      <c r="H69" s="201">
        <v>41520.300000000003</v>
      </c>
      <c r="I69" s="201">
        <v>20916.8</v>
      </c>
      <c r="J69" s="201">
        <v>37521.199999999997</v>
      </c>
      <c r="K69" s="201">
        <v>62870.3</v>
      </c>
      <c r="L69" s="201">
        <v>77596.600000000006</v>
      </c>
      <c r="M69" s="201">
        <v>88751.8</v>
      </c>
      <c r="N69" s="201">
        <v>122479.5</v>
      </c>
      <c r="O69" s="201">
        <v>118094.3</v>
      </c>
      <c r="P69" s="201">
        <v>202163.1</v>
      </c>
      <c r="Q69" s="201">
        <v>267407.8</v>
      </c>
      <c r="R69" s="201">
        <v>431338.7</v>
      </c>
      <c r="S69" s="201">
        <v>537913.5</v>
      </c>
      <c r="T69" s="14">
        <v>691841.2</v>
      </c>
      <c r="U69" s="18">
        <v>661947.6</v>
      </c>
      <c r="V69" s="14">
        <v>855103</v>
      </c>
      <c r="W69" s="18">
        <v>926575.2</v>
      </c>
      <c r="X69" s="14">
        <v>1009845.1</v>
      </c>
      <c r="Y69" s="14">
        <v>933563.5</v>
      </c>
      <c r="Z69" s="14">
        <v>1185712.5</v>
      </c>
      <c r="AA69" s="14">
        <v>1047903.4</v>
      </c>
    </row>
    <row r="70" spans="1:27" ht="28.8">
      <c r="A70" s="132" t="s">
        <v>1104</v>
      </c>
      <c r="C70" s="201">
        <v>275.89999999999998</v>
      </c>
      <c r="D70" s="201">
        <v>4095.8</v>
      </c>
      <c r="E70" s="201">
        <v>11523</v>
      </c>
      <c r="F70" s="201">
        <v>27463.7</v>
      </c>
      <c r="G70" s="201">
        <v>38527</v>
      </c>
      <c r="H70" s="201">
        <v>43122.2</v>
      </c>
      <c r="I70" s="201">
        <v>37094.5</v>
      </c>
      <c r="J70" s="201">
        <v>55940.4</v>
      </c>
      <c r="K70" s="201">
        <v>151187.79999999999</v>
      </c>
      <c r="L70" s="201">
        <v>167317.6</v>
      </c>
      <c r="M70" s="201">
        <v>178274.9</v>
      </c>
      <c r="N70" s="201">
        <v>219981.3</v>
      </c>
      <c r="O70" s="201">
        <v>260204.79999999999</v>
      </c>
      <c r="P70" s="201">
        <v>356083.8</v>
      </c>
      <c r="Q70" s="201">
        <v>446411.1</v>
      </c>
      <c r="R70" s="201">
        <v>611121</v>
      </c>
      <c r="S70" s="201">
        <v>759518.4</v>
      </c>
      <c r="T70" s="14">
        <v>552841.30000000005</v>
      </c>
      <c r="U70" s="18">
        <v>542769.30000000005</v>
      </c>
      <c r="V70" s="14">
        <v>665691.1</v>
      </c>
      <c r="W70" s="18">
        <v>677014.7</v>
      </c>
      <c r="X70" s="14">
        <v>753345.9</v>
      </c>
      <c r="Y70" s="14">
        <v>676612.8</v>
      </c>
      <c r="Z70" s="14">
        <v>600254</v>
      </c>
      <c r="AA70" s="14">
        <v>679548.5</v>
      </c>
    </row>
    <row r="71" spans="1:27">
      <c r="A71" s="132" t="s">
        <v>911</v>
      </c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14"/>
      <c r="U71" s="18"/>
      <c r="V71" s="14"/>
      <c r="W71" s="18">
        <v>109276.8</v>
      </c>
      <c r="X71" s="14">
        <v>153099.1</v>
      </c>
      <c r="Y71" s="14">
        <v>151089.60000000001</v>
      </c>
      <c r="Z71" s="14">
        <v>136698.9</v>
      </c>
      <c r="AA71" s="14">
        <v>127596.1</v>
      </c>
    </row>
    <row r="72" spans="1:27">
      <c r="A72" s="118" t="s">
        <v>1253</v>
      </c>
      <c r="C72" s="201"/>
      <c r="D72" s="201"/>
      <c r="E72" s="201"/>
      <c r="F72" s="201">
        <v>30588.7</v>
      </c>
      <c r="G72" s="201">
        <v>45929</v>
      </c>
      <c r="H72" s="201">
        <v>18720.2</v>
      </c>
      <c r="I72" s="201">
        <v>34282.800000000003</v>
      </c>
      <c r="J72" s="201">
        <v>50112</v>
      </c>
      <c r="K72" s="201">
        <v>50326.5</v>
      </c>
      <c r="L72" s="201">
        <v>34734.9</v>
      </c>
      <c r="M72" s="201">
        <v>34338.9</v>
      </c>
      <c r="N72" s="201">
        <v>16468.5</v>
      </c>
      <c r="O72" s="201">
        <v>18956.8</v>
      </c>
      <c r="P72" s="201">
        <v>15605.6</v>
      </c>
      <c r="Q72" s="201">
        <v>19821.7</v>
      </c>
      <c r="R72" s="201">
        <v>27322.799999999999</v>
      </c>
      <c r="S72" s="201">
        <v>23692.5</v>
      </c>
      <c r="T72" s="14">
        <v>16196.7</v>
      </c>
      <c r="U72" s="18">
        <v>21000.7</v>
      </c>
      <c r="V72" s="14">
        <v>18250.2</v>
      </c>
      <c r="W72" s="18">
        <v>33341.199999999997</v>
      </c>
      <c r="X72" s="14">
        <v>27854.6</v>
      </c>
      <c r="Y72" s="14">
        <v>23968.73</v>
      </c>
      <c r="Z72" s="14">
        <v>27337.9</v>
      </c>
      <c r="AA72" s="14">
        <v>27749.9</v>
      </c>
    </row>
    <row r="73" spans="1:27" ht="39.6">
      <c r="A73" s="118" t="s">
        <v>912</v>
      </c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>
        <v>60007</v>
      </c>
      <c r="N73" s="201">
        <v>60450.2</v>
      </c>
      <c r="O73" s="201">
        <v>84511.2</v>
      </c>
      <c r="P73" s="201">
        <v>108638.7</v>
      </c>
      <c r="Q73" s="201">
        <v>144724.1</v>
      </c>
      <c r="R73" s="201">
        <v>194219.9</v>
      </c>
      <c r="S73" s="201">
        <v>232257.9</v>
      </c>
      <c r="T73" s="14">
        <v>158032</v>
      </c>
      <c r="U73" s="18">
        <v>144217.5</v>
      </c>
      <c r="V73" s="14">
        <v>172697.1</v>
      </c>
      <c r="W73" s="27">
        <v>259536.4</v>
      </c>
      <c r="X73" s="14">
        <v>294940.3</v>
      </c>
      <c r="Y73" s="14">
        <v>367641.9</v>
      </c>
      <c r="Z73" s="14">
        <v>334278.5</v>
      </c>
      <c r="AA73" s="14">
        <v>341229.5</v>
      </c>
    </row>
    <row r="74" spans="1:27">
      <c r="A74" s="132" t="s">
        <v>913</v>
      </c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>
        <v>50168.800000000003</v>
      </c>
      <c r="R74" s="201">
        <v>78472.7</v>
      </c>
      <c r="S74" s="201">
        <v>124633.7</v>
      </c>
      <c r="T74" s="14">
        <v>76855.199999999997</v>
      </c>
      <c r="U74" s="18">
        <v>80543.8</v>
      </c>
      <c r="V74" s="14">
        <v>111570.8</v>
      </c>
      <c r="W74" s="18">
        <v>197054.7</v>
      </c>
      <c r="X74" s="14">
        <v>234686.3</v>
      </c>
      <c r="Y74" s="14">
        <v>281670.2</v>
      </c>
      <c r="Z74" s="14">
        <v>252269.5</v>
      </c>
      <c r="AA74" s="14">
        <v>264609.5</v>
      </c>
    </row>
    <row r="75" spans="1:27">
      <c r="A75" s="118" t="s">
        <v>1254</v>
      </c>
      <c r="C75" s="201"/>
      <c r="D75" s="201"/>
      <c r="E75" s="201"/>
      <c r="F75" s="201"/>
      <c r="G75" s="201"/>
      <c r="H75" s="201"/>
      <c r="I75" s="201">
        <v>25035.9</v>
      </c>
      <c r="J75" s="201">
        <v>70756.100000000006</v>
      </c>
      <c r="K75" s="201">
        <v>164500.9</v>
      </c>
      <c r="L75" s="201">
        <v>244201.7</v>
      </c>
      <c r="M75" s="201">
        <v>236713.4</v>
      </c>
      <c r="N75" s="201">
        <v>324987.09999999998</v>
      </c>
      <c r="O75" s="201">
        <v>381862.8</v>
      </c>
      <c r="P75" s="201">
        <v>485853.1</v>
      </c>
      <c r="Q75" s="201">
        <v>680411.5</v>
      </c>
      <c r="R75" s="201">
        <v>857236.1</v>
      </c>
      <c r="S75" s="201">
        <v>1190809.8</v>
      </c>
      <c r="T75" s="14">
        <v>1232367.3</v>
      </c>
      <c r="U75" s="18">
        <v>1449418.2</v>
      </c>
      <c r="V75" s="14">
        <v>1881275.6</v>
      </c>
      <c r="W75" s="18">
        <v>1920855.9</v>
      </c>
      <c r="X75" s="14">
        <v>1570597.1</v>
      </c>
      <c r="Y75" s="14">
        <v>1636841</v>
      </c>
      <c r="Z75" s="14">
        <v>1269620</v>
      </c>
      <c r="AA75" s="14">
        <v>1370987</v>
      </c>
    </row>
    <row r="76" spans="1:27">
      <c r="A76" s="116" t="s">
        <v>2171</v>
      </c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175"/>
      <c r="U76" s="287"/>
      <c r="X76" s="427"/>
      <c r="Y76" s="427"/>
      <c r="Z76" s="427"/>
      <c r="AA76" s="427"/>
    </row>
    <row r="77" spans="1:27">
      <c r="A77" s="108" t="s">
        <v>1663</v>
      </c>
      <c r="C77" s="200">
        <v>100</v>
      </c>
      <c r="D77" s="200">
        <v>100</v>
      </c>
      <c r="E77" s="200">
        <v>100</v>
      </c>
      <c r="F77" s="199">
        <v>100</v>
      </c>
      <c r="G77" s="199">
        <v>100</v>
      </c>
      <c r="H77" s="199">
        <v>100</v>
      </c>
      <c r="I77" s="199">
        <v>100</v>
      </c>
      <c r="J77" s="199">
        <v>100</v>
      </c>
      <c r="K77" s="199">
        <v>100</v>
      </c>
      <c r="L77" s="199">
        <v>100</v>
      </c>
      <c r="M77" s="199">
        <v>100</v>
      </c>
      <c r="N77" s="199">
        <v>100</v>
      </c>
      <c r="O77" s="199">
        <v>100</v>
      </c>
      <c r="P77" s="199">
        <v>100</v>
      </c>
      <c r="Q77" s="199">
        <v>100</v>
      </c>
      <c r="R77" s="199">
        <v>100</v>
      </c>
      <c r="S77" s="200">
        <v>100</v>
      </c>
      <c r="T77" s="15">
        <v>100</v>
      </c>
      <c r="U77" s="18">
        <v>100</v>
      </c>
      <c r="V77" s="12">
        <v>100</v>
      </c>
      <c r="W77" s="12">
        <v>100</v>
      </c>
      <c r="X77" s="12">
        <v>100</v>
      </c>
      <c r="Y77" s="12">
        <v>100</v>
      </c>
      <c r="Z77" s="12">
        <v>100</v>
      </c>
      <c r="AA77" s="12">
        <v>100</v>
      </c>
    </row>
    <row r="78" spans="1:27">
      <c r="A78" s="108" t="s">
        <v>650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134"/>
      <c r="T78" s="15"/>
      <c r="U78" s="286"/>
      <c r="V78" s="287"/>
      <c r="W78" s="427"/>
      <c r="X78" s="427"/>
      <c r="Y78" s="427"/>
      <c r="Z78" s="427"/>
      <c r="AA78" s="427"/>
    </row>
    <row r="79" spans="1:27">
      <c r="A79" s="118" t="s">
        <v>2172</v>
      </c>
      <c r="B79" s="56"/>
      <c r="C79" s="56"/>
      <c r="D79" s="56"/>
      <c r="F79" s="56">
        <v>49</v>
      </c>
      <c r="G79" s="56">
        <v>52.3</v>
      </c>
      <c r="H79" s="56">
        <v>60.8</v>
      </c>
      <c r="I79" s="56">
        <v>53.2</v>
      </c>
      <c r="J79" s="56">
        <v>52.4</v>
      </c>
      <c r="K79" s="56">
        <v>47.5</v>
      </c>
      <c r="L79" s="56">
        <v>49.4</v>
      </c>
      <c r="M79" s="56">
        <v>45</v>
      </c>
      <c r="N79" s="56">
        <v>45.2</v>
      </c>
      <c r="O79" s="56">
        <v>45.4</v>
      </c>
      <c r="P79" s="56">
        <v>44.5</v>
      </c>
      <c r="Q79" s="56">
        <v>42.1</v>
      </c>
      <c r="R79" s="56">
        <v>40.4</v>
      </c>
      <c r="S79" s="201">
        <v>39.5</v>
      </c>
      <c r="T79" s="15">
        <v>37.1</v>
      </c>
      <c r="U79" s="27">
        <v>41</v>
      </c>
      <c r="V79" s="14">
        <v>41.9</v>
      </c>
      <c r="W79" s="27">
        <v>44.5</v>
      </c>
      <c r="X79" s="14">
        <v>45.2</v>
      </c>
      <c r="Y79" s="14">
        <v>45.7</v>
      </c>
      <c r="Z79" s="14">
        <v>50.2</v>
      </c>
      <c r="AA79" s="14">
        <v>50.9</v>
      </c>
    </row>
    <row r="80" spans="1:27">
      <c r="A80" s="118" t="s">
        <v>2174</v>
      </c>
      <c r="B80" s="56"/>
      <c r="C80" s="56"/>
      <c r="D80" s="56"/>
      <c r="F80" s="56">
        <v>51</v>
      </c>
      <c r="G80" s="56">
        <v>47.7</v>
      </c>
      <c r="H80" s="56">
        <v>39.200000000000003</v>
      </c>
      <c r="I80" s="56">
        <v>46.8</v>
      </c>
      <c r="J80" s="56">
        <v>47.6</v>
      </c>
      <c r="K80" s="56">
        <v>52.5</v>
      </c>
      <c r="L80" s="56">
        <v>50.6</v>
      </c>
      <c r="M80" s="56">
        <v>55</v>
      </c>
      <c r="N80" s="56">
        <v>54.8</v>
      </c>
      <c r="O80" s="56">
        <v>54.6</v>
      </c>
      <c r="P80" s="56">
        <v>55.5</v>
      </c>
      <c r="Q80" s="56">
        <v>57.9</v>
      </c>
      <c r="R80" s="56">
        <v>59.6</v>
      </c>
      <c r="S80" s="201">
        <v>60.5</v>
      </c>
      <c r="T80" s="15">
        <v>62.9</v>
      </c>
      <c r="U80" s="27">
        <v>59</v>
      </c>
      <c r="V80" s="201">
        <v>58.1</v>
      </c>
      <c r="W80" s="27">
        <v>55.5</v>
      </c>
      <c r="X80" s="27">
        <v>54.8</v>
      </c>
      <c r="Y80" s="27">
        <v>54.3</v>
      </c>
      <c r="Z80" s="27">
        <v>49.8</v>
      </c>
      <c r="AA80" s="27">
        <v>49.1</v>
      </c>
    </row>
    <row r="81" spans="1:27">
      <c r="A81" s="118" t="s">
        <v>1370</v>
      </c>
      <c r="B81" s="56"/>
      <c r="C81" s="56"/>
      <c r="D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201"/>
      <c r="T81" s="15"/>
      <c r="U81" s="18"/>
      <c r="V81" s="114"/>
      <c r="W81" s="427"/>
      <c r="X81" s="427"/>
      <c r="Y81" s="427"/>
      <c r="Z81" s="427"/>
      <c r="AA81" s="427"/>
    </row>
    <row r="82" spans="1:27">
      <c r="A82" s="116" t="s">
        <v>2175</v>
      </c>
      <c r="B82" s="56"/>
      <c r="C82" s="56"/>
      <c r="D82" s="56"/>
      <c r="F82" s="56"/>
      <c r="G82" s="56"/>
      <c r="H82" s="56"/>
      <c r="I82" s="56">
        <v>4.8</v>
      </c>
      <c r="J82" s="56">
        <v>4.2</v>
      </c>
      <c r="K82" s="56">
        <v>2.9</v>
      </c>
      <c r="L82" s="56">
        <v>4.4000000000000004</v>
      </c>
      <c r="M82" s="56">
        <v>5.9</v>
      </c>
      <c r="N82" s="56">
        <v>6.4</v>
      </c>
      <c r="O82" s="56">
        <v>7.9</v>
      </c>
      <c r="P82" s="56">
        <v>8.1</v>
      </c>
      <c r="Q82" s="56">
        <v>9.5</v>
      </c>
      <c r="R82" s="56">
        <v>10.4</v>
      </c>
      <c r="S82" s="201">
        <v>11.8</v>
      </c>
      <c r="T82" s="15">
        <v>10.3</v>
      </c>
      <c r="U82" s="27">
        <v>9</v>
      </c>
      <c r="V82" s="201">
        <v>8.6</v>
      </c>
      <c r="W82" s="27">
        <v>8.4</v>
      </c>
      <c r="X82" s="27">
        <v>10</v>
      </c>
      <c r="Y82" s="27">
        <v>10.6</v>
      </c>
      <c r="Z82" s="27">
        <v>8.1</v>
      </c>
      <c r="AA82" s="27">
        <v>10.4</v>
      </c>
    </row>
    <row r="83" spans="1:27" ht="18" customHeight="1">
      <c r="A83" s="132" t="s">
        <v>1341</v>
      </c>
      <c r="B83" s="56"/>
      <c r="C83" s="56"/>
      <c r="D83" s="56"/>
      <c r="F83" s="56"/>
      <c r="G83" s="56"/>
      <c r="H83" s="56"/>
      <c r="I83" s="51"/>
      <c r="J83" s="51"/>
      <c r="K83" s="56">
        <v>0.6</v>
      </c>
      <c r="L83" s="56">
        <v>0.9</v>
      </c>
      <c r="M83" s="56">
        <v>0.9</v>
      </c>
      <c r="N83" s="56">
        <v>1.2</v>
      </c>
      <c r="O83" s="56">
        <v>1.1000000000000001</v>
      </c>
      <c r="P83" s="56">
        <v>1</v>
      </c>
      <c r="Q83" s="56">
        <v>1.6</v>
      </c>
      <c r="R83" s="56">
        <v>1.7</v>
      </c>
      <c r="S83" s="201">
        <v>3</v>
      </c>
      <c r="T83" s="15">
        <v>3.2</v>
      </c>
      <c r="U83" s="18">
        <v>2.2999999999999998</v>
      </c>
      <c r="V83" s="201">
        <v>1.8</v>
      </c>
      <c r="W83" s="27">
        <v>1.2</v>
      </c>
      <c r="X83" s="27">
        <v>1.1000000000000001</v>
      </c>
      <c r="Y83" s="27">
        <v>2.6</v>
      </c>
      <c r="Z83" s="27">
        <v>1.7</v>
      </c>
      <c r="AA83" s="27">
        <v>2.9</v>
      </c>
    </row>
    <row r="84" spans="1:27">
      <c r="A84" s="116" t="s">
        <v>1342</v>
      </c>
      <c r="B84" s="56"/>
      <c r="C84" s="56"/>
      <c r="D84" s="56"/>
      <c r="F84" s="56"/>
      <c r="G84" s="56"/>
      <c r="H84" s="56"/>
      <c r="I84" s="56">
        <v>4.3</v>
      </c>
      <c r="J84" s="56">
        <v>5.6</v>
      </c>
      <c r="K84" s="56">
        <v>7.2</v>
      </c>
      <c r="L84" s="56">
        <v>4.9000000000000004</v>
      </c>
      <c r="M84" s="56">
        <v>6.5</v>
      </c>
      <c r="N84" s="56">
        <v>6.8</v>
      </c>
      <c r="O84" s="56">
        <v>7.3</v>
      </c>
      <c r="P84" s="56">
        <v>5.9</v>
      </c>
      <c r="Q84" s="56">
        <v>6</v>
      </c>
      <c r="R84" s="56">
        <v>7.1</v>
      </c>
      <c r="S84" s="201">
        <v>6.2</v>
      </c>
      <c r="T84" s="15">
        <v>7.4</v>
      </c>
      <c r="U84" s="18">
        <v>6.1</v>
      </c>
      <c r="V84" s="201">
        <v>5.8</v>
      </c>
      <c r="W84" s="27">
        <v>6.1</v>
      </c>
      <c r="X84" s="27">
        <v>6.2</v>
      </c>
      <c r="Y84" s="27">
        <v>6.4</v>
      </c>
      <c r="Z84" s="27">
        <v>6.7</v>
      </c>
      <c r="AA84" s="27">
        <v>6</v>
      </c>
    </row>
    <row r="85" spans="1:27">
      <c r="A85" s="116" t="s">
        <v>952</v>
      </c>
      <c r="B85" s="56"/>
      <c r="C85" s="56"/>
      <c r="D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201"/>
      <c r="T85" s="15"/>
      <c r="U85" s="18"/>
      <c r="V85" s="201"/>
      <c r="W85" s="27"/>
      <c r="X85" s="27">
        <v>0.8</v>
      </c>
      <c r="Y85" s="27">
        <v>0.9</v>
      </c>
      <c r="Z85" s="27">
        <v>1.1000000000000001</v>
      </c>
      <c r="AA85" s="27">
        <v>0.8</v>
      </c>
    </row>
    <row r="86" spans="1:27" ht="26.4">
      <c r="A86" s="132" t="s">
        <v>1824</v>
      </c>
      <c r="C86" s="15">
        <v>26.9</v>
      </c>
      <c r="D86" s="15">
        <v>34.299999999999997</v>
      </c>
      <c r="E86" s="15">
        <v>25.9</v>
      </c>
      <c r="F86" s="15">
        <v>21.8</v>
      </c>
      <c r="G86" s="15">
        <v>20.100000000000001</v>
      </c>
      <c r="H86" s="15">
        <v>20.7</v>
      </c>
      <c r="I86" s="56">
        <v>19.100000000000001</v>
      </c>
      <c r="J86" s="56">
        <v>17</v>
      </c>
      <c r="K86" s="56">
        <v>22</v>
      </c>
      <c r="L86" s="56">
        <v>20.399999999999999</v>
      </c>
      <c r="M86" s="56">
        <v>19.899999999999999</v>
      </c>
      <c r="N86" s="56">
        <v>19.600000000000001</v>
      </c>
      <c r="O86" s="56">
        <v>17.8</v>
      </c>
      <c r="P86" s="56">
        <v>20.399999999999999</v>
      </c>
      <c r="Q86" s="56">
        <v>20.2</v>
      </c>
      <c r="R86" s="56">
        <v>21.5</v>
      </c>
      <c r="S86" s="201">
        <v>20.9</v>
      </c>
      <c r="T86" s="15">
        <v>21.9</v>
      </c>
      <c r="U86" s="18">
        <v>19.5</v>
      </c>
      <c r="V86" s="201">
        <v>19.2</v>
      </c>
      <c r="W86" s="27">
        <v>17.899999999999999</v>
      </c>
      <c r="X86" s="27">
        <v>19</v>
      </c>
      <c r="Y86" s="27">
        <v>17</v>
      </c>
      <c r="Z86" s="27">
        <v>18.3</v>
      </c>
      <c r="AA86" s="27">
        <v>16.5</v>
      </c>
    </row>
    <row r="87" spans="1:27">
      <c r="A87" s="207" t="s">
        <v>650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201"/>
      <c r="T87" s="15"/>
      <c r="U87" s="18"/>
      <c r="V87" s="114"/>
      <c r="W87" s="427"/>
      <c r="X87" s="427"/>
      <c r="Y87" s="427"/>
      <c r="Z87" s="427"/>
      <c r="AA87" s="427"/>
    </row>
    <row r="88" spans="1:27">
      <c r="A88" s="132" t="s">
        <v>1825</v>
      </c>
      <c r="C88" s="56">
        <v>16.600000000000001</v>
      </c>
      <c r="D88" s="56">
        <v>19.2</v>
      </c>
      <c r="E88" s="56">
        <v>13.4</v>
      </c>
      <c r="F88" s="56">
        <v>10.1</v>
      </c>
      <c r="G88" s="56">
        <v>9.9</v>
      </c>
      <c r="H88" s="56">
        <v>10.199999999999999</v>
      </c>
      <c r="I88" s="56">
        <v>6.5</v>
      </c>
      <c r="J88" s="56">
        <v>6.4</v>
      </c>
      <c r="K88" s="56">
        <v>6</v>
      </c>
      <c r="L88" s="56">
        <v>5.8</v>
      </c>
      <c r="M88" s="56">
        <v>6.1</v>
      </c>
      <c r="N88" s="56">
        <v>6.7</v>
      </c>
      <c r="O88" s="56">
        <v>5.3</v>
      </c>
      <c r="P88" s="56">
        <v>7</v>
      </c>
      <c r="Q88" s="56">
        <v>7</v>
      </c>
      <c r="R88" s="56">
        <v>8.3000000000000007</v>
      </c>
      <c r="S88" s="201">
        <v>8</v>
      </c>
      <c r="T88" s="15">
        <v>11.5</v>
      </c>
      <c r="U88" s="27">
        <v>10</v>
      </c>
      <c r="V88" s="201">
        <v>10.1</v>
      </c>
      <c r="W88" s="27">
        <v>9.6999999999999993</v>
      </c>
      <c r="X88" s="27">
        <v>10</v>
      </c>
      <c r="Y88" s="27">
        <v>9</v>
      </c>
      <c r="Z88" s="27">
        <v>11.3</v>
      </c>
      <c r="AA88" s="27">
        <v>9.3000000000000007</v>
      </c>
    </row>
    <row r="89" spans="1:27" ht="28.8">
      <c r="A89" s="132" t="s">
        <v>1104</v>
      </c>
      <c r="C89" s="201">
        <v>10.3</v>
      </c>
      <c r="D89" s="201">
        <v>15.1</v>
      </c>
      <c r="E89" s="201">
        <v>10.6</v>
      </c>
      <c r="F89" s="201">
        <v>10.3</v>
      </c>
      <c r="G89" s="201">
        <v>10.199999999999999</v>
      </c>
      <c r="H89" s="201">
        <v>10.5</v>
      </c>
      <c r="I89" s="56">
        <v>11.6</v>
      </c>
      <c r="J89" s="56">
        <v>9.6</v>
      </c>
      <c r="K89" s="56">
        <v>14.3</v>
      </c>
      <c r="L89" s="56">
        <v>12.5</v>
      </c>
      <c r="M89" s="56">
        <v>12.2</v>
      </c>
      <c r="N89" s="56">
        <v>12.1</v>
      </c>
      <c r="O89" s="56">
        <v>11.6</v>
      </c>
      <c r="P89" s="56">
        <v>12.3</v>
      </c>
      <c r="Q89" s="56">
        <v>11.7</v>
      </c>
      <c r="R89" s="56">
        <v>11.7</v>
      </c>
      <c r="S89" s="201">
        <v>11.3</v>
      </c>
      <c r="T89" s="15">
        <v>9.1999999999999993</v>
      </c>
      <c r="U89" s="18">
        <v>8.1999999999999993</v>
      </c>
      <c r="V89" s="201">
        <v>7.9</v>
      </c>
      <c r="W89" s="27">
        <v>7.1</v>
      </c>
      <c r="X89" s="27">
        <v>7.5</v>
      </c>
      <c r="Y89" s="27">
        <v>6.5</v>
      </c>
      <c r="Z89" s="27">
        <v>5.7</v>
      </c>
      <c r="AA89" s="27">
        <v>6</v>
      </c>
    </row>
    <row r="90" spans="1:27">
      <c r="A90" s="132" t="s">
        <v>911</v>
      </c>
      <c r="C90" s="201"/>
      <c r="D90" s="201"/>
      <c r="E90" s="201"/>
      <c r="F90" s="201"/>
      <c r="G90" s="201"/>
      <c r="H90" s="201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201"/>
      <c r="T90" s="15"/>
      <c r="U90" s="18"/>
      <c r="V90" s="201"/>
      <c r="W90" s="27">
        <v>1.1000000000000001</v>
      </c>
      <c r="X90" s="27">
        <v>1.5</v>
      </c>
      <c r="Y90" s="27">
        <v>1.5</v>
      </c>
      <c r="Z90" s="27">
        <v>1.3</v>
      </c>
      <c r="AA90" s="27">
        <v>1.2</v>
      </c>
    </row>
    <row r="91" spans="1:27">
      <c r="A91" s="116" t="s">
        <v>1253</v>
      </c>
      <c r="C91" s="56"/>
      <c r="D91" s="56"/>
      <c r="E91" s="56"/>
      <c r="F91" s="56">
        <v>11.5</v>
      </c>
      <c r="G91" s="56">
        <v>12.2</v>
      </c>
      <c r="H91" s="56">
        <v>4.5999999999999996</v>
      </c>
      <c r="I91" s="56">
        <v>10.7</v>
      </c>
      <c r="J91" s="56">
        <v>8.6</v>
      </c>
      <c r="K91" s="56">
        <v>4.8</v>
      </c>
      <c r="L91" s="56">
        <v>2.6</v>
      </c>
      <c r="M91" s="56">
        <v>2.4</v>
      </c>
      <c r="N91" s="56">
        <v>0.9</v>
      </c>
      <c r="O91" s="56">
        <v>0.8</v>
      </c>
      <c r="P91" s="56">
        <v>0.5</v>
      </c>
      <c r="Q91" s="56">
        <v>0.5</v>
      </c>
      <c r="R91" s="56">
        <v>0.5</v>
      </c>
      <c r="S91" s="201">
        <v>0.4</v>
      </c>
      <c r="T91" s="15">
        <v>0.3</v>
      </c>
      <c r="U91" s="18">
        <v>0.3</v>
      </c>
      <c r="V91" s="201">
        <v>0.2</v>
      </c>
      <c r="W91" s="27">
        <v>0.4</v>
      </c>
      <c r="X91" s="27">
        <v>0.3</v>
      </c>
      <c r="Y91" s="27">
        <v>0.2</v>
      </c>
      <c r="Z91" s="27">
        <v>0.3</v>
      </c>
      <c r="AA91" s="27">
        <v>0.2</v>
      </c>
    </row>
    <row r="92" spans="1:27" ht="39.6">
      <c r="A92" s="118" t="s">
        <v>912</v>
      </c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>
        <v>4</v>
      </c>
      <c r="N92" s="56">
        <v>3.3</v>
      </c>
      <c r="O92" s="56">
        <v>3.8</v>
      </c>
      <c r="P92" s="56">
        <v>3.8</v>
      </c>
      <c r="Q92" s="56">
        <v>3.8</v>
      </c>
      <c r="R92" s="56">
        <v>3.7</v>
      </c>
      <c r="S92" s="201">
        <v>3.5</v>
      </c>
      <c r="T92" s="15">
        <v>2.6</v>
      </c>
      <c r="U92" s="18">
        <v>2.2000000000000002</v>
      </c>
      <c r="V92" s="201">
        <v>2</v>
      </c>
      <c r="W92" s="27">
        <v>2.7</v>
      </c>
      <c r="X92" s="27">
        <v>2.9</v>
      </c>
      <c r="Y92" s="27">
        <v>3.5</v>
      </c>
      <c r="Z92" s="27">
        <v>3.2</v>
      </c>
      <c r="AA92" s="27">
        <v>3</v>
      </c>
    </row>
    <row r="93" spans="1:27">
      <c r="A93" s="132" t="s">
        <v>913</v>
      </c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>
        <v>1.3</v>
      </c>
      <c r="R93" s="56">
        <v>1.5</v>
      </c>
      <c r="S93" s="201">
        <v>1.9</v>
      </c>
      <c r="T93" s="15">
        <v>1.3</v>
      </c>
      <c r="U93" s="18">
        <v>1.2</v>
      </c>
      <c r="V93" s="201">
        <v>1.3</v>
      </c>
      <c r="W93" s="27">
        <v>2.1</v>
      </c>
      <c r="X93" s="27">
        <v>2.2999999999999998</v>
      </c>
      <c r="Y93" s="27">
        <v>2.7</v>
      </c>
      <c r="Z93" s="27">
        <v>2.4</v>
      </c>
      <c r="AA93" s="27">
        <v>2.2999999999999998</v>
      </c>
    </row>
    <row r="94" spans="1:27">
      <c r="A94" s="116" t="s">
        <v>1254</v>
      </c>
      <c r="C94" s="127"/>
      <c r="D94" s="127"/>
      <c r="E94" s="127"/>
      <c r="F94" s="127"/>
      <c r="G94" s="127"/>
      <c r="H94" s="127"/>
      <c r="I94" s="56">
        <v>7.8</v>
      </c>
      <c r="J94" s="56">
        <v>12.2</v>
      </c>
      <c r="K94" s="56">
        <v>15.6</v>
      </c>
      <c r="L94" s="56">
        <v>18.3</v>
      </c>
      <c r="M94" s="56">
        <v>16.3</v>
      </c>
      <c r="N94" s="56">
        <v>17.8</v>
      </c>
      <c r="O94" s="56">
        <v>17</v>
      </c>
      <c r="P94" s="56">
        <v>16.8</v>
      </c>
      <c r="Q94" s="56">
        <v>17.899999999999999</v>
      </c>
      <c r="R94" s="56">
        <v>16.399999999999999</v>
      </c>
      <c r="S94" s="201">
        <v>17.7</v>
      </c>
      <c r="T94" s="14">
        <v>20.399999999999999</v>
      </c>
      <c r="U94" s="18">
        <v>21.9</v>
      </c>
      <c r="V94" s="201">
        <v>22.3</v>
      </c>
      <c r="W94" s="27">
        <v>20</v>
      </c>
      <c r="X94" s="27">
        <v>15.6</v>
      </c>
      <c r="Y94" s="27">
        <v>15.7</v>
      </c>
      <c r="Z94" s="27">
        <v>12.1</v>
      </c>
      <c r="AA94" s="27">
        <v>12.2</v>
      </c>
    </row>
    <row r="95" spans="1:27" ht="57" customHeight="1">
      <c r="A95" s="106" t="s">
        <v>1255</v>
      </c>
      <c r="B95" s="127"/>
      <c r="C95" s="127"/>
      <c r="D95" s="127"/>
      <c r="E95" s="127"/>
      <c r="F95" s="127"/>
      <c r="G95" s="127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Z95" s="427"/>
      <c r="AA95" s="427"/>
    </row>
    <row r="96" spans="1:27" ht="15.6">
      <c r="A96" s="108" t="s">
        <v>1103</v>
      </c>
      <c r="B96" s="127"/>
      <c r="C96" s="56"/>
      <c r="E96" s="56">
        <v>108809.9</v>
      </c>
      <c r="F96" s="56">
        <v>266973.59999999998</v>
      </c>
      <c r="G96" s="56">
        <v>375958.1</v>
      </c>
      <c r="H96" s="56">
        <v>408797.3</v>
      </c>
      <c r="I96" s="56">
        <v>407086.3</v>
      </c>
      <c r="J96" s="56">
        <v>670438.80000000005</v>
      </c>
      <c r="K96" s="56">
        <v>1165234.2</v>
      </c>
      <c r="L96" s="56">
        <v>1504712.1</v>
      </c>
      <c r="M96" s="56">
        <v>1762407.3</v>
      </c>
      <c r="N96" s="56">
        <v>2186365.2000000002</v>
      </c>
      <c r="O96" s="56">
        <v>2865013.9</v>
      </c>
      <c r="P96" s="56">
        <v>3611109</v>
      </c>
      <c r="Q96" s="56">
        <v>4730022.9000000004</v>
      </c>
      <c r="R96" s="56">
        <v>6716222.4000000004</v>
      </c>
      <c r="S96" s="201">
        <v>8781616.4000000004</v>
      </c>
      <c r="T96" s="14">
        <v>7976012.7999999998</v>
      </c>
      <c r="U96" s="14">
        <v>9152096</v>
      </c>
      <c r="V96" s="201">
        <v>11035652</v>
      </c>
      <c r="W96" s="201">
        <v>12586090.4</v>
      </c>
      <c r="X96" s="27">
        <v>13450238.199999999</v>
      </c>
      <c r="Y96" s="18">
        <v>13902645.300000001</v>
      </c>
      <c r="Z96" s="27">
        <v>13897187.699999999</v>
      </c>
      <c r="AA96" s="27">
        <v>14639835</v>
      </c>
    </row>
    <row r="97" spans="1:27" ht="26.4">
      <c r="A97" s="205" t="s">
        <v>1256</v>
      </c>
      <c r="B97" s="127"/>
      <c r="C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201"/>
      <c r="T97" s="287"/>
      <c r="U97" s="15"/>
      <c r="V97" s="385"/>
      <c r="W97" s="438"/>
      <c r="X97" s="427"/>
      <c r="Y97" s="427"/>
      <c r="Z97" s="427"/>
      <c r="AA97" s="427"/>
    </row>
    <row r="98" spans="1:27" ht="26.4">
      <c r="A98" s="208" t="s">
        <v>2225</v>
      </c>
      <c r="B98" s="127"/>
      <c r="C98" s="56"/>
      <c r="E98" s="56">
        <v>5624.4</v>
      </c>
      <c r="F98" s="56">
        <v>9838.7000000000007</v>
      </c>
      <c r="G98" s="56">
        <v>11776.4</v>
      </c>
      <c r="H98" s="56">
        <v>11050.9</v>
      </c>
      <c r="I98" s="56">
        <v>12986.5</v>
      </c>
      <c r="J98" s="56">
        <v>21971.4</v>
      </c>
      <c r="K98" s="56">
        <v>34824.5</v>
      </c>
      <c r="L98" s="56">
        <v>60600.3</v>
      </c>
      <c r="M98" s="56">
        <v>80631</v>
      </c>
      <c r="N98" s="56">
        <v>90733.8</v>
      </c>
      <c r="O98" s="56">
        <v>116605.9</v>
      </c>
      <c r="P98" s="56">
        <v>142259.9</v>
      </c>
      <c r="Q98" s="56">
        <v>224234.4</v>
      </c>
      <c r="R98" s="56">
        <v>338538.9</v>
      </c>
      <c r="S98" s="201">
        <v>399665.8</v>
      </c>
      <c r="T98" s="15">
        <v>325152.59999999998</v>
      </c>
      <c r="U98" s="15">
        <v>303842.59999999998</v>
      </c>
      <c r="V98" s="201">
        <v>446855.2</v>
      </c>
      <c r="W98" s="201">
        <v>476446.1</v>
      </c>
      <c r="X98" s="27">
        <v>516593.5</v>
      </c>
      <c r="Y98" s="27">
        <v>510344.6</v>
      </c>
      <c r="Z98" s="27">
        <v>505828.3</v>
      </c>
      <c r="AA98" s="27">
        <v>611254.4</v>
      </c>
    </row>
    <row r="99" spans="1:27">
      <c r="A99" s="208" t="s">
        <v>877</v>
      </c>
      <c r="B99" s="127"/>
      <c r="C99" s="56"/>
      <c r="E99" s="56">
        <v>360.4</v>
      </c>
      <c r="F99" s="56">
        <v>572</v>
      </c>
      <c r="G99" s="56">
        <v>646.4</v>
      </c>
      <c r="H99" s="56">
        <v>738.2</v>
      </c>
      <c r="I99" s="56">
        <v>575.20000000000005</v>
      </c>
      <c r="J99" s="56">
        <v>1391.2</v>
      </c>
      <c r="K99" s="56">
        <v>2184.6999999999998</v>
      </c>
      <c r="L99" s="56">
        <v>2404.4</v>
      </c>
      <c r="M99" s="56">
        <v>2980.2</v>
      </c>
      <c r="N99" s="56">
        <v>2264.4</v>
      </c>
      <c r="O99" s="56">
        <v>3114.4</v>
      </c>
      <c r="P99" s="56">
        <v>3102.4</v>
      </c>
      <c r="Q99" s="56">
        <v>4486.3999999999996</v>
      </c>
      <c r="R99" s="56">
        <v>4811</v>
      </c>
      <c r="S99" s="201">
        <v>5001.8</v>
      </c>
      <c r="T99" s="14">
        <v>4605</v>
      </c>
      <c r="U99" s="15">
        <v>5356.1</v>
      </c>
      <c r="V99" s="14">
        <v>8529.7999999999993</v>
      </c>
      <c r="W99" s="14">
        <v>12205.4</v>
      </c>
      <c r="X99" s="14">
        <v>14308.8</v>
      </c>
      <c r="Y99" s="14">
        <v>15247.8</v>
      </c>
      <c r="Z99" s="14">
        <v>14411.4</v>
      </c>
      <c r="AA99" s="14">
        <v>16425.5</v>
      </c>
    </row>
    <row r="100" spans="1:27">
      <c r="A100" s="208" t="s">
        <v>617</v>
      </c>
      <c r="B100" s="127"/>
      <c r="C100" s="56"/>
      <c r="E100" s="56">
        <v>13941.3</v>
      </c>
      <c r="F100" s="56">
        <v>37970.699999999997</v>
      </c>
      <c r="G100" s="56">
        <v>56652.7</v>
      </c>
      <c r="H100" s="56">
        <v>63949.2</v>
      </c>
      <c r="I100" s="56">
        <v>49072.6</v>
      </c>
      <c r="J100" s="56">
        <v>97152.3</v>
      </c>
      <c r="K100" s="56">
        <v>211380.5</v>
      </c>
      <c r="L100" s="56">
        <v>285145.09999999998</v>
      </c>
      <c r="M100" s="56">
        <v>297904.5</v>
      </c>
      <c r="N100" s="56">
        <v>348683.9</v>
      </c>
      <c r="O100" s="56">
        <v>442039.3</v>
      </c>
      <c r="P100" s="56">
        <v>501903.6</v>
      </c>
      <c r="Q100" s="56">
        <v>690736.2</v>
      </c>
      <c r="R100" s="56">
        <v>929751</v>
      </c>
      <c r="S100" s="201">
        <v>1173676</v>
      </c>
      <c r="T100" s="14">
        <v>1111776.8</v>
      </c>
      <c r="U100" s="14">
        <v>1264050.6000000001</v>
      </c>
      <c r="V100" s="14">
        <v>1534273.9</v>
      </c>
      <c r="W100" s="14">
        <v>1858377.3</v>
      </c>
      <c r="X100" s="14">
        <v>2004047.9</v>
      </c>
      <c r="Y100" s="14">
        <v>2144813.7999999998</v>
      </c>
      <c r="Z100" s="14">
        <v>2385255.5</v>
      </c>
      <c r="AA100" s="14">
        <v>2830354.5</v>
      </c>
    </row>
    <row r="101" spans="1:27">
      <c r="A101" s="209" t="s">
        <v>1628</v>
      </c>
      <c r="B101" s="127"/>
      <c r="C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201"/>
      <c r="T101" s="15"/>
      <c r="U101" s="15"/>
      <c r="V101" s="287"/>
      <c r="W101" s="427"/>
      <c r="X101" s="427"/>
      <c r="Y101" s="427"/>
      <c r="Z101" s="424"/>
      <c r="AA101" s="424"/>
    </row>
    <row r="102" spans="1:27" ht="26.4">
      <c r="A102" s="210" t="s">
        <v>1257</v>
      </c>
      <c r="B102" s="127"/>
      <c r="C102" s="56"/>
      <c r="E102" s="56">
        <v>12752.1</v>
      </c>
      <c r="F102" s="56">
        <v>34772.199999999997</v>
      </c>
      <c r="G102" s="56">
        <v>52713.3</v>
      </c>
      <c r="H102" s="56">
        <v>59295.5</v>
      </c>
      <c r="I102" s="56">
        <v>44920.5</v>
      </c>
      <c r="J102" s="56">
        <v>88226.8</v>
      </c>
      <c r="K102" s="56">
        <v>195029</v>
      </c>
      <c r="L102" s="56">
        <v>262364.59999999998</v>
      </c>
      <c r="M102" s="56">
        <v>273839.59999999998</v>
      </c>
      <c r="N102" s="56">
        <v>315595</v>
      </c>
      <c r="O102" s="56">
        <v>401639.2</v>
      </c>
      <c r="P102" s="56">
        <v>447046.2</v>
      </c>
      <c r="Q102" s="56">
        <v>627241.6</v>
      </c>
      <c r="R102" s="56">
        <v>838356.8</v>
      </c>
      <c r="S102" s="201">
        <v>1067309</v>
      </c>
      <c r="T102" s="14">
        <v>1023825.5</v>
      </c>
      <c r="U102" s="14">
        <v>1157947.6000000001</v>
      </c>
      <c r="V102" s="14">
        <v>1390527.2</v>
      </c>
      <c r="W102" s="14">
        <v>1650948.8</v>
      </c>
      <c r="X102" s="14">
        <v>1788442.3</v>
      </c>
      <c r="Y102" s="14">
        <v>1957059.6</v>
      </c>
      <c r="Z102" s="14">
        <v>2173124</v>
      </c>
      <c r="AA102" s="14">
        <v>2613137.2999999998</v>
      </c>
    </row>
    <row r="103" spans="1:27" ht="26.4">
      <c r="A103" s="210" t="s">
        <v>2050</v>
      </c>
      <c r="B103" s="127"/>
      <c r="C103" s="56"/>
      <c r="E103" s="56">
        <v>1189.2</v>
      </c>
      <c r="F103" s="56">
        <v>3198.5</v>
      </c>
      <c r="G103" s="56">
        <v>3939.5</v>
      </c>
      <c r="H103" s="56">
        <v>4653.7</v>
      </c>
      <c r="I103" s="56">
        <v>4152</v>
      </c>
      <c r="J103" s="56">
        <v>8925.4</v>
      </c>
      <c r="K103" s="56">
        <v>16351.5</v>
      </c>
      <c r="L103" s="56">
        <v>22780.5</v>
      </c>
      <c r="M103" s="56">
        <v>24064.9</v>
      </c>
      <c r="N103" s="56">
        <v>33088.9</v>
      </c>
      <c r="O103" s="56">
        <v>40400</v>
      </c>
      <c r="P103" s="56">
        <v>54857.5</v>
      </c>
      <c r="Q103" s="56">
        <v>63494.5</v>
      </c>
      <c r="R103" s="56">
        <v>91394.2</v>
      </c>
      <c r="S103" s="201">
        <v>106367</v>
      </c>
      <c r="T103" s="15">
        <v>87951.3</v>
      </c>
      <c r="U103" s="14">
        <v>106103</v>
      </c>
      <c r="V103" s="14">
        <v>143746.70000000001</v>
      </c>
      <c r="W103" s="14">
        <v>207428.5</v>
      </c>
      <c r="X103" s="14">
        <v>215605.6</v>
      </c>
      <c r="Y103" s="14">
        <v>187754.2</v>
      </c>
      <c r="Z103" s="14">
        <v>212131.5</v>
      </c>
      <c r="AA103" s="14">
        <v>217217.2</v>
      </c>
    </row>
    <row r="104" spans="1:27">
      <c r="A104" s="208" t="s">
        <v>618</v>
      </c>
      <c r="B104" s="127"/>
      <c r="C104" s="56"/>
      <c r="E104" s="201">
        <v>15804</v>
      </c>
      <c r="F104" s="201">
        <v>39482.800000000003</v>
      </c>
      <c r="G104" s="201">
        <v>53497.4</v>
      </c>
      <c r="H104" s="56">
        <v>55594.1</v>
      </c>
      <c r="I104" s="56">
        <v>60617.8</v>
      </c>
      <c r="J104" s="56">
        <v>121090</v>
      </c>
      <c r="K104" s="56">
        <v>190208.9</v>
      </c>
      <c r="L104" s="56">
        <v>239858.7</v>
      </c>
      <c r="M104" s="56">
        <v>280246</v>
      </c>
      <c r="N104" s="56">
        <v>341890.3</v>
      </c>
      <c r="O104" s="56">
        <v>470267</v>
      </c>
      <c r="P104" s="56">
        <v>593847.69999999995</v>
      </c>
      <c r="Q104" s="56">
        <v>736961.8</v>
      </c>
      <c r="R104" s="56">
        <v>986416.1</v>
      </c>
      <c r="S104" s="201">
        <v>1317794.3999999999</v>
      </c>
      <c r="T104" s="14">
        <v>1135689.3</v>
      </c>
      <c r="U104" s="14">
        <v>1207534.8</v>
      </c>
      <c r="V104" s="14">
        <v>1418678</v>
      </c>
      <c r="W104" s="14">
        <v>1688683.2</v>
      </c>
      <c r="X104" s="14">
        <v>1945318.3</v>
      </c>
      <c r="Y104" s="14">
        <v>2084612.6</v>
      </c>
      <c r="Z104" s="14">
        <v>2172579.1</v>
      </c>
      <c r="AA104" s="14">
        <v>2123645.4</v>
      </c>
    </row>
    <row r="105" spans="1:27">
      <c r="A105" s="209" t="s">
        <v>1370</v>
      </c>
      <c r="B105" s="127"/>
      <c r="C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201"/>
      <c r="T105" s="15"/>
      <c r="U105" s="287"/>
      <c r="V105" s="175"/>
      <c r="W105" s="427"/>
      <c r="X105" s="427"/>
      <c r="Y105" s="427"/>
      <c r="Z105" s="427"/>
      <c r="AA105" s="427"/>
    </row>
    <row r="106" spans="1:27" ht="26.4">
      <c r="A106" s="210" t="s">
        <v>2375</v>
      </c>
      <c r="B106" s="127"/>
      <c r="C106" s="56"/>
      <c r="E106" s="56">
        <v>2946.5</v>
      </c>
      <c r="F106" s="56">
        <v>7683.6</v>
      </c>
      <c r="G106" s="56">
        <v>10812.3</v>
      </c>
      <c r="H106" s="56">
        <v>13104.1</v>
      </c>
      <c r="I106" s="56">
        <v>17231.099999999999</v>
      </c>
      <c r="J106" s="56">
        <v>39608.199999999997</v>
      </c>
      <c r="K106" s="56">
        <v>43899.199999999997</v>
      </c>
      <c r="L106" s="56">
        <v>50531.7</v>
      </c>
      <c r="M106" s="56">
        <v>66679.199999999997</v>
      </c>
      <c r="N106" s="56">
        <v>82229.7</v>
      </c>
      <c r="O106" s="56">
        <v>93329.9</v>
      </c>
      <c r="P106" s="56">
        <v>112635.1</v>
      </c>
      <c r="Q106" s="56">
        <v>128007.5</v>
      </c>
      <c r="R106" s="56">
        <v>169936.7</v>
      </c>
      <c r="S106" s="201">
        <v>194036.9</v>
      </c>
      <c r="T106" s="14">
        <v>157084.70000000001</v>
      </c>
      <c r="U106" s="15">
        <v>176541.4</v>
      </c>
      <c r="V106" s="14">
        <v>186805.4</v>
      </c>
      <c r="W106" s="14">
        <v>218490</v>
      </c>
      <c r="X106" s="14">
        <v>233402.5</v>
      </c>
      <c r="Y106" s="14">
        <v>251400.1</v>
      </c>
      <c r="Z106" s="14">
        <v>247083.7</v>
      </c>
      <c r="AA106" s="14">
        <v>242773.6</v>
      </c>
    </row>
    <row r="107" spans="1:27">
      <c r="A107" s="210" t="s">
        <v>2376</v>
      </c>
      <c r="B107" s="127"/>
      <c r="C107" s="56"/>
      <c r="E107" s="56">
        <v>422.5</v>
      </c>
      <c r="F107" s="56">
        <v>695.7</v>
      </c>
      <c r="G107" s="56">
        <v>884.9</v>
      </c>
      <c r="H107" s="56">
        <v>869.1</v>
      </c>
      <c r="I107" s="56">
        <v>860.8</v>
      </c>
      <c r="J107" s="56">
        <v>1833.2</v>
      </c>
      <c r="K107" s="56">
        <v>1939.7</v>
      </c>
      <c r="L107" s="56">
        <v>2365.6</v>
      </c>
      <c r="M107" s="56">
        <v>3271.3</v>
      </c>
      <c r="N107" s="56">
        <v>2943.5</v>
      </c>
      <c r="O107" s="56">
        <v>4292</v>
      </c>
      <c r="P107" s="56">
        <v>3821.3</v>
      </c>
      <c r="Q107" s="56">
        <v>4536</v>
      </c>
      <c r="R107" s="56">
        <v>7317.7</v>
      </c>
      <c r="S107" s="201">
        <v>9309.9</v>
      </c>
      <c r="T107" s="15">
        <v>7921.4</v>
      </c>
      <c r="U107" s="15">
        <v>11334.5</v>
      </c>
      <c r="V107" s="14">
        <v>11040.8</v>
      </c>
      <c r="W107" s="14">
        <v>12052.4</v>
      </c>
      <c r="X107" s="14">
        <v>16592.8</v>
      </c>
      <c r="Y107" s="14">
        <v>20966.3</v>
      </c>
      <c r="Z107" s="14">
        <v>11827.3</v>
      </c>
      <c r="AA107" s="14">
        <v>9473.4</v>
      </c>
    </row>
    <row r="108" spans="1:27" ht="26.4">
      <c r="A108" s="210" t="s">
        <v>2122</v>
      </c>
      <c r="B108" s="127"/>
      <c r="C108" s="56"/>
      <c r="E108" s="56">
        <v>52.5</v>
      </c>
      <c r="F108" s="56">
        <v>88.4</v>
      </c>
      <c r="G108" s="56">
        <v>112.8</v>
      </c>
      <c r="H108" s="56">
        <v>111.6</v>
      </c>
      <c r="I108" s="56">
        <v>109.8</v>
      </c>
      <c r="J108" s="56">
        <v>230</v>
      </c>
      <c r="K108" s="56">
        <v>247.7</v>
      </c>
      <c r="L108" s="56">
        <v>303.5</v>
      </c>
      <c r="M108" s="56">
        <v>575</v>
      </c>
      <c r="N108" s="56">
        <v>724.5</v>
      </c>
      <c r="O108" s="56">
        <v>1038.5999999999999</v>
      </c>
      <c r="P108" s="56">
        <v>1236.0999999999999</v>
      </c>
      <c r="Q108" s="56">
        <v>2214.3000000000002</v>
      </c>
      <c r="R108" s="56">
        <v>2456.8000000000002</v>
      </c>
      <c r="S108" s="201">
        <v>2328.1</v>
      </c>
      <c r="T108" s="15">
        <v>1600.6</v>
      </c>
      <c r="U108" s="14">
        <v>4196</v>
      </c>
      <c r="V108" s="14">
        <v>6085.4</v>
      </c>
      <c r="W108" s="14">
        <v>5135.5</v>
      </c>
      <c r="X108" s="14">
        <v>5708.5</v>
      </c>
      <c r="Y108" s="14">
        <v>7779.3</v>
      </c>
      <c r="Z108" s="14">
        <v>6034.4</v>
      </c>
      <c r="AA108" s="14">
        <v>3628.6</v>
      </c>
    </row>
    <row r="109" spans="1:27" ht="26.4">
      <c r="A109" s="210" t="s">
        <v>2267</v>
      </c>
      <c r="B109" s="127"/>
      <c r="C109" s="56"/>
      <c r="E109" s="56">
        <v>432.7</v>
      </c>
      <c r="F109" s="56">
        <v>1283.8</v>
      </c>
      <c r="G109" s="56">
        <v>1446.7</v>
      </c>
      <c r="H109" s="56">
        <v>1429.4</v>
      </c>
      <c r="I109" s="56">
        <v>1519.4</v>
      </c>
      <c r="J109" s="56">
        <v>4308.2</v>
      </c>
      <c r="K109" s="56">
        <v>6932.8</v>
      </c>
      <c r="L109" s="56">
        <v>6487.9</v>
      </c>
      <c r="M109" s="56">
        <v>9006</v>
      </c>
      <c r="N109" s="56">
        <v>12709.6</v>
      </c>
      <c r="O109" s="56">
        <v>16336</v>
      </c>
      <c r="P109" s="56">
        <v>20544.2</v>
      </c>
      <c r="Q109" s="56">
        <v>20867.900000000001</v>
      </c>
      <c r="R109" s="56">
        <v>28334.9</v>
      </c>
      <c r="S109" s="201">
        <v>48131.6</v>
      </c>
      <c r="T109" s="15">
        <v>28489.9</v>
      </c>
      <c r="U109" s="15">
        <v>27676.7</v>
      </c>
      <c r="V109" s="14">
        <v>51925.2</v>
      </c>
      <c r="W109" s="14">
        <v>56399.6</v>
      </c>
      <c r="X109" s="14">
        <v>53823.9</v>
      </c>
      <c r="Y109" s="14">
        <v>49421.9</v>
      </c>
      <c r="Z109" s="14">
        <v>58130.6</v>
      </c>
      <c r="AA109" s="14">
        <v>59896.2</v>
      </c>
    </row>
    <row r="110" spans="1:27" ht="39.6">
      <c r="A110" s="210" t="s">
        <v>2268</v>
      </c>
      <c r="B110" s="127"/>
      <c r="C110" s="56"/>
      <c r="E110" s="56">
        <v>524.70000000000005</v>
      </c>
      <c r="F110" s="56">
        <v>1699.3</v>
      </c>
      <c r="G110" s="56">
        <v>1813</v>
      </c>
      <c r="H110" s="56">
        <v>1823.9</v>
      </c>
      <c r="I110" s="56">
        <v>2065.6999999999998</v>
      </c>
      <c r="J110" s="56">
        <v>5109.2</v>
      </c>
      <c r="K110" s="56">
        <v>9218.2999999999993</v>
      </c>
      <c r="L110" s="56">
        <v>9742.2000000000007</v>
      </c>
      <c r="M110" s="56">
        <v>13307.8</v>
      </c>
      <c r="N110" s="56">
        <v>17034.7</v>
      </c>
      <c r="O110" s="56">
        <v>22595.8</v>
      </c>
      <c r="P110" s="56">
        <v>26859.9</v>
      </c>
      <c r="Q110" s="56">
        <v>31960.1</v>
      </c>
      <c r="R110" s="56">
        <v>40277</v>
      </c>
      <c r="S110" s="201">
        <v>50669.1</v>
      </c>
      <c r="T110" s="15">
        <v>33940.5</v>
      </c>
      <c r="U110" s="14">
        <v>43058.2</v>
      </c>
      <c r="V110" s="14">
        <v>54085.8</v>
      </c>
      <c r="W110" s="14">
        <v>58626.2</v>
      </c>
      <c r="X110" s="14">
        <v>57050.6</v>
      </c>
      <c r="Y110" s="14">
        <v>49830.6</v>
      </c>
      <c r="Z110" s="14">
        <v>51920.7</v>
      </c>
      <c r="AA110" s="14">
        <v>67468.7</v>
      </c>
    </row>
    <row r="111" spans="1:27">
      <c r="A111" s="210" t="s">
        <v>1394</v>
      </c>
      <c r="B111" s="127"/>
      <c r="C111" s="127"/>
      <c r="E111" s="56">
        <v>1510.8</v>
      </c>
      <c r="F111" s="56">
        <v>3989.6</v>
      </c>
      <c r="G111" s="56">
        <v>5076.8</v>
      </c>
      <c r="H111" s="56">
        <v>4075.2</v>
      </c>
      <c r="I111" s="56">
        <v>4756.3999999999996</v>
      </c>
      <c r="J111" s="56">
        <v>6212.5</v>
      </c>
      <c r="K111" s="56">
        <v>21624.400000000001</v>
      </c>
      <c r="L111" s="56">
        <v>27784.7</v>
      </c>
      <c r="M111" s="56">
        <v>31549.3</v>
      </c>
      <c r="N111" s="56">
        <v>32288.1</v>
      </c>
      <c r="O111" s="56">
        <v>40960.1</v>
      </c>
      <c r="P111" s="56">
        <v>51023.7</v>
      </c>
      <c r="Q111" s="56">
        <v>64599.5</v>
      </c>
      <c r="R111" s="56">
        <v>87761.3</v>
      </c>
      <c r="S111" s="201">
        <v>120993.5</v>
      </c>
      <c r="T111" s="15">
        <v>171041.5</v>
      </c>
      <c r="U111" s="14">
        <v>201280</v>
      </c>
      <c r="V111" s="14">
        <v>237330.2</v>
      </c>
      <c r="W111" s="14">
        <v>310948</v>
      </c>
      <c r="X111" s="14">
        <v>441734.5</v>
      </c>
      <c r="Y111" s="14">
        <v>486520.2</v>
      </c>
      <c r="Z111" s="14">
        <v>478288.8</v>
      </c>
      <c r="AA111" s="14">
        <v>364185.3</v>
      </c>
    </row>
    <row r="112" spans="1:27">
      <c r="A112" s="210" t="s">
        <v>2317</v>
      </c>
      <c r="B112" s="127"/>
      <c r="C112" s="127"/>
      <c r="E112" s="56">
        <v>1364.9</v>
      </c>
      <c r="F112" s="56">
        <v>3745.2</v>
      </c>
      <c r="G112" s="56">
        <v>5236.1000000000004</v>
      </c>
      <c r="H112" s="56">
        <v>5823.9</v>
      </c>
      <c r="I112" s="56">
        <v>5698.3</v>
      </c>
      <c r="J112" s="56">
        <v>9531.7999999999993</v>
      </c>
      <c r="K112" s="56">
        <v>15879.5</v>
      </c>
      <c r="L112" s="56">
        <v>23169.3</v>
      </c>
      <c r="M112" s="56">
        <v>24216.7</v>
      </c>
      <c r="N112" s="56">
        <v>29838.3</v>
      </c>
      <c r="O112" s="56">
        <v>36951</v>
      </c>
      <c r="P112" s="56">
        <v>56788.9</v>
      </c>
      <c r="Q112" s="56">
        <v>78378.100000000006</v>
      </c>
      <c r="R112" s="56">
        <v>107163.2</v>
      </c>
      <c r="S112" s="201">
        <v>135567.29999999999</v>
      </c>
      <c r="T112" s="15">
        <v>105927.1</v>
      </c>
      <c r="U112" s="15">
        <v>112861.1</v>
      </c>
      <c r="V112" s="14">
        <v>162634.79999999999</v>
      </c>
      <c r="W112" s="14">
        <v>212282.5</v>
      </c>
      <c r="X112" s="14">
        <v>238826.3</v>
      </c>
      <c r="Y112" s="14">
        <v>261468.5</v>
      </c>
      <c r="Z112" s="14">
        <v>347681.4</v>
      </c>
      <c r="AA112" s="14">
        <v>411334.6</v>
      </c>
    </row>
    <row r="113" spans="1:27" ht="26.4">
      <c r="A113" s="210" t="s">
        <v>1685</v>
      </c>
      <c r="B113" s="127"/>
      <c r="C113" s="127"/>
      <c r="E113" s="56">
        <v>317.39999999999998</v>
      </c>
      <c r="F113" s="56">
        <v>872.8</v>
      </c>
      <c r="G113" s="56">
        <v>1286</v>
      </c>
      <c r="H113" s="56">
        <v>1381.6</v>
      </c>
      <c r="I113" s="56">
        <v>1319.6</v>
      </c>
      <c r="J113" s="56">
        <v>2101.8000000000002</v>
      </c>
      <c r="K113" s="56">
        <v>3697.4</v>
      </c>
      <c r="L113" s="56">
        <v>5313.2</v>
      </c>
      <c r="M113" s="56">
        <v>5539.8</v>
      </c>
      <c r="N113" s="56">
        <v>8863.6</v>
      </c>
      <c r="O113" s="56">
        <v>13973.8</v>
      </c>
      <c r="P113" s="56">
        <v>16809.900000000001</v>
      </c>
      <c r="Q113" s="56">
        <v>19388.599999999999</v>
      </c>
      <c r="R113" s="56">
        <v>32289.1</v>
      </c>
      <c r="S113" s="201">
        <v>31533.3</v>
      </c>
      <c r="T113" s="15">
        <v>27497.7</v>
      </c>
      <c r="U113" s="15">
        <v>27486.400000000001</v>
      </c>
      <c r="V113" s="14">
        <v>33082.9</v>
      </c>
      <c r="W113" s="14">
        <v>36523.1</v>
      </c>
      <c r="X113" s="14">
        <v>44588.5</v>
      </c>
      <c r="Y113" s="14">
        <v>43902.1</v>
      </c>
      <c r="Z113" s="14">
        <v>53816.2</v>
      </c>
      <c r="AA113" s="14">
        <v>40442.1</v>
      </c>
    </row>
    <row r="114" spans="1:27" ht="39.6">
      <c r="A114" s="210" t="s">
        <v>1686</v>
      </c>
      <c r="B114" s="127"/>
      <c r="C114" s="127"/>
      <c r="E114" s="201">
        <v>1137.5999999999999</v>
      </c>
      <c r="F114" s="201">
        <v>2743.9</v>
      </c>
      <c r="G114" s="56">
        <v>3189.9</v>
      </c>
      <c r="H114" s="56">
        <v>3137.5</v>
      </c>
      <c r="I114" s="56">
        <v>2396.4</v>
      </c>
      <c r="J114" s="56">
        <v>5575.7</v>
      </c>
      <c r="K114" s="56">
        <v>9737.2000000000007</v>
      </c>
      <c r="L114" s="56">
        <v>12843.2</v>
      </c>
      <c r="M114" s="56">
        <v>17605.8</v>
      </c>
      <c r="N114" s="56">
        <v>20308</v>
      </c>
      <c r="O114" s="56">
        <v>34117.300000000003</v>
      </c>
      <c r="P114" s="56">
        <v>47226.3</v>
      </c>
      <c r="Q114" s="56">
        <v>51773.8</v>
      </c>
      <c r="R114" s="56">
        <v>93087.4</v>
      </c>
      <c r="S114" s="201">
        <v>150886.39999999999</v>
      </c>
      <c r="T114" s="14">
        <v>113025</v>
      </c>
      <c r="U114" s="15">
        <v>122715.7</v>
      </c>
      <c r="V114" s="14">
        <v>135822.39999999999</v>
      </c>
      <c r="W114" s="14">
        <v>146767.9</v>
      </c>
      <c r="X114" s="14">
        <v>146589.20000000001</v>
      </c>
      <c r="Y114" s="14">
        <v>136452.29999999999</v>
      </c>
      <c r="Z114" s="14">
        <v>104136.2</v>
      </c>
      <c r="AA114" s="14">
        <v>79872.7</v>
      </c>
    </row>
    <row r="115" spans="1:27" ht="39.6">
      <c r="A115" s="210" t="s">
        <v>2215</v>
      </c>
      <c r="B115" s="127"/>
      <c r="C115" s="127"/>
      <c r="E115" s="56">
        <v>2550.1</v>
      </c>
      <c r="F115" s="56">
        <v>7027.6</v>
      </c>
      <c r="G115" s="56">
        <v>9187.2999999999993</v>
      </c>
      <c r="H115" s="56">
        <v>9423.9</v>
      </c>
      <c r="I115" s="56">
        <v>10316.799999999999</v>
      </c>
      <c r="J115" s="56">
        <v>20041.400000000001</v>
      </c>
      <c r="K115" s="56">
        <v>35856.9</v>
      </c>
      <c r="L115" s="56">
        <v>49025</v>
      </c>
      <c r="M115" s="56">
        <v>47171.7</v>
      </c>
      <c r="N115" s="56">
        <v>62337.7</v>
      </c>
      <c r="O115" s="56">
        <v>100915.8</v>
      </c>
      <c r="P115" s="56">
        <v>137192.79999999999</v>
      </c>
      <c r="Q115" s="56">
        <v>174397.8</v>
      </c>
      <c r="R115" s="56">
        <v>205552.2</v>
      </c>
      <c r="S115" s="201">
        <v>290071.59999999998</v>
      </c>
      <c r="T115" s="15">
        <v>241771.2</v>
      </c>
      <c r="U115" s="15">
        <v>216169.3</v>
      </c>
      <c r="V115" s="14">
        <v>240194.8</v>
      </c>
      <c r="W115" s="14">
        <v>258593.7</v>
      </c>
      <c r="X115" s="14">
        <v>250194.5</v>
      </c>
      <c r="Y115" s="14">
        <v>247478.1</v>
      </c>
      <c r="Z115" s="14">
        <v>276148.59999999998</v>
      </c>
      <c r="AA115" s="14">
        <v>339107.5</v>
      </c>
    </row>
    <row r="116" spans="1:27" ht="26.4">
      <c r="A116" s="209" t="s">
        <v>2115</v>
      </c>
      <c r="B116" s="127"/>
      <c r="C116" s="127"/>
      <c r="E116" s="56">
        <v>2423</v>
      </c>
      <c r="F116" s="56">
        <v>6594.6</v>
      </c>
      <c r="G116" s="56">
        <v>8357.4</v>
      </c>
      <c r="H116" s="56">
        <v>8742.5</v>
      </c>
      <c r="I116" s="56">
        <v>9220.1</v>
      </c>
      <c r="J116" s="56">
        <v>18108.7</v>
      </c>
      <c r="K116" s="56">
        <v>32237.9</v>
      </c>
      <c r="L116" s="56">
        <v>43821.599999999999</v>
      </c>
      <c r="M116" s="56">
        <v>42946.1</v>
      </c>
      <c r="N116" s="56">
        <v>54245.7</v>
      </c>
      <c r="O116" s="56">
        <v>90824.1</v>
      </c>
      <c r="P116" s="56">
        <v>122883.6</v>
      </c>
      <c r="Q116" s="56">
        <v>159181.6</v>
      </c>
      <c r="R116" s="56">
        <v>183443.1</v>
      </c>
      <c r="S116" s="201">
        <v>259280.4</v>
      </c>
      <c r="T116" s="15">
        <v>219185.2</v>
      </c>
      <c r="U116" s="15">
        <v>185780.9</v>
      </c>
      <c r="V116" s="14">
        <v>208881.3</v>
      </c>
      <c r="W116" s="14">
        <v>219952.8</v>
      </c>
      <c r="X116" s="14">
        <v>206991.9</v>
      </c>
      <c r="Y116" s="14">
        <v>205142.8</v>
      </c>
      <c r="Z116" s="14">
        <v>229656.2</v>
      </c>
      <c r="AA116" s="14">
        <v>288104.90000000002</v>
      </c>
    </row>
    <row r="117" spans="1:27">
      <c r="A117" s="210" t="s">
        <v>2116</v>
      </c>
      <c r="B117" s="127"/>
      <c r="C117" s="127"/>
      <c r="E117" s="56">
        <v>726.4</v>
      </c>
      <c r="F117" s="56">
        <v>1758.7</v>
      </c>
      <c r="G117" s="56">
        <v>3088.1</v>
      </c>
      <c r="H117" s="56">
        <v>2750.1</v>
      </c>
      <c r="I117" s="56">
        <v>2631.7</v>
      </c>
      <c r="J117" s="56">
        <v>5110.8999999999996</v>
      </c>
      <c r="K117" s="56">
        <v>8806</v>
      </c>
      <c r="L117" s="56">
        <v>11532.2</v>
      </c>
      <c r="M117" s="56">
        <v>12212.5</v>
      </c>
      <c r="N117" s="56">
        <v>16206.1</v>
      </c>
      <c r="O117" s="56">
        <v>29071.5</v>
      </c>
      <c r="P117" s="56">
        <v>31922.2</v>
      </c>
      <c r="Q117" s="56">
        <v>46584.4</v>
      </c>
      <c r="R117" s="56">
        <v>58685.3</v>
      </c>
      <c r="S117" s="201">
        <v>75310.899999999994</v>
      </c>
      <c r="T117" s="15">
        <v>55233.599999999999</v>
      </c>
      <c r="U117" s="15">
        <v>61987.3</v>
      </c>
      <c r="V117" s="14">
        <v>60532.5</v>
      </c>
      <c r="W117" s="14">
        <v>76239</v>
      </c>
      <c r="X117" s="14">
        <v>92910.7</v>
      </c>
      <c r="Y117" s="14">
        <v>103178.7</v>
      </c>
      <c r="Z117" s="14">
        <v>111715.4</v>
      </c>
      <c r="AA117" s="14">
        <v>98955.5</v>
      </c>
    </row>
    <row r="118" spans="1:27" ht="39.75" customHeight="1">
      <c r="A118" s="210" t="s">
        <v>2359</v>
      </c>
      <c r="B118" s="127"/>
      <c r="C118" s="127"/>
      <c r="E118" s="56">
        <v>840.3</v>
      </c>
      <c r="F118" s="56">
        <v>1832.3</v>
      </c>
      <c r="G118" s="56">
        <v>2379.1999999999998</v>
      </c>
      <c r="H118" s="56">
        <v>2439.9</v>
      </c>
      <c r="I118" s="56">
        <v>2485.8000000000002</v>
      </c>
      <c r="J118" s="56">
        <v>4613.2</v>
      </c>
      <c r="K118" s="56">
        <v>6934.1</v>
      </c>
      <c r="L118" s="56">
        <v>9694.2999999999993</v>
      </c>
      <c r="M118" s="56">
        <v>10941.8</v>
      </c>
      <c r="N118" s="56">
        <v>13705.2</v>
      </c>
      <c r="O118" s="56">
        <v>16341.1</v>
      </c>
      <c r="P118" s="56">
        <v>19589.5</v>
      </c>
      <c r="Q118" s="56">
        <v>22851</v>
      </c>
      <c r="R118" s="56">
        <v>32553.7</v>
      </c>
      <c r="S118" s="201">
        <v>40810.6</v>
      </c>
      <c r="T118" s="15">
        <v>33446.800000000003</v>
      </c>
      <c r="U118" s="15">
        <v>35123.1</v>
      </c>
      <c r="V118" s="14">
        <v>45135.6</v>
      </c>
      <c r="W118" s="14">
        <v>59242.2</v>
      </c>
      <c r="X118" s="14">
        <v>73177.8</v>
      </c>
      <c r="Y118" s="14">
        <v>75331.3</v>
      </c>
      <c r="Z118" s="14">
        <v>97468.4</v>
      </c>
      <c r="AA118" s="14">
        <v>84917.3</v>
      </c>
    </row>
    <row r="119" spans="1:27" ht="26.4">
      <c r="A119" s="210" t="s">
        <v>724</v>
      </c>
      <c r="B119" s="127"/>
      <c r="C119" s="127"/>
      <c r="E119" s="56">
        <v>2332.9</v>
      </c>
      <c r="F119" s="56">
        <v>4349.5</v>
      </c>
      <c r="G119" s="56">
        <v>6995.6</v>
      </c>
      <c r="H119" s="56">
        <v>6958.5</v>
      </c>
      <c r="I119" s="56">
        <v>7109.3</v>
      </c>
      <c r="J119" s="56">
        <v>11985.7</v>
      </c>
      <c r="K119" s="56">
        <v>16438.900000000001</v>
      </c>
      <c r="L119" s="56">
        <v>19221</v>
      </c>
      <c r="M119" s="56">
        <v>24726.9</v>
      </c>
      <c r="N119" s="56">
        <v>27799.8</v>
      </c>
      <c r="O119" s="56">
        <v>34601.1</v>
      </c>
      <c r="P119" s="56">
        <v>34059.300000000003</v>
      </c>
      <c r="Q119" s="56">
        <v>45002.8</v>
      </c>
      <c r="R119" s="56">
        <v>68075.5</v>
      </c>
      <c r="S119" s="201">
        <v>97800.6</v>
      </c>
      <c r="T119" s="15">
        <v>92177.5</v>
      </c>
      <c r="U119" s="14">
        <v>100992.2</v>
      </c>
      <c r="V119" s="14">
        <v>114947.3</v>
      </c>
      <c r="W119" s="14">
        <v>143891.29999999999</v>
      </c>
      <c r="X119" s="14">
        <v>185133.8</v>
      </c>
      <c r="Y119" s="14">
        <v>228414.7</v>
      </c>
      <c r="Z119" s="14">
        <v>216796.1</v>
      </c>
      <c r="AA119" s="14">
        <v>203982.5</v>
      </c>
    </row>
    <row r="120" spans="1:27">
      <c r="A120" s="211" t="s">
        <v>650</v>
      </c>
      <c r="B120" s="127"/>
      <c r="C120" s="127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201"/>
      <c r="T120" s="15"/>
      <c r="U120" s="175"/>
      <c r="V120" s="175"/>
      <c r="W120" s="427"/>
      <c r="X120" s="427"/>
      <c r="Y120" s="427"/>
      <c r="Z120" s="427"/>
      <c r="AA120" s="427"/>
    </row>
    <row r="121" spans="1:27" ht="26.4">
      <c r="A121" s="209" t="s">
        <v>1330</v>
      </c>
      <c r="B121" s="127"/>
      <c r="C121" s="127"/>
      <c r="E121" s="56">
        <v>1553.4</v>
      </c>
      <c r="F121" s="56">
        <v>2830.3</v>
      </c>
      <c r="G121" s="56">
        <v>4979.3999999999996</v>
      </c>
      <c r="H121" s="56">
        <v>4848.3999999999996</v>
      </c>
      <c r="I121" s="56">
        <v>4986.1000000000004</v>
      </c>
      <c r="J121" s="56">
        <v>8195.1</v>
      </c>
      <c r="K121" s="56">
        <v>9935.7000000000007</v>
      </c>
      <c r="L121" s="56">
        <v>11105.5</v>
      </c>
      <c r="M121" s="56">
        <v>15951.6</v>
      </c>
      <c r="N121" s="56">
        <v>15243.1</v>
      </c>
      <c r="O121" s="56">
        <v>20751.099999999999</v>
      </c>
      <c r="P121" s="56">
        <v>19341.599999999999</v>
      </c>
      <c r="Q121" s="56">
        <v>22784.9</v>
      </c>
      <c r="R121" s="56">
        <v>40229.800000000003</v>
      </c>
      <c r="S121" s="201">
        <v>64745.3</v>
      </c>
      <c r="T121" s="15">
        <v>54566.6</v>
      </c>
      <c r="U121" s="14">
        <v>57271</v>
      </c>
      <c r="V121" s="14">
        <v>55300.5</v>
      </c>
      <c r="W121" s="14">
        <v>64864.4</v>
      </c>
      <c r="X121" s="14">
        <v>97849.7</v>
      </c>
      <c r="Y121" s="14">
        <v>120643.2</v>
      </c>
      <c r="Z121" s="14">
        <v>118163.6</v>
      </c>
      <c r="AA121" s="14">
        <v>93051.8</v>
      </c>
    </row>
    <row r="122" spans="1:27" ht="40.5" customHeight="1">
      <c r="A122" s="209" t="s">
        <v>1544</v>
      </c>
      <c r="B122" s="127"/>
      <c r="C122" s="127"/>
      <c r="E122" s="56">
        <v>779.5</v>
      </c>
      <c r="F122" s="56">
        <v>1519.2</v>
      </c>
      <c r="G122" s="56">
        <v>2016.1</v>
      </c>
      <c r="H122" s="56">
        <v>2110.1</v>
      </c>
      <c r="I122" s="56">
        <v>2123.1999999999998</v>
      </c>
      <c r="J122" s="56">
        <v>3790.7</v>
      </c>
      <c r="K122" s="56">
        <v>6503.2</v>
      </c>
      <c r="L122" s="56">
        <v>8115.5</v>
      </c>
      <c r="M122" s="56">
        <v>8775.2999999999993</v>
      </c>
      <c r="N122" s="56">
        <v>12556.7</v>
      </c>
      <c r="O122" s="56">
        <v>13850</v>
      </c>
      <c r="P122" s="56">
        <v>14717.7</v>
      </c>
      <c r="Q122" s="56">
        <v>22217.9</v>
      </c>
      <c r="R122" s="56">
        <v>27845.7</v>
      </c>
      <c r="S122" s="201">
        <v>33055.300000000003</v>
      </c>
      <c r="T122" s="14">
        <v>37611</v>
      </c>
      <c r="U122" s="15">
        <v>43721.2</v>
      </c>
      <c r="V122" s="14">
        <v>59646.8</v>
      </c>
      <c r="W122" s="14">
        <v>79026.899999999994</v>
      </c>
      <c r="X122" s="14">
        <v>87284.1</v>
      </c>
      <c r="Y122" s="14">
        <v>107771.5</v>
      </c>
      <c r="Z122" s="14">
        <v>98632.5</v>
      </c>
      <c r="AA122" s="14">
        <v>110930.7</v>
      </c>
    </row>
    <row r="123" spans="1:27" ht="26.4">
      <c r="A123" s="208" t="s">
        <v>1420</v>
      </c>
      <c r="B123" s="127"/>
      <c r="C123" s="127"/>
      <c r="E123" s="56">
        <v>8119.6</v>
      </c>
      <c r="F123" s="56">
        <v>20322.5</v>
      </c>
      <c r="G123" s="56">
        <v>31713.9</v>
      </c>
      <c r="H123" s="56">
        <v>38637.1</v>
      </c>
      <c r="I123" s="56">
        <v>37334.400000000001</v>
      </c>
      <c r="J123" s="56">
        <v>45854.1</v>
      </c>
      <c r="K123" s="56">
        <v>69848.2</v>
      </c>
      <c r="L123" s="56">
        <v>83371.899999999994</v>
      </c>
      <c r="M123" s="56">
        <v>102949.8</v>
      </c>
      <c r="N123" s="56">
        <v>143500.6</v>
      </c>
      <c r="O123" s="56">
        <v>197746.9</v>
      </c>
      <c r="P123" s="56">
        <v>244078.8</v>
      </c>
      <c r="Q123" s="56">
        <v>298149.5</v>
      </c>
      <c r="R123" s="56">
        <v>465716.7</v>
      </c>
      <c r="S123" s="201">
        <v>617042.30000000005</v>
      </c>
      <c r="T123" s="15">
        <v>684081.6</v>
      </c>
      <c r="U123" s="14">
        <v>818807.7</v>
      </c>
      <c r="V123" s="14">
        <v>1016514</v>
      </c>
      <c r="W123" s="14">
        <v>1166044.6000000001</v>
      </c>
      <c r="X123" s="14">
        <v>1187626.7</v>
      </c>
      <c r="Y123" s="14">
        <v>1186224.8</v>
      </c>
      <c r="Z123" s="14">
        <v>979865.59999999998</v>
      </c>
      <c r="AA123" s="14">
        <v>940196.5</v>
      </c>
    </row>
    <row r="124" spans="1:27">
      <c r="A124" s="208" t="s">
        <v>2022</v>
      </c>
      <c r="B124" s="127"/>
      <c r="C124" s="127"/>
      <c r="E124" s="56">
        <v>5240.7</v>
      </c>
      <c r="F124" s="56">
        <v>12098.7</v>
      </c>
      <c r="G124" s="56">
        <v>21473</v>
      </c>
      <c r="H124" s="56">
        <v>25191.8</v>
      </c>
      <c r="I124" s="56">
        <v>28118.6</v>
      </c>
      <c r="J124" s="56">
        <v>46408</v>
      </c>
      <c r="K124" s="56">
        <v>74918.7</v>
      </c>
      <c r="L124" s="56">
        <v>78978.3</v>
      </c>
      <c r="M124" s="56">
        <v>95638.399999999994</v>
      </c>
      <c r="N124" s="56">
        <v>106711.9</v>
      </c>
      <c r="O124" s="56">
        <v>99592.2</v>
      </c>
      <c r="P124" s="56">
        <v>129450.7</v>
      </c>
      <c r="Q124" s="56">
        <v>176218.7</v>
      </c>
      <c r="R124" s="56">
        <v>266409.8</v>
      </c>
      <c r="S124" s="201">
        <v>399776.1</v>
      </c>
      <c r="T124" s="14">
        <v>289803.40000000002</v>
      </c>
      <c r="U124" s="14">
        <v>342094.5</v>
      </c>
      <c r="V124" s="14">
        <v>336763.7</v>
      </c>
      <c r="W124" s="14">
        <v>348574.8</v>
      </c>
      <c r="X124" s="14">
        <v>438154.9</v>
      </c>
      <c r="Y124" s="14">
        <v>469313.1</v>
      </c>
      <c r="Z124" s="14">
        <v>401234.4</v>
      </c>
      <c r="AA124" s="14">
        <v>445044.9</v>
      </c>
    </row>
    <row r="125" spans="1:27" ht="52.8">
      <c r="A125" s="208" t="s">
        <v>1903</v>
      </c>
      <c r="B125" s="127"/>
      <c r="C125" s="127"/>
      <c r="E125" s="56">
        <v>1676.9</v>
      </c>
      <c r="F125" s="56">
        <v>5163.2</v>
      </c>
      <c r="G125" s="56">
        <v>7978</v>
      </c>
      <c r="H125" s="56">
        <v>8623</v>
      </c>
      <c r="I125" s="56">
        <v>9784.2000000000007</v>
      </c>
      <c r="J125" s="56">
        <v>15535.1</v>
      </c>
      <c r="K125" s="56">
        <v>30982.9</v>
      </c>
      <c r="L125" s="56">
        <v>42923.4</v>
      </c>
      <c r="M125" s="56">
        <v>62871.6</v>
      </c>
      <c r="N125" s="56">
        <v>76981.7</v>
      </c>
      <c r="O125" s="56">
        <v>99619.4</v>
      </c>
      <c r="P125" s="56">
        <v>129148.1</v>
      </c>
      <c r="Q125" s="56">
        <v>166532.4</v>
      </c>
      <c r="R125" s="56">
        <v>289979.3</v>
      </c>
      <c r="S125" s="201">
        <v>323529.3</v>
      </c>
      <c r="T125" s="14">
        <v>263088</v>
      </c>
      <c r="U125" s="14">
        <v>336891.2</v>
      </c>
      <c r="V125" s="14">
        <v>347423</v>
      </c>
      <c r="W125" s="14">
        <v>455924.7</v>
      </c>
      <c r="X125" s="14">
        <v>517881.59999999998</v>
      </c>
      <c r="Y125" s="14">
        <v>554559.69999999995</v>
      </c>
      <c r="Z125" s="14">
        <v>542774.6</v>
      </c>
      <c r="AA125" s="14">
        <v>632704.9</v>
      </c>
    </row>
    <row r="126" spans="1:27">
      <c r="A126" s="209" t="s">
        <v>1370</v>
      </c>
      <c r="B126" s="127"/>
      <c r="C126" s="127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201"/>
      <c r="T126" s="15"/>
      <c r="U126" s="175"/>
      <c r="W126" s="427"/>
      <c r="X126" s="427"/>
      <c r="Y126" s="427"/>
      <c r="Z126" s="427"/>
      <c r="AA126" s="427"/>
    </row>
    <row r="127" spans="1:27" ht="39.6">
      <c r="A127" s="210" t="s">
        <v>873</v>
      </c>
      <c r="B127" s="127"/>
      <c r="C127" s="127"/>
      <c r="E127" s="56">
        <v>147.69999999999999</v>
      </c>
      <c r="F127" s="56">
        <v>407.3</v>
      </c>
      <c r="G127" s="56">
        <v>654.70000000000005</v>
      </c>
      <c r="H127" s="56">
        <v>699.5</v>
      </c>
      <c r="I127" s="56">
        <v>810</v>
      </c>
      <c r="J127" s="56">
        <v>1273.5</v>
      </c>
      <c r="K127" s="56">
        <v>2332.5</v>
      </c>
      <c r="L127" s="56">
        <v>3189.1</v>
      </c>
      <c r="M127" s="56">
        <v>4850.7</v>
      </c>
      <c r="N127" s="56">
        <v>5806.6</v>
      </c>
      <c r="O127" s="56">
        <v>6651.5</v>
      </c>
      <c r="P127" s="56">
        <v>14026.2</v>
      </c>
      <c r="Q127" s="56">
        <v>20771.900000000001</v>
      </c>
      <c r="R127" s="56">
        <v>38311.300000000003</v>
      </c>
      <c r="S127" s="201">
        <v>57814.8</v>
      </c>
      <c r="T127" s="15">
        <v>40129.5</v>
      </c>
      <c r="U127" s="15">
        <v>49809.2</v>
      </c>
      <c r="V127" s="14">
        <v>55539.5</v>
      </c>
      <c r="W127" s="14">
        <v>72176.100000000006</v>
      </c>
      <c r="X127" s="14">
        <v>78178.7</v>
      </c>
      <c r="Y127" s="14">
        <v>84664</v>
      </c>
      <c r="Z127" s="14">
        <v>73761.2</v>
      </c>
      <c r="AA127" s="14">
        <v>72305.600000000006</v>
      </c>
    </row>
    <row r="128" spans="1:27" ht="52.8">
      <c r="A128" s="210" t="s">
        <v>1545</v>
      </c>
      <c r="B128" s="127"/>
      <c r="C128" s="127"/>
      <c r="E128" s="56">
        <v>1108</v>
      </c>
      <c r="F128" s="56">
        <v>3429.9</v>
      </c>
      <c r="G128" s="56">
        <v>5221.8</v>
      </c>
      <c r="H128" s="56">
        <v>5645.2</v>
      </c>
      <c r="I128" s="56">
        <v>6232.7</v>
      </c>
      <c r="J128" s="56">
        <v>9965.4</v>
      </c>
      <c r="K128" s="56">
        <v>20471.099999999999</v>
      </c>
      <c r="L128" s="56">
        <v>28222.9</v>
      </c>
      <c r="M128" s="56">
        <v>40267.300000000003</v>
      </c>
      <c r="N128" s="56">
        <v>48501.2</v>
      </c>
      <c r="O128" s="56">
        <v>65891.3</v>
      </c>
      <c r="P128" s="56">
        <v>75007.600000000006</v>
      </c>
      <c r="Q128" s="56">
        <v>79282</v>
      </c>
      <c r="R128" s="56">
        <v>150774</v>
      </c>
      <c r="S128" s="201">
        <v>134697</v>
      </c>
      <c r="T128" s="15">
        <v>120604.7</v>
      </c>
      <c r="U128" s="14">
        <v>143274.1</v>
      </c>
      <c r="V128" s="14">
        <v>149340.79999999999</v>
      </c>
      <c r="W128" s="14">
        <v>158686.79999999999</v>
      </c>
      <c r="X128" s="14">
        <v>174007.2</v>
      </c>
      <c r="Y128" s="14">
        <v>184880.4</v>
      </c>
      <c r="Z128" s="14">
        <v>201576.3</v>
      </c>
      <c r="AA128" s="14">
        <v>278417.59999999998</v>
      </c>
    </row>
    <row r="129" spans="1:27" ht="66">
      <c r="A129" s="210" t="s">
        <v>711</v>
      </c>
      <c r="B129" s="127"/>
      <c r="C129" s="127"/>
      <c r="E129" s="56">
        <v>421.2</v>
      </c>
      <c r="F129" s="56">
        <v>1326</v>
      </c>
      <c r="G129" s="56">
        <v>2101.4</v>
      </c>
      <c r="H129" s="56">
        <v>2278.3000000000002</v>
      </c>
      <c r="I129" s="56">
        <v>2741.5</v>
      </c>
      <c r="J129" s="56">
        <v>4296.3</v>
      </c>
      <c r="K129" s="56">
        <v>8179.2</v>
      </c>
      <c r="L129" s="56">
        <v>11511.5</v>
      </c>
      <c r="M129" s="56">
        <v>17753.599999999999</v>
      </c>
      <c r="N129" s="56">
        <v>22674</v>
      </c>
      <c r="O129" s="56">
        <v>27076.6</v>
      </c>
      <c r="P129" s="56">
        <v>40114.199999999997</v>
      </c>
      <c r="Q129" s="56">
        <v>66478.5</v>
      </c>
      <c r="R129" s="56">
        <v>100894.2</v>
      </c>
      <c r="S129" s="201">
        <v>131017.5</v>
      </c>
      <c r="T129" s="14">
        <v>102353.9</v>
      </c>
      <c r="U129" s="14">
        <v>143807.9</v>
      </c>
      <c r="V129" s="14">
        <v>142542.70000000001</v>
      </c>
      <c r="W129" s="14">
        <v>225061.8</v>
      </c>
      <c r="X129" s="14">
        <v>265695.7</v>
      </c>
      <c r="Y129" s="14">
        <v>285015.3</v>
      </c>
      <c r="Z129" s="14">
        <v>267437.09999999998</v>
      </c>
      <c r="AA129" s="14">
        <v>281981.7</v>
      </c>
    </row>
    <row r="130" spans="1:27">
      <c r="A130" s="208" t="s">
        <v>1904</v>
      </c>
      <c r="B130" s="127"/>
      <c r="C130" s="127"/>
      <c r="E130" s="56">
        <v>955.5</v>
      </c>
      <c r="F130" s="56">
        <v>2100.6999999999998</v>
      </c>
      <c r="G130" s="56">
        <v>2738.5</v>
      </c>
      <c r="H130" s="56">
        <v>3335.8</v>
      </c>
      <c r="I130" s="56">
        <v>3870.1</v>
      </c>
      <c r="J130" s="56">
        <v>5302.8</v>
      </c>
      <c r="K130" s="56">
        <v>9293.2999999999993</v>
      </c>
      <c r="L130" s="56">
        <v>10838.1</v>
      </c>
      <c r="M130" s="56">
        <v>11839.4</v>
      </c>
      <c r="N130" s="56">
        <v>8920.5</v>
      </c>
      <c r="O130" s="56">
        <v>9899.6</v>
      </c>
      <c r="P130" s="56">
        <v>12929.7</v>
      </c>
      <c r="Q130" s="56">
        <v>19347.400000000001</v>
      </c>
      <c r="R130" s="56">
        <v>32989.599999999999</v>
      </c>
      <c r="S130" s="201">
        <v>39918.199999999997</v>
      </c>
      <c r="T130" s="15">
        <v>38715.5</v>
      </c>
      <c r="U130" s="14">
        <v>46906.5</v>
      </c>
      <c r="V130" s="14">
        <v>55574.3</v>
      </c>
      <c r="W130" s="14">
        <v>45101.3</v>
      </c>
      <c r="X130" s="14">
        <v>89262.7</v>
      </c>
      <c r="Y130" s="14">
        <v>105528.3</v>
      </c>
      <c r="Z130" s="14">
        <v>92050.4</v>
      </c>
      <c r="AA130" s="14">
        <v>107886.6</v>
      </c>
    </row>
    <row r="131" spans="1:27">
      <c r="A131" s="208" t="s">
        <v>1905</v>
      </c>
      <c r="B131" s="127"/>
      <c r="C131" s="127"/>
      <c r="E131" s="201">
        <v>12271.1</v>
      </c>
      <c r="F131" s="201">
        <v>33709.5</v>
      </c>
      <c r="G131" s="201">
        <v>53110.400000000001</v>
      </c>
      <c r="H131" s="201">
        <v>65622.8</v>
      </c>
      <c r="I131" s="201">
        <v>60173.8</v>
      </c>
      <c r="J131" s="201">
        <v>125010</v>
      </c>
      <c r="K131" s="201">
        <v>246655.4</v>
      </c>
      <c r="L131" s="201">
        <v>333546.90000000002</v>
      </c>
      <c r="M131" s="201">
        <v>325979.59999999998</v>
      </c>
      <c r="N131" s="201">
        <v>487840.1</v>
      </c>
      <c r="O131" s="201">
        <v>649710.19999999995</v>
      </c>
      <c r="P131" s="201">
        <v>884808.7</v>
      </c>
      <c r="Q131" s="56">
        <v>1116694.8999999999</v>
      </c>
      <c r="R131" s="56">
        <v>1488529.7</v>
      </c>
      <c r="S131" s="201">
        <v>2023638</v>
      </c>
      <c r="T131" s="14">
        <v>2118340.2000000002</v>
      </c>
      <c r="U131" s="14">
        <v>2336781.4</v>
      </c>
      <c r="V131" s="14">
        <v>3107685.3</v>
      </c>
      <c r="W131" s="14">
        <v>3330654.7</v>
      </c>
      <c r="X131" s="14">
        <v>3288597.8</v>
      </c>
      <c r="Y131" s="14">
        <v>2980991.5</v>
      </c>
      <c r="Z131" s="14">
        <v>2499691.7000000002</v>
      </c>
      <c r="AA131" s="14">
        <v>2726706.6</v>
      </c>
    </row>
    <row r="132" spans="1:27">
      <c r="A132" s="210" t="s">
        <v>920</v>
      </c>
      <c r="B132" s="127"/>
      <c r="C132" s="127"/>
      <c r="E132" s="56">
        <v>1053.0999999999999</v>
      </c>
      <c r="F132" s="56">
        <v>3813.7</v>
      </c>
      <c r="G132" s="56">
        <v>7125.4</v>
      </c>
      <c r="H132" s="56">
        <v>11589.8</v>
      </c>
      <c r="I132" s="56">
        <v>14472.4</v>
      </c>
      <c r="J132" s="56">
        <v>21993.3</v>
      </c>
      <c r="K132" s="56">
        <v>31099.1</v>
      </c>
      <c r="L132" s="56">
        <v>45082.7</v>
      </c>
      <c r="M132" s="56">
        <v>59897.5</v>
      </c>
      <c r="N132" s="56">
        <v>104622.7</v>
      </c>
      <c r="O132" s="56">
        <v>155692.9</v>
      </c>
      <c r="P132" s="56">
        <v>196109.7</v>
      </c>
      <c r="Q132" s="56">
        <v>214581.6</v>
      </c>
      <c r="R132" s="56">
        <v>248914</v>
      </c>
      <c r="S132" s="201">
        <v>279028.40000000002</v>
      </c>
      <c r="T132" s="14">
        <v>223956</v>
      </c>
      <c r="U132" s="14">
        <v>265705.59999999998</v>
      </c>
      <c r="V132" s="14">
        <v>316544.7</v>
      </c>
      <c r="W132" s="14">
        <v>351819.7</v>
      </c>
      <c r="X132" s="14">
        <v>309892.40000000002</v>
      </c>
      <c r="Y132" s="14">
        <v>352494.4</v>
      </c>
      <c r="Z132" s="14">
        <v>356109.6</v>
      </c>
      <c r="AA132" s="14">
        <v>384224.8</v>
      </c>
    </row>
    <row r="133" spans="1:27">
      <c r="A133" s="208" t="s">
        <v>1991</v>
      </c>
      <c r="B133" s="127"/>
      <c r="C133" s="127"/>
      <c r="E133" s="56">
        <v>2749.8</v>
      </c>
      <c r="F133" s="56">
        <v>6711</v>
      </c>
      <c r="G133" s="56">
        <v>10798.7</v>
      </c>
      <c r="H133" s="56">
        <v>11235</v>
      </c>
      <c r="I133" s="56">
        <v>13794.3</v>
      </c>
      <c r="J133" s="56">
        <v>10963.4</v>
      </c>
      <c r="K133" s="56">
        <v>9395.5</v>
      </c>
      <c r="L133" s="56">
        <v>11801.1</v>
      </c>
      <c r="M133" s="56">
        <v>17549.3</v>
      </c>
      <c r="N133" s="56">
        <v>26582.5</v>
      </c>
      <c r="O133" s="56">
        <v>39831.699999999997</v>
      </c>
      <c r="P133" s="56">
        <v>49380.3</v>
      </c>
      <c r="Q133" s="56">
        <v>53331.199999999997</v>
      </c>
      <c r="R133" s="56">
        <v>87297.8</v>
      </c>
      <c r="S133" s="201">
        <v>98184.1</v>
      </c>
      <c r="T133" s="15">
        <v>100682.2</v>
      </c>
      <c r="U133" s="14">
        <v>119730.1</v>
      </c>
      <c r="V133" s="14">
        <v>159183.79999999999</v>
      </c>
      <c r="W133" s="14">
        <v>204192.1</v>
      </c>
      <c r="X133" s="14">
        <v>186679.1</v>
      </c>
      <c r="Y133" s="14">
        <v>170479.9</v>
      </c>
      <c r="Z133" s="14">
        <v>195406.2</v>
      </c>
      <c r="AA133" s="14">
        <v>231176.7</v>
      </c>
    </row>
    <row r="134" spans="1:27" ht="26.4">
      <c r="A134" s="208" t="s">
        <v>1969</v>
      </c>
      <c r="B134" s="127"/>
      <c r="C134" s="127"/>
      <c r="E134" s="56">
        <v>28280.7</v>
      </c>
      <c r="F134" s="56">
        <v>67470.5</v>
      </c>
      <c r="G134" s="56">
        <v>84013.7</v>
      </c>
      <c r="H134" s="56">
        <v>77441.2</v>
      </c>
      <c r="I134" s="56">
        <v>76775.8</v>
      </c>
      <c r="J134" s="56">
        <v>111365.9</v>
      </c>
      <c r="K134" s="56">
        <v>177400.1</v>
      </c>
      <c r="L134" s="56">
        <v>221326.6</v>
      </c>
      <c r="M134" s="56">
        <v>319723.40000000002</v>
      </c>
      <c r="N134" s="56">
        <v>385684.9</v>
      </c>
      <c r="O134" s="56">
        <v>495122</v>
      </c>
      <c r="P134" s="56">
        <v>607493.80000000005</v>
      </c>
      <c r="Q134" s="56">
        <v>804176.9</v>
      </c>
      <c r="R134" s="56">
        <v>1228389.5</v>
      </c>
      <c r="S134" s="201">
        <v>1618212.8</v>
      </c>
      <c r="T134" s="14">
        <v>1224148.7</v>
      </c>
      <c r="U134" s="14">
        <v>1637943.9</v>
      </c>
      <c r="V134" s="14">
        <v>1669943.4</v>
      </c>
      <c r="W134" s="14">
        <v>1968051.3</v>
      </c>
      <c r="X134" s="14">
        <v>2195701.2999999998</v>
      </c>
      <c r="Y134" s="14">
        <v>2701396.3</v>
      </c>
      <c r="Z134" s="14">
        <v>3161433.7</v>
      </c>
      <c r="AA134" s="14">
        <v>3018254</v>
      </c>
    </row>
    <row r="135" spans="1:27" ht="26.4">
      <c r="A135" s="210" t="s">
        <v>1546</v>
      </c>
      <c r="B135" s="127"/>
      <c r="C135" s="127"/>
      <c r="E135" s="56">
        <v>588.6</v>
      </c>
      <c r="F135" s="56">
        <v>1074.4000000000001</v>
      </c>
      <c r="G135" s="56">
        <v>1287.0999999999999</v>
      </c>
      <c r="H135" s="56">
        <v>1943.8</v>
      </c>
      <c r="I135" s="56">
        <v>1832.8</v>
      </c>
      <c r="J135" s="56">
        <v>3436.4</v>
      </c>
      <c r="K135" s="56">
        <v>5773.4</v>
      </c>
      <c r="L135" s="56">
        <v>8132.2</v>
      </c>
      <c r="M135" s="56">
        <v>11882.7</v>
      </c>
      <c r="N135" s="56">
        <v>15106.2</v>
      </c>
      <c r="O135" s="56">
        <v>17151.7</v>
      </c>
      <c r="P135" s="56">
        <v>19409.5</v>
      </c>
      <c r="Q135" s="56">
        <v>24396.799999999999</v>
      </c>
      <c r="R135" s="56">
        <v>28722.1</v>
      </c>
      <c r="S135" s="201">
        <v>39942.699999999997</v>
      </c>
      <c r="T135" s="15">
        <v>56381.2</v>
      </c>
      <c r="U135" s="14">
        <v>68861.899999999994</v>
      </c>
      <c r="V135" s="14">
        <v>84403.4</v>
      </c>
      <c r="W135" s="14">
        <v>94023.8</v>
      </c>
      <c r="X135" s="14">
        <v>133751.9</v>
      </c>
      <c r="Y135" s="14">
        <v>137296</v>
      </c>
      <c r="Z135" s="14">
        <v>184517</v>
      </c>
      <c r="AA135" s="14">
        <v>190105.5</v>
      </c>
    </row>
    <row r="136" spans="1:27" ht="37.5" customHeight="1">
      <c r="A136" s="208" t="s">
        <v>2360</v>
      </c>
      <c r="B136" s="127"/>
      <c r="C136" s="127"/>
      <c r="E136" s="56">
        <v>3315.6</v>
      </c>
      <c r="F136" s="56">
        <v>8582.9</v>
      </c>
      <c r="G136" s="56">
        <v>13246</v>
      </c>
      <c r="H136" s="56">
        <v>13562.6</v>
      </c>
      <c r="I136" s="56">
        <v>16680.400000000001</v>
      </c>
      <c r="J136" s="56">
        <v>12798.8</v>
      </c>
      <c r="K136" s="56">
        <v>17477.599999999999</v>
      </c>
      <c r="L136" s="56">
        <v>22017.9</v>
      </c>
      <c r="M136" s="56">
        <v>35506.199999999997</v>
      </c>
      <c r="N136" s="56">
        <v>35073.300000000003</v>
      </c>
      <c r="O136" s="56">
        <v>49882.3</v>
      </c>
      <c r="P136" s="56">
        <v>57031.9</v>
      </c>
      <c r="Q136" s="56">
        <v>81791.7</v>
      </c>
      <c r="R136" s="56">
        <v>111758.7</v>
      </c>
      <c r="S136" s="201">
        <v>144570.20000000001</v>
      </c>
      <c r="T136" s="15">
        <v>138219.70000000001</v>
      </c>
      <c r="U136" s="14">
        <v>125939.6</v>
      </c>
      <c r="V136" s="14">
        <v>211633.1</v>
      </c>
      <c r="W136" s="14">
        <v>214506.6</v>
      </c>
      <c r="X136" s="14">
        <v>228496</v>
      </c>
      <c r="Y136" s="14">
        <v>241001.4</v>
      </c>
      <c r="Z136" s="14">
        <v>233680</v>
      </c>
      <c r="AA136" s="14">
        <v>278854.90000000002</v>
      </c>
    </row>
    <row r="137" spans="1:27">
      <c r="A137" s="208" t="s">
        <v>1622</v>
      </c>
      <c r="B137" s="127"/>
      <c r="C137" s="127"/>
      <c r="E137" s="56">
        <v>2424.5</v>
      </c>
      <c r="F137" s="56">
        <v>4835.2</v>
      </c>
      <c r="G137" s="56">
        <v>5585.4</v>
      </c>
      <c r="H137" s="56">
        <v>6231.8</v>
      </c>
      <c r="I137" s="56">
        <v>7201.4</v>
      </c>
      <c r="J137" s="56">
        <v>10378.700000000001</v>
      </c>
      <c r="K137" s="56">
        <v>15583.8</v>
      </c>
      <c r="L137" s="56">
        <v>21930.1</v>
      </c>
      <c r="M137" s="56">
        <v>25998.2</v>
      </c>
      <c r="N137" s="56">
        <v>31196.6</v>
      </c>
      <c r="O137" s="56">
        <v>51097.9</v>
      </c>
      <c r="P137" s="56">
        <v>68815.100000000006</v>
      </c>
      <c r="Q137" s="56">
        <v>100572.5</v>
      </c>
      <c r="R137" s="56">
        <v>144623.1</v>
      </c>
      <c r="S137" s="201">
        <v>170576.9</v>
      </c>
      <c r="T137" s="15">
        <v>140627.6</v>
      </c>
      <c r="U137" s="14">
        <v>163687.6</v>
      </c>
      <c r="V137" s="14">
        <v>198292</v>
      </c>
      <c r="W137" s="14">
        <v>213336.6</v>
      </c>
      <c r="X137" s="14">
        <v>228873.1</v>
      </c>
      <c r="Y137" s="14">
        <v>242686.8</v>
      </c>
      <c r="Z137" s="14">
        <v>241000.6</v>
      </c>
      <c r="AA137" s="14">
        <v>210626.7</v>
      </c>
    </row>
    <row r="138" spans="1:27" ht="26.4">
      <c r="A138" s="208" t="s">
        <v>1612</v>
      </c>
      <c r="B138" s="127"/>
      <c r="C138" s="127"/>
      <c r="E138" s="56">
        <v>2846.4</v>
      </c>
      <c r="F138" s="56">
        <v>6685.3</v>
      </c>
      <c r="G138" s="56">
        <v>7709.9</v>
      </c>
      <c r="H138" s="56">
        <v>9811.7000000000007</v>
      </c>
      <c r="I138" s="56">
        <v>9582.5</v>
      </c>
      <c r="J138" s="56">
        <v>15389.6</v>
      </c>
      <c r="K138" s="56">
        <v>29708</v>
      </c>
      <c r="L138" s="56">
        <v>36696.400000000001</v>
      </c>
      <c r="M138" s="56">
        <v>36072.1</v>
      </c>
      <c r="N138" s="56">
        <v>43169</v>
      </c>
      <c r="O138" s="56">
        <v>71582.600000000006</v>
      </c>
      <c r="P138" s="56">
        <v>94806.3</v>
      </c>
      <c r="Q138" s="56">
        <v>127442.5</v>
      </c>
      <c r="R138" s="56">
        <v>169923.9</v>
      </c>
      <c r="S138" s="201">
        <v>206875.4</v>
      </c>
      <c r="T138" s="15">
        <v>180719.9</v>
      </c>
      <c r="U138" s="14">
        <v>196181.9</v>
      </c>
      <c r="V138" s="14">
        <v>216334.5</v>
      </c>
      <c r="W138" s="14">
        <v>255759.2</v>
      </c>
      <c r="X138" s="14">
        <v>222530.9</v>
      </c>
      <c r="Y138" s="14">
        <v>197826.5</v>
      </c>
      <c r="Z138" s="14">
        <v>181997.5</v>
      </c>
      <c r="AA138" s="14">
        <v>181786</v>
      </c>
    </row>
    <row r="139" spans="1:27" ht="26.4">
      <c r="A139" s="208" t="s">
        <v>1802</v>
      </c>
      <c r="B139" s="127"/>
      <c r="C139" s="127"/>
      <c r="E139" s="56">
        <v>5198.8999999999996</v>
      </c>
      <c r="F139" s="56">
        <v>11429.8</v>
      </c>
      <c r="G139" s="56">
        <v>15017.7</v>
      </c>
      <c r="H139" s="56">
        <v>17772.400000000001</v>
      </c>
      <c r="I139" s="56">
        <v>20518.900000000001</v>
      </c>
      <c r="J139" s="56">
        <v>29827.5</v>
      </c>
      <c r="K139" s="56">
        <v>45372.3</v>
      </c>
      <c r="L139" s="56">
        <v>53272.7</v>
      </c>
      <c r="M139" s="56">
        <v>66517.5</v>
      </c>
      <c r="N139" s="56">
        <v>57090.3</v>
      </c>
      <c r="O139" s="56">
        <v>68897.2</v>
      </c>
      <c r="P139" s="56">
        <v>92046.8</v>
      </c>
      <c r="Q139" s="56">
        <v>129342.9</v>
      </c>
      <c r="R139" s="56">
        <v>171071.2</v>
      </c>
      <c r="S139" s="201">
        <v>243127.8</v>
      </c>
      <c r="T139" s="15">
        <v>220329.5</v>
      </c>
      <c r="U139" s="14">
        <v>246318.5</v>
      </c>
      <c r="V139" s="14">
        <v>307599.7</v>
      </c>
      <c r="W139" s="14">
        <v>348228.3</v>
      </c>
      <c r="X139" s="14">
        <v>386163.5</v>
      </c>
      <c r="Y139" s="14">
        <v>297609.09999999998</v>
      </c>
      <c r="Z139" s="14">
        <v>289958.3</v>
      </c>
      <c r="AA139" s="14">
        <v>284904.7</v>
      </c>
    </row>
    <row r="140" spans="1:27">
      <c r="A140" s="210" t="s">
        <v>2171</v>
      </c>
      <c r="B140" s="127"/>
      <c r="C140" s="127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175"/>
      <c r="U140" s="134"/>
      <c r="V140" s="175"/>
      <c r="W140" s="427"/>
      <c r="X140" s="427"/>
      <c r="Y140" s="427"/>
      <c r="Z140" s="427"/>
      <c r="AA140" s="427"/>
    </row>
    <row r="141" spans="1:27" ht="15.6">
      <c r="A141" s="108" t="s">
        <v>1103</v>
      </c>
      <c r="B141" s="127"/>
      <c r="C141" s="127"/>
      <c r="E141" s="199">
        <v>100</v>
      </c>
      <c r="F141" s="199">
        <v>100</v>
      </c>
      <c r="G141" s="199">
        <v>100</v>
      </c>
      <c r="H141" s="199">
        <v>100</v>
      </c>
      <c r="I141" s="199">
        <v>100</v>
      </c>
      <c r="J141" s="199">
        <v>100</v>
      </c>
      <c r="K141" s="199">
        <v>100</v>
      </c>
      <c r="L141" s="199">
        <v>100</v>
      </c>
      <c r="M141" s="199">
        <v>100</v>
      </c>
      <c r="N141" s="199">
        <v>100</v>
      </c>
      <c r="O141" s="199">
        <v>100</v>
      </c>
      <c r="P141" s="199">
        <v>100</v>
      </c>
      <c r="Q141" s="199">
        <v>100</v>
      </c>
      <c r="R141" s="199">
        <v>100</v>
      </c>
      <c r="S141" s="200">
        <v>100</v>
      </c>
      <c r="T141" s="15">
        <v>100</v>
      </c>
      <c r="U141" s="15">
        <v>100</v>
      </c>
      <c r="V141" s="15">
        <v>100</v>
      </c>
      <c r="W141" s="15">
        <v>100</v>
      </c>
      <c r="X141" s="15">
        <v>100</v>
      </c>
      <c r="Y141" s="12">
        <v>100</v>
      </c>
      <c r="Z141" s="12">
        <v>100</v>
      </c>
      <c r="AA141" s="12">
        <v>100</v>
      </c>
    </row>
    <row r="142" spans="1:27" ht="26.4">
      <c r="A142" s="205" t="s">
        <v>1256</v>
      </c>
      <c r="B142" s="127"/>
      <c r="C142" s="127"/>
      <c r="E142" s="212"/>
      <c r="F142" s="212"/>
      <c r="G142" s="212"/>
      <c r="H142" s="212"/>
      <c r="I142" s="212"/>
      <c r="J142" s="212"/>
      <c r="K142" s="212"/>
      <c r="L142" s="212"/>
      <c r="M142" s="212"/>
      <c r="N142" s="212"/>
      <c r="O142" s="212"/>
      <c r="P142" s="212"/>
      <c r="Q142" s="212"/>
      <c r="R142" s="212"/>
      <c r="S142" s="213"/>
      <c r="T142" s="214"/>
      <c r="U142" s="286"/>
      <c r="V142" s="175"/>
      <c r="W142" s="427"/>
      <c r="X142" s="427"/>
      <c r="Y142" s="427"/>
      <c r="Z142" s="427"/>
      <c r="AA142" s="427"/>
    </row>
    <row r="143" spans="1:27" ht="26.4">
      <c r="A143" s="208" t="s">
        <v>2225</v>
      </c>
      <c r="B143" s="127"/>
      <c r="C143" s="127"/>
      <c r="E143" s="56">
        <v>5.2</v>
      </c>
      <c r="F143" s="56">
        <v>3.7</v>
      </c>
      <c r="G143" s="56">
        <v>3.1</v>
      </c>
      <c r="H143" s="56">
        <v>2.7</v>
      </c>
      <c r="I143" s="56">
        <v>3.2</v>
      </c>
      <c r="J143" s="56">
        <v>3.3</v>
      </c>
      <c r="K143" s="56">
        <v>3</v>
      </c>
      <c r="L143" s="56">
        <v>4</v>
      </c>
      <c r="M143" s="56">
        <v>4.5999999999999996</v>
      </c>
      <c r="N143" s="56">
        <v>4.0999999999999996</v>
      </c>
      <c r="O143" s="56">
        <v>4.0999999999999996</v>
      </c>
      <c r="P143" s="56">
        <v>3.9</v>
      </c>
      <c r="Q143" s="56">
        <v>4.8</v>
      </c>
      <c r="R143" s="56">
        <v>5</v>
      </c>
      <c r="S143" s="201">
        <v>4.5999999999999996</v>
      </c>
      <c r="T143" s="14">
        <v>4.0999999999999996</v>
      </c>
      <c r="U143" s="15">
        <v>3.3</v>
      </c>
      <c r="V143" s="14">
        <v>4.0999999999999996</v>
      </c>
      <c r="W143" s="14">
        <v>3.8</v>
      </c>
      <c r="X143" s="14">
        <v>3.8</v>
      </c>
      <c r="Y143" s="14">
        <v>3.7</v>
      </c>
      <c r="Z143" s="14">
        <v>3.6</v>
      </c>
      <c r="AA143" s="14">
        <v>4.2</v>
      </c>
    </row>
    <row r="144" spans="1:27">
      <c r="A144" s="208" t="s">
        <v>877</v>
      </c>
      <c r="B144" s="127"/>
      <c r="C144" s="127"/>
      <c r="E144" s="56">
        <v>0.3</v>
      </c>
      <c r="F144" s="56">
        <v>0.2</v>
      </c>
      <c r="G144" s="56">
        <v>0.2</v>
      </c>
      <c r="H144" s="56">
        <v>0.2</v>
      </c>
      <c r="I144" s="56">
        <v>0.1</v>
      </c>
      <c r="J144" s="56">
        <v>0.2</v>
      </c>
      <c r="K144" s="56">
        <v>0.2</v>
      </c>
      <c r="L144" s="56">
        <v>0.2</v>
      </c>
      <c r="M144" s="56">
        <v>0.2</v>
      </c>
      <c r="N144" s="56">
        <v>0.1</v>
      </c>
      <c r="O144" s="56">
        <v>0.1</v>
      </c>
      <c r="P144" s="56">
        <v>0.1</v>
      </c>
      <c r="Q144" s="56">
        <v>0.1</v>
      </c>
      <c r="R144" s="56">
        <v>0.1</v>
      </c>
      <c r="S144" s="201">
        <v>0.05</v>
      </c>
      <c r="T144" s="14">
        <v>0.06</v>
      </c>
      <c r="U144" s="15">
        <v>0.1</v>
      </c>
      <c r="V144" s="14">
        <v>0.1</v>
      </c>
      <c r="W144" s="14">
        <v>0.1</v>
      </c>
      <c r="X144" s="14">
        <v>0.1</v>
      </c>
      <c r="Y144" s="14">
        <v>0.1</v>
      </c>
      <c r="Z144" s="14">
        <v>0.1</v>
      </c>
      <c r="AA144" s="14">
        <v>0.1</v>
      </c>
    </row>
    <row r="145" spans="1:27">
      <c r="A145" s="208" t="s">
        <v>617</v>
      </c>
      <c r="B145" s="127"/>
      <c r="C145" s="127"/>
      <c r="E145" s="56">
        <v>12.8</v>
      </c>
      <c r="F145" s="56">
        <v>14.2</v>
      </c>
      <c r="G145" s="56">
        <v>15.1</v>
      </c>
      <c r="H145" s="56">
        <v>15.6</v>
      </c>
      <c r="I145" s="56">
        <v>12.1</v>
      </c>
      <c r="J145" s="56">
        <v>14.5</v>
      </c>
      <c r="K145" s="56">
        <v>18.100000000000001</v>
      </c>
      <c r="L145" s="56">
        <v>19</v>
      </c>
      <c r="M145" s="56">
        <v>16.899999999999999</v>
      </c>
      <c r="N145" s="56">
        <v>15.9</v>
      </c>
      <c r="O145" s="56">
        <v>15.4</v>
      </c>
      <c r="P145" s="56">
        <v>13.9</v>
      </c>
      <c r="Q145" s="56">
        <v>14.6</v>
      </c>
      <c r="R145" s="56">
        <v>13.8</v>
      </c>
      <c r="S145" s="201">
        <v>13.4</v>
      </c>
      <c r="T145" s="14">
        <v>13.9</v>
      </c>
      <c r="U145" s="15">
        <v>13.8</v>
      </c>
      <c r="V145" s="14">
        <v>13.9</v>
      </c>
      <c r="W145" s="14">
        <v>14.8</v>
      </c>
      <c r="X145" s="14">
        <v>14.9</v>
      </c>
      <c r="Y145" s="14">
        <v>15.5</v>
      </c>
      <c r="Z145" s="14">
        <v>17.100000000000001</v>
      </c>
      <c r="AA145" s="14">
        <v>19.399999999999999</v>
      </c>
    </row>
    <row r="146" spans="1:27">
      <c r="A146" s="209" t="s">
        <v>1628</v>
      </c>
      <c r="B146" s="127"/>
      <c r="C146" s="127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134"/>
      <c r="T146" s="15"/>
      <c r="U146" s="15"/>
      <c r="V146" s="287"/>
      <c r="W146" s="427"/>
      <c r="X146" s="14"/>
      <c r="Y146" s="14"/>
      <c r="Z146" s="424"/>
      <c r="AA146" s="424"/>
    </row>
    <row r="147" spans="1:27" ht="26.4">
      <c r="A147" s="210" t="s">
        <v>2372</v>
      </c>
      <c r="B147" s="127"/>
      <c r="C147" s="127"/>
      <c r="E147" s="201">
        <v>11.7</v>
      </c>
      <c r="F147" s="201">
        <v>13</v>
      </c>
      <c r="G147" s="201">
        <v>14</v>
      </c>
      <c r="H147" s="201">
        <v>14.5</v>
      </c>
      <c r="I147" s="201">
        <v>11</v>
      </c>
      <c r="J147" s="201">
        <v>13.2</v>
      </c>
      <c r="K147" s="201">
        <v>16.7</v>
      </c>
      <c r="L147" s="201">
        <v>17.5</v>
      </c>
      <c r="M147" s="56">
        <v>15.5</v>
      </c>
      <c r="N147" s="56">
        <v>14.4</v>
      </c>
      <c r="O147" s="56">
        <v>14</v>
      </c>
      <c r="P147" s="56">
        <v>12.4</v>
      </c>
      <c r="Q147" s="56">
        <v>13.3</v>
      </c>
      <c r="R147" s="56">
        <v>12.5</v>
      </c>
      <c r="S147" s="201">
        <v>12.2</v>
      </c>
      <c r="T147" s="15">
        <v>12.8</v>
      </c>
      <c r="U147" s="15">
        <v>12.7</v>
      </c>
      <c r="V147" s="201">
        <v>12.6</v>
      </c>
      <c r="W147" s="14">
        <v>13.1</v>
      </c>
      <c r="X147" s="14">
        <v>13.3</v>
      </c>
      <c r="Y147" s="14">
        <v>14.1</v>
      </c>
      <c r="Z147" s="14">
        <v>15.6</v>
      </c>
      <c r="AA147" s="14">
        <v>17.899999999999999</v>
      </c>
    </row>
    <row r="148" spans="1:27" ht="26.4">
      <c r="A148" s="210" t="s">
        <v>2373</v>
      </c>
      <c r="B148" s="127"/>
      <c r="C148" s="127"/>
      <c r="E148" s="56">
        <v>1.1000000000000001</v>
      </c>
      <c r="F148" s="56">
        <v>1.2</v>
      </c>
      <c r="G148" s="56">
        <v>1</v>
      </c>
      <c r="H148" s="56">
        <v>1.1000000000000001</v>
      </c>
      <c r="I148" s="56">
        <v>1</v>
      </c>
      <c r="J148" s="56">
        <v>1.3</v>
      </c>
      <c r="K148" s="56">
        <v>1.4</v>
      </c>
      <c r="L148" s="56">
        <v>1.5</v>
      </c>
      <c r="M148" s="56">
        <v>1.4</v>
      </c>
      <c r="N148" s="56">
        <v>1.5</v>
      </c>
      <c r="O148" s="56">
        <v>1.4</v>
      </c>
      <c r="P148" s="56">
        <v>1.5</v>
      </c>
      <c r="Q148" s="56">
        <v>1.3</v>
      </c>
      <c r="R148" s="56">
        <v>1.3</v>
      </c>
      <c r="S148" s="201">
        <v>1.2</v>
      </c>
      <c r="T148" s="15">
        <v>1.1000000000000001</v>
      </c>
      <c r="U148" s="15">
        <v>1.1000000000000001</v>
      </c>
      <c r="V148" s="201">
        <v>1.3</v>
      </c>
      <c r="W148" s="14">
        <v>1.7</v>
      </c>
      <c r="X148" s="14">
        <v>1.6</v>
      </c>
      <c r="Y148" s="14">
        <v>1.4</v>
      </c>
      <c r="Z148" s="14">
        <v>1.5</v>
      </c>
      <c r="AA148" s="14">
        <v>1.5</v>
      </c>
    </row>
    <row r="149" spans="1:27">
      <c r="A149" s="208" t="s">
        <v>618</v>
      </c>
      <c r="B149" s="127"/>
      <c r="C149" s="127"/>
      <c r="E149" s="56">
        <v>14.5</v>
      </c>
      <c r="F149" s="56">
        <v>14.8</v>
      </c>
      <c r="G149" s="56">
        <v>14.2</v>
      </c>
      <c r="H149" s="56">
        <v>13.6</v>
      </c>
      <c r="I149" s="56">
        <v>14.9</v>
      </c>
      <c r="J149" s="56">
        <v>18.100000000000001</v>
      </c>
      <c r="K149" s="56">
        <v>16.3</v>
      </c>
      <c r="L149" s="56">
        <v>15.9</v>
      </c>
      <c r="M149" s="56">
        <v>15.9</v>
      </c>
      <c r="N149" s="56">
        <v>15.6</v>
      </c>
      <c r="O149" s="56">
        <v>16.399999999999999</v>
      </c>
      <c r="P149" s="56">
        <v>16.399999999999999</v>
      </c>
      <c r="Q149" s="56">
        <v>15.6</v>
      </c>
      <c r="R149" s="56">
        <v>14.7</v>
      </c>
      <c r="S149" s="201">
        <v>14.9</v>
      </c>
      <c r="T149" s="15">
        <v>14.2</v>
      </c>
      <c r="U149" s="15">
        <v>13.2</v>
      </c>
      <c r="V149" s="201">
        <v>12.9</v>
      </c>
      <c r="W149" s="14">
        <v>13.4</v>
      </c>
      <c r="X149" s="14">
        <v>14.4</v>
      </c>
      <c r="Y149" s="14">
        <v>15.1</v>
      </c>
      <c r="Z149" s="14">
        <v>15.6</v>
      </c>
      <c r="AA149" s="14">
        <v>14.6</v>
      </c>
    </row>
    <row r="150" spans="1:27">
      <c r="A150" s="209" t="s">
        <v>1370</v>
      </c>
      <c r="B150" s="127"/>
      <c r="C150" s="127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15"/>
      <c r="U150" s="286"/>
      <c r="V150" s="175"/>
      <c r="W150" s="427"/>
      <c r="X150" s="14"/>
      <c r="Y150" s="14"/>
      <c r="Z150" s="427"/>
      <c r="AA150" s="427"/>
    </row>
    <row r="151" spans="1:27" ht="26.4">
      <c r="A151" s="210" t="s">
        <v>2375</v>
      </c>
      <c r="B151" s="127"/>
      <c r="C151" s="127"/>
      <c r="E151" s="56">
        <v>2.7</v>
      </c>
      <c r="F151" s="56">
        <v>2.9</v>
      </c>
      <c r="G151" s="56">
        <v>2.9</v>
      </c>
      <c r="H151" s="56">
        <v>3.2</v>
      </c>
      <c r="I151" s="56">
        <v>4.2</v>
      </c>
      <c r="J151" s="56">
        <v>5.9</v>
      </c>
      <c r="K151" s="56">
        <v>3.8</v>
      </c>
      <c r="L151" s="56">
        <v>3.4</v>
      </c>
      <c r="M151" s="56">
        <v>3.8</v>
      </c>
      <c r="N151" s="56">
        <v>3.8</v>
      </c>
      <c r="O151" s="56">
        <v>3.3</v>
      </c>
      <c r="P151" s="56">
        <v>3.1</v>
      </c>
      <c r="Q151" s="56">
        <v>2.7</v>
      </c>
      <c r="R151" s="56">
        <v>2.5</v>
      </c>
      <c r="S151" s="201">
        <v>2.2000000000000002</v>
      </c>
      <c r="T151" s="14">
        <v>2</v>
      </c>
      <c r="U151" s="15">
        <v>1.9</v>
      </c>
      <c r="V151" s="201">
        <v>1.7</v>
      </c>
      <c r="W151" s="14">
        <v>1.7</v>
      </c>
      <c r="X151" s="14">
        <v>1.7</v>
      </c>
      <c r="Y151" s="14">
        <v>1.8</v>
      </c>
      <c r="Z151" s="14">
        <v>1.8</v>
      </c>
      <c r="AA151" s="14">
        <v>1.7</v>
      </c>
    </row>
    <row r="152" spans="1:27">
      <c r="A152" s="210" t="s">
        <v>2376</v>
      </c>
      <c r="B152" s="127"/>
      <c r="C152" s="127"/>
      <c r="E152" s="56">
        <v>0.4</v>
      </c>
      <c r="F152" s="56">
        <v>0.3</v>
      </c>
      <c r="G152" s="56">
        <v>0.2</v>
      </c>
      <c r="H152" s="56">
        <v>0.2</v>
      </c>
      <c r="I152" s="56">
        <v>0.2</v>
      </c>
      <c r="J152" s="56">
        <v>0.3</v>
      </c>
      <c r="K152" s="56">
        <v>0.2</v>
      </c>
      <c r="L152" s="56">
        <v>0.2</v>
      </c>
      <c r="M152" s="56">
        <v>0.2</v>
      </c>
      <c r="N152" s="56">
        <v>0.1</v>
      </c>
      <c r="O152" s="56">
        <v>0.1</v>
      </c>
      <c r="P152" s="56">
        <v>0.1</v>
      </c>
      <c r="Q152" s="56">
        <v>0.1</v>
      </c>
      <c r="R152" s="56">
        <v>0.1</v>
      </c>
      <c r="S152" s="201">
        <v>0.1</v>
      </c>
      <c r="T152" s="15">
        <v>0.1</v>
      </c>
      <c r="U152" s="15">
        <v>0.1</v>
      </c>
      <c r="V152" s="201">
        <v>0.1</v>
      </c>
      <c r="W152" s="14">
        <v>0.1</v>
      </c>
      <c r="X152" s="14">
        <v>0.1</v>
      </c>
      <c r="Y152" s="14">
        <v>0.2</v>
      </c>
      <c r="Z152" s="14">
        <v>0.1</v>
      </c>
      <c r="AA152" s="14">
        <v>0.1</v>
      </c>
    </row>
    <row r="153" spans="1:27" ht="26.4">
      <c r="A153" s="210" t="s">
        <v>2122</v>
      </c>
      <c r="B153" s="127"/>
      <c r="C153" s="127"/>
      <c r="E153" s="190">
        <v>0.05</v>
      </c>
      <c r="F153" s="190">
        <v>0.03</v>
      </c>
      <c r="G153" s="190">
        <v>0.03</v>
      </c>
      <c r="H153" s="190">
        <v>0.03</v>
      </c>
      <c r="I153" s="190">
        <v>0.03</v>
      </c>
      <c r="J153" s="190">
        <v>0.03</v>
      </c>
      <c r="K153" s="190">
        <v>0.02</v>
      </c>
      <c r="L153" s="190">
        <v>0.02</v>
      </c>
      <c r="M153" s="190">
        <v>0.03</v>
      </c>
      <c r="N153" s="190">
        <v>0.03</v>
      </c>
      <c r="O153" s="190">
        <v>0.04</v>
      </c>
      <c r="P153" s="190">
        <v>0.03</v>
      </c>
      <c r="Q153" s="190">
        <v>0.05</v>
      </c>
      <c r="R153" s="190">
        <v>0.04</v>
      </c>
      <c r="S153" s="206">
        <v>0.03</v>
      </c>
      <c r="T153" s="15">
        <v>0.02</v>
      </c>
      <c r="U153" s="15">
        <v>0.05</v>
      </c>
      <c r="V153" s="201">
        <v>0.1</v>
      </c>
      <c r="W153" s="343">
        <v>0.04</v>
      </c>
      <c r="X153" s="343">
        <v>0.04</v>
      </c>
      <c r="Y153" s="14">
        <v>0.1</v>
      </c>
      <c r="Z153" s="343">
        <v>0.04</v>
      </c>
      <c r="AA153" s="343">
        <v>0.02</v>
      </c>
    </row>
    <row r="154" spans="1:27" ht="26.4">
      <c r="A154" s="210" t="s">
        <v>2267</v>
      </c>
      <c r="B154" s="127"/>
      <c r="C154" s="127"/>
      <c r="E154" s="56">
        <v>0.4</v>
      </c>
      <c r="F154" s="56">
        <v>0.5</v>
      </c>
      <c r="G154" s="56">
        <v>0.4</v>
      </c>
      <c r="H154" s="56">
        <v>0.3</v>
      </c>
      <c r="I154" s="56">
        <v>0.4</v>
      </c>
      <c r="J154" s="56">
        <v>0.6</v>
      </c>
      <c r="K154" s="56">
        <v>0.6</v>
      </c>
      <c r="L154" s="56">
        <v>0.4</v>
      </c>
      <c r="M154" s="56">
        <v>0.5</v>
      </c>
      <c r="N154" s="56">
        <v>0.6</v>
      </c>
      <c r="O154" s="56">
        <v>0.6</v>
      </c>
      <c r="P154" s="56">
        <v>0.6</v>
      </c>
      <c r="Q154" s="56">
        <v>0.4</v>
      </c>
      <c r="R154" s="56">
        <v>0.4</v>
      </c>
      <c r="S154" s="201">
        <v>0.5</v>
      </c>
      <c r="T154" s="15">
        <v>0.4</v>
      </c>
      <c r="U154" s="15">
        <v>0.3</v>
      </c>
      <c r="V154" s="201">
        <v>0.5</v>
      </c>
      <c r="W154" s="14">
        <v>0.4</v>
      </c>
      <c r="X154" s="14">
        <v>0.4</v>
      </c>
      <c r="Y154" s="14">
        <v>0.4</v>
      </c>
      <c r="Z154" s="14">
        <v>0.4</v>
      </c>
      <c r="AA154" s="14">
        <v>0.4</v>
      </c>
    </row>
    <row r="155" spans="1:27" ht="39.6">
      <c r="A155" s="210" t="s">
        <v>2268</v>
      </c>
      <c r="B155" s="127"/>
      <c r="C155" s="127"/>
      <c r="E155" s="56">
        <v>0.5</v>
      </c>
      <c r="F155" s="56">
        <v>0.6</v>
      </c>
      <c r="G155" s="56">
        <v>0.5</v>
      </c>
      <c r="H155" s="56">
        <v>0.4</v>
      </c>
      <c r="I155" s="56">
        <v>0.5</v>
      </c>
      <c r="J155" s="56">
        <v>0.8</v>
      </c>
      <c r="K155" s="56">
        <v>0.8</v>
      </c>
      <c r="L155" s="56">
        <v>0.6</v>
      </c>
      <c r="M155" s="56">
        <v>0.8</v>
      </c>
      <c r="N155" s="56">
        <v>0.8</v>
      </c>
      <c r="O155" s="56">
        <v>0.8</v>
      </c>
      <c r="P155" s="56">
        <v>0.7</v>
      </c>
      <c r="Q155" s="56">
        <v>0.7</v>
      </c>
      <c r="R155" s="56">
        <v>0.6</v>
      </c>
      <c r="S155" s="201">
        <v>0.6</v>
      </c>
      <c r="T155" s="15">
        <v>0.4</v>
      </c>
      <c r="U155" s="15">
        <v>0.5</v>
      </c>
      <c r="V155" s="201">
        <v>0.5</v>
      </c>
      <c r="W155" s="14">
        <v>0.5</v>
      </c>
      <c r="X155" s="14">
        <v>0.4</v>
      </c>
      <c r="Y155" s="14">
        <v>0.4</v>
      </c>
      <c r="Z155" s="14">
        <v>0.4</v>
      </c>
      <c r="AA155" s="14">
        <v>0.5</v>
      </c>
    </row>
    <row r="156" spans="1:27">
      <c r="A156" s="210" t="s">
        <v>1394</v>
      </c>
      <c r="B156" s="127"/>
      <c r="C156" s="127"/>
      <c r="E156" s="56">
        <v>1.4</v>
      </c>
      <c r="F156" s="56">
        <v>1.5</v>
      </c>
      <c r="G156" s="56">
        <v>1.4</v>
      </c>
      <c r="H156" s="56">
        <v>1</v>
      </c>
      <c r="I156" s="56">
        <v>1.2</v>
      </c>
      <c r="J156" s="56">
        <v>0.9</v>
      </c>
      <c r="K156" s="56">
        <v>1.9</v>
      </c>
      <c r="L156" s="56">
        <v>1.8</v>
      </c>
      <c r="M156" s="56">
        <v>1.8</v>
      </c>
      <c r="N156" s="56">
        <v>1.5</v>
      </c>
      <c r="O156" s="56">
        <v>1.4</v>
      </c>
      <c r="P156" s="56">
        <v>1.4</v>
      </c>
      <c r="Q156" s="56">
        <v>1.4</v>
      </c>
      <c r="R156" s="56">
        <v>1.3</v>
      </c>
      <c r="S156" s="201">
        <v>1.4</v>
      </c>
      <c r="T156" s="15">
        <v>2.1</v>
      </c>
      <c r="U156" s="15">
        <v>2.2000000000000002</v>
      </c>
      <c r="V156" s="201">
        <v>2.2000000000000002</v>
      </c>
      <c r="W156" s="14">
        <v>2.5</v>
      </c>
      <c r="X156" s="14">
        <v>3.3</v>
      </c>
      <c r="Y156" s="14">
        <v>3.5</v>
      </c>
      <c r="Z156" s="14">
        <v>3.4</v>
      </c>
      <c r="AA156" s="14">
        <v>2.5</v>
      </c>
    </row>
    <row r="157" spans="1:27">
      <c r="A157" s="210" t="s">
        <v>2317</v>
      </c>
      <c r="B157" s="127"/>
      <c r="C157" s="127"/>
      <c r="E157" s="56">
        <v>1.3</v>
      </c>
      <c r="F157" s="56">
        <v>1.4</v>
      </c>
      <c r="G157" s="56">
        <v>1.4</v>
      </c>
      <c r="H157" s="56">
        <v>1.4</v>
      </c>
      <c r="I157" s="56">
        <v>1.4</v>
      </c>
      <c r="J157" s="56">
        <v>1.4</v>
      </c>
      <c r="K157" s="56">
        <v>1.4</v>
      </c>
      <c r="L157" s="56">
        <v>1.5</v>
      </c>
      <c r="M157" s="56">
        <v>1.4</v>
      </c>
      <c r="N157" s="56">
        <v>1.4</v>
      </c>
      <c r="O157" s="56">
        <v>1.3</v>
      </c>
      <c r="P157" s="56">
        <v>1.6</v>
      </c>
      <c r="Q157" s="56">
        <v>1.7</v>
      </c>
      <c r="R157" s="56">
        <v>1.6</v>
      </c>
      <c r="S157" s="201">
        <v>1.5</v>
      </c>
      <c r="T157" s="15">
        <v>1.3</v>
      </c>
      <c r="U157" s="15">
        <v>1.2</v>
      </c>
      <c r="V157" s="201">
        <v>1.5</v>
      </c>
      <c r="W157" s="14">
        <v>1.7</v>
      </c>
      <c r="X157" s="14">
        <v>1.8</v>
      </c>
      <c r="Y157" s="14">
        <v>1.9</v>
      </c>
      <c r="Z157" s="14">
        <v>2.5</v>
      </c>
      <c r="AA157" s="14">
        <v>2.8</v>
      </c>
    </row>
    <row r="158" spans="1:27" ht="26.4">
      <c r="A158" s="210" t="s">
        <v>1685</v>
      </c>
      <c r="B158" s="127"/>
      <c r="C158" s="127"/>
      <c r="E158" s="56">
        <v>0.3</v>
      </c>
      <c r="F158" s="56">
        <v>0.3</v>
      </c>
      <c r="G158" s="56">
        <v>0.3</v>
      </c>
      <c r="H158" s="56">
        <v>0.3</v>
      </c>
      <c r="I158" s="56">
        <v>0.3</v>
      </c>
      <c r="J158" s="56">
        <v>0.3</v>
      </c>
      <c r="K158" s="56">
        <v>0.3</v>
      </c>
      <c r="L158" s="56">
        <v>0.4</v>
      </c>
      <c r="M158" s="56">
        <v>0.3</v>
      </c>
      <c r="N158" s="56">
        <v>0.4</v>
      </c>
      <c r="O158" s="56">
        <v>0.5</v>
      </c>
      <c r="P158" s="56">
        <v>0.5</v>
      </c>
      <c r="Q158" s="56">
        <v>0.4</v>
      </c>
      <c r="R158" s="56">
        <v>0.5</v>
      </c>
      <c r="S158" s="201">
        <v>0.4</v>
      </c>
      <c r="T158" s="15">
        <v>0.3</v>
      </c>
      <c r="U158" s="15">
        <v>0.3</v>
      </c>
      <c r="V158" s="201">
        <v>0.3</v>
      </c>
      <c r="W158" s="14">
        <v>0.3</v>
      </c>
      <c r="X158" s="14">
        <v>0.3</v>
      </c>
      <c r="Y158" s="14">
        <v>0.3</v>
      </c>
      <c r="Z158" s="14">
        <v>0.4</v>
      </c>
      <c r="AA158" s="14">
        <v>0.3</v>
      </c>
    </row>
    <row r="159" spans="1:27" ht="39.6">
      <c r="A159" s="210" t="s">
        <v>1686</v>
      </c>
      <c r="B159" s="127"/>
      <c r="C159" s="127"/>
      <c r="E159" s="56">
        <v>1</v>
      </c>
      <c r="F159" s="56">
        <v>1</v>
      </c>
      <c r="G159" s="56">
        <v>0.8</v>
      </c>
      <c r="H159" s="56">
        <v>0.8</v>
      </c>
      <c r="I159" s="56">
        <v>0.6</v>
      </c>
      <c r="J159" s="56">
        <v>0.8</v>
      </c>
      <c r="K159" s="56">
        <v>0.8</v>
      </c>
      <c r="L159" s="56">
        <v>0.9</v>
      </c>
      <c r="M159" s="56">
        <v>1</v>
      </c>
      <c r="N159" s="56">
        <v>0.9</v>
      </c>
      <c r="O159" s="56">
        <v>1.2</v>
      </c>
      <c r="P159" s="56">
        <v>1.3</v>
      </c>
      <c r="Q159" s="56">
        <v>1.1000000000000001</v>
      </c>
      <c r="R159" s="56">
        <v>1.4</v>
      </c>
      <c r="S159" s="201">
        <v>1.7</v>
      </c>
      <c r="T159" s="15">
        <v>1.4</v>
      </c>
      <c r="U159" s="15">
        <v>1.3</v>
      </c>
      <c r="V159" s="201">
        <v>1.2</v>
      </c>
      <c r="W159" s="14">
        <v>1.2</v>
      </c>
      <c r="X159" s="14">
        <v>1.1000000000000001</v>
      </c>
      <c r="Y159" s="14">
        <v>1</v>
      </c>
      <c r="Z159" s="14">
        <v>0.8</v>
      </c>
      <c r="AA159" s="14">
        <v>0.5</v>
      </c>
    </row>
    <row r="160" spans="1:27" ht="39.6">
      <c r="A160" s="210" t="s">
        <v>2215</v>
      </c>
      <c r="B160" s="127"/>
      <c r="C160" s="127"/>
      <c r="E160" s="56">
        <v>2.2999999999999998</v>
      </c>
      <c r="F160" s="56">
        <v>2.6</v>
      </c>
      <c r="G160" s="56">
        <v>2.4</v>
      </c>
      <c r="H160" s="56">
        <v>2.2999999999999998</v>
      </c>
      <c r="I160" s="56">
        <v>2.5</v>
      </c>
      <c r="J160" s="56">
        <v>3</v>
      </c>
      <c r="K160" s="56">
        <v>3.1</v>
      </c>
      <c r="L160" s="56">
        <v>3.3</v>
      </c>
      <c r="M160" s="56">
        <v>2.7</v>
      </c>
      <c r="N160" s="56">
        <v>2.9</v>
      </c>
      <c r="O160" s="56">
        <v>3.5</v>
      </c>
      <c r="P160" s="56">
        <v>3.8</v>
      </c>
      <c r="Q160" s="56">
        <v>3.7</v>
      </c>
      <c r="R160" s="56">
        <v>3.1</v>
      </c>
      <c r="S160" s="201">
        <v>3.3</v>
      </c>
      <c r="T160" s="14">
        <v>3</v>
      </c>
      <c r="U160" s="15">
        <v>2.2999999999999998</v>
      </c>
      <c r="V160" s="201">
        <v>2.2000000000000002</v>
      </c>
      <c r="W160" s="14">
        <v>2.1</v>
      </c>
      <c r="X160" s="14">
        <v>1.9</v>
      </c>
      <c r="Y160" s="14">
        <v>1.8</v>
      </c>
      <c r="Z160" s="14">
        <v>2</v>
      </c>
      <c r="AA160" s="14">
        <v>2.2999999999999998</v>
      </c>
    </row>
    <row r="161" spans="1:27" ht="26.4">
      <c r="A161" s="209" t="s">
        <v>2115</v>
      </c>
      <c r="B161" s="127"/>
      <c r="C161" s="127"/>
      <c r="E161" s="56">
        <v>2.2000000000000002</v>
      </c>
      <c r="F161" s="56">
        <v>2.5</v>
      </c>
      <c r="G161" s="56">
        <v>2.2000000000000002</v>
      </c>
      <c r="H161" s="56">
        <v>2.1</v>
      </c>
      <c r="I161" s="56">
        <v>2.2999999999999998</v>
      </c>
      <c r="J161" s="56">
        <v>2.7</v>
      </c>
      <c r="K161" s="56">
        <v>2.8</v>
      </c>
      <c r="L161" s="56">
        <v>2.9</v>
      </c>
      <c r="M161" s="56">
        <v>2.4</v>
      </c>
      <c r="N161" s="56">
        <v>2.5</v>
      </c>
      <c r="O161" s="56">
        <v>3.2</v>
      </c>
      <c r="P161" s="56">
        <v>3.4</v>
      </c>
      <c r="Q161" s="56">
        <v>3.4</v>
      </c>
      <c r="R161" s="56">
        <v>2.7</v>
      </c>
      <c r="S161" s="201">
        <v>3</v>
      </c>
      <c r="T161" s="15">
        <v>2.7</v>
      </c>
      <c r="U161" s="14">
        <v>2</v>
      </c>
      <c r="V161" s="201">
        <v>1.9</v>
      </c>
      <c r="W161" s="14">
        <v>1.8</v>
      </c>
      <c r="X161" s="14">
        <v>1.6</v>
      </c>
      <c r="Y161" s="14">
        <v>1.5</v>
      </c>
      <c r="Z161" s="14">
        <v>1.7</v>
      </c>
      <c r="AA161" s="14">
        <v>2</v>
      </c>
    </row>
    <row r="162" spans="1:27">
      <c r="A162" s="210" t="s">
        <v>2116</v>
      </c>
      <c r="B162" s="127"/>
      <c r="C162" s="127"/>
      <c r="E162" s="56">
        <v>0.7</v>
      </c>
      <c r="F162" s="56">
        <v>0.7</v>
      </c>
      <c r="G162" s="56">
        <v>0.8</v>
      </c>
      <c r="H162" s="56">
        <v>0.7</v>
      </c>
      <c r="I162" s="56">
        <v>0.6</v>
      </c>
      <c r="J162" s="56">
        <v>0.8</v>
      </c>
      <c r="K162" s="56">
        <v>0.8</v>
      </c>
      <c r="L162" s="56">
        <v>0.8</v>
      </c>
      <c r="M162" s="56">
        <v>0.7</v>
      </c>
      <c r="N162" s="56">
        <v>0.7</v>
      </c>
      <c r="O162" s="56">
        <v>1</v>
      </c>
      <c r="P162" s="56">
        <v>0.9</v>
      </c>
      <c r="Q162" s="56">
        <v>1</v>
      </c>
      <c r="R162" s="56">
        <v>0.9</v>
      </c>
      <c r="S162" s="201">
        <v>0.9</v>
      </c>
      <c r="T162" s="15">
        <v>0.7</v>
      </c>
      <c r="U162" s="15">
        <v>0.7</v>
      </c>
      <c r="V162" s="201">
        <v>0.5</v>
      </c>
      <c r="W162" s="14">
        <v>0.6</v>
      </c>
      <c r="X162" s="14">
        <v>0.7</v>
      </c>
      <c r="Y162" s="14">
        <v>0.7</v>
      </c>
      <c r="Z162" s="14">
        <v>0.8</v>
      </c>
      <c r="AA162" s="14">
        <v>0.7</v>
      </c>
    </row>
    <row r="163" spans="1:27" ht="36" customHeight="1">
      <c r="A163" s="210" t="s">
        <v>2359</v>
      </c>
      <c r="B163" s="127"/>
      <c r="C163" s="127"/>
      <c r="E163" s="56">
        <v>0.8</v>
      </c>
      <c r="F163" s="56">
        <v>0.7</v>
      </c>
      <c r="G163" s="56">
        <v>0.6</v>
      </c>
      <c r="H163" s="56">
        <v>0.6</v>
      </c>
      <c r="I163" s="56">
        <v>0.6</v>
      </c>
      <c r="J163" s="56">
        <v>0.7</v>
      </c>
      <c r="K163" s="56">
        <v>0.6</v>
      </c>
      <c r="L163" s="56">
        <v>0.6</v>
      </c>
      <c r="M163" s="56">
        <v>0.6</v>
      </c>
      <c r="N163" s="56">
        <v>0.6</v>
      </c>
      <c r="O163" s="56">
        <v>0.6</v>
      </c>
      <c r="P163" s="56">
        <v>0.5</v>
      </c>
      <c r="Q163" s="56">
        <v>0.5</v>
      </c>
      <c r="R163" s="56">
        <v>0.5</v>
      </c>
      <c r="S163" s="201">
        <v>0.5</v>
      </c>
      <c r="T163" s="15">
        <v>0.4</v>
      </c>
      <c r="U163" s="15">
        <v>0.4</v>
      </c>
      <c r="V163" s="201">
        <v>0.4</v>
      </c>
      <c r="W163" s="14">
        <v>0.5</v>
      </c>
      <c r="X163" s="14">
        <v>0.5</v>
      </c>
      <c r="Y163" s="14">
        <v>0.5</v>
      </c>
      <c r="Z163" s="14">
        <v>0.7</v>
      </c>
      <c r="AA163" s="14">
        <v>0.6</v>
      </c>
    </row>
    <row r="164" spans="1:27" ht="26.4">
      <c r="A164" s="210" t="s">
        <v>724</v>
      </c>
      <c r="B164" s="127"/>
      <c r="C164" s="127"/>
      <c r="E164" s="56">
        <v>2.1</v>
      </c>
      <c r="F164" s="56">
        <v>1.6</v>
      </c>
      <c r="G164" s="56">
        <v>1.9</v>
      </c>
      <c r="H164" s="56">
        <v>1.7</v>
      </c>
      <c r="I164" s="56">
        <v>1.7</v>
      </c>
      <c r="J164" s="56">
        <v>1.8</v>
      </c>
      <c r="K164" s="56">
        <v>1.4</v>
      </c>
      <c r="L164" s="56">
        <v>1.3</v>
      </c>
      <c r="M164" s="56">
        <v>1.4</v>
      </c>
      <c r="N164" s="56">
        <v>1.3</v>
      </c>
      <c r="O164" s="56">
        <v>1.2</v>
      </c>
      <c r="P164" s="56">
        <v>0.9</v>
      </c>
      <c r="Q164" s="56">
        <v>1</v>
      </c>
      <c r="R164" s="56">
        <v>1</v>
      </c>
      <c r="S164" s="201">
        <v>1.1000000000000001</v>
      </c>
      <c r="T164" s="15">
        <v>1.2</v>
      </c>
      <c r="U164" s="15">
        <v>1.1000000000000001</v>
      </c>
      <c r="V164" s="201">
        <v>1</v>
      </c>
      <c r="W164" s="14">
        <v>1.1000000000000001</v>
      </c>
      <c r="X164" s="14">
        <v>1.4</v>
      </c>
      <c r="Y164" s="14">
        <v>1.6</v>
      </c>
      <c r="Z164" s="14">
        <v>1.6</v>
      </c>
      <c r="AA164" s="14">
        <v>1.4</v>
      </c>
    </row>
    <row r="165" spans="1:27">
      <c r="A165" s="211" t="s">
        <v>650</v>
      </c>
      <c r="B165" s="127"/>
      <c r="C165" s="127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175"/>
      <c r="U165" s="18"/>
      <c r="V165" s="175"/>
      <c r="W165" s="427"/>
      <c r="X165" s="14"/>
      <c r="Y165" s="14"/>
      <c r="Z165" s="427"/>
      <c r="AA165" s="427"/>
    </row>
    <row r="166" spans="1:27" ht="26.4">
      <c r="A166" s="209" t="s">
        <v>1330</v>
      </c>
      <c r="B166" s="127"/>
      <c r="C166" s="127"/>
      <c r="E166" s="201">
        <v>1.4</v>
      </c>
      <c r="F166" s="201">
        <v>1</v>
      </c>
      <c r="G166" s="201">
        <v>1.3</v>
      </c>
      <c r="H166" s="201">
        <v>1.2</v>
      </c>
      <c r="I166" s="201">
        <v>1.2</v>
      </c>
      <c r="J166" s="201">
        <v>1.2</v>
      </c>
      <c r="K166" s="201">
        <v>0.8</v>
      </c>
      <c r="L166" s="201">
        <v>0.7</v>
      </c>
      <c r="M166" s="56">
        <v>0.9</v>
      </c>
      <c r="N166" s="56">
        <v>0.7</v>
      </c>
      <c r="O166" s="56">
        <v>0.7</v>
      </c>
      <c r="P166" s="56">
        <v>0.5</v>
      </c>
      <c r="Q166" s="56">
        <v>0.5</v>
      </c>
      <c r="R166" s="56">
        <v>0.6</v>
      </c>
      <c r="S166" s="201">
        <v>0.7</v>
      </c>
      <c r="T166" s="15">
        <v>0.7</v>
      </c>
      <c r="U166" s="15">
        <v>0.6</v>
      </c>
      <c r="V166" s="201">
        <v>0.5</v>
      </c>
      <c r="W166" s="14">
        <v>0.5</v>
      </c>
      <c r="X166" s="14">
        <v>0.7</v>
      </c>
      <c r="Y166" s="14">
        <v>0.8</v>
      </c>
      <c r="Z166" s="14">
        <v>0.9</v>
      </c>
      <c r="AA166" s="14">
        <v>0.6</v>
      </c>
    </row>
    <row r="167" spans="1:27" ht="39.6">
      <c r="A167" s="209" t="s">
        <v>1544</v>
      </c>
      <c r="B167" s="127"/>
      <c r="C167" s="127"/>
      <c r="E167" s="201">
        <v>0.7</v>
      </c>
      <c r="F167" s="201">
        <v>0.6</v>
      </c>
      <c r="G167" s="201">
        <v>0.5</v>
      </c>
      <c r="H167" s="201">
        <v>0.5</v>
      </c>
      <c r="I167" s="201">
        <v>0.5</v>
      </c>
      <c r="J167" s="201">
        <v>0.6</v>
      </c>
      <c r="K167" s="201">
        <v>0.6</v>
      </c>
      <c r="L167" s="201">
        <v>0.6</v>
      </c>
      <c r="M167" s="56">
        <v>0.5</v>
      </c>
      <c r="N167" s="56">
        <v>0.6</v>
      </c>
      <c r="O167" s="56">
        <v>0.5</v>
      </c>
      <c r="P167" s="56">
        <v>0.4</v>
      </c>
      <c r="Q167" s="56">
        <v>0.5</v>
      </c>
      <c r="R167" s="56">
        <v>0.4</v>
      </c>
      <c r="S167" s="201">
        <v>0.4</v>
      </c>
      <c r="T167" s="15">
        <v>0.5</v>
      </c>
      <c r="U167" s="15">
        <v>0.5</v>
      </c>
      <c r="V167" s="201">
        <v>0.5</v>
      </c>
      <c r="W167" s="14">
        <v>0.6</v>
      </c>
      <c r="X167" s="14">
        <v>0.7</v>
      </c>
      <c r="Y167" s="14">
        <v>0.8</v>
      </c>
      <c r="Z167" s="14">
        <v>0.7</v>
      </c>
      <c r="AA167" s="14">
        <v>0.8</v>
      </c>
    </row>
    <row r="168" spans="1:27" ht="26.4">
      <c r="A168" s="208" t="s">
        <v>1420</v>
      </c>
      <c r="B168" s="127"/>
      <c r="C168" s="127"/>
      <c r="E168" s="56">
        <v>7.5</v>
      </c>
      <c r="F168" s="56">
        <v>7.6</v>
      </c>
      <c r="G168" s="56">
        <v>8.4</v>
      </c>
      <c r="H168" s="56">
        <v>9.5</v>
      </c>
      <c r="I168" s="56">
        <v>9.1999999999999993</v>
      </c>
      <c r="J168" s="56">
        <v>6.8</v>
      </c>
      <c r="K168" s="56">
        <v>6</v>
      </c>
      <c r="L168" s="56">
        <v>5.5</v>
      </c>
      <c r="M168" s="56">
        <v>5.8</v>
      </c>
      <c r="N168" s="56">
        <v>6.6</v>
      </c>
      <c r="O168" s="56">
        <v>6.9</v>
      </c>
      <c r="P168" s="56">
        <v>6.8</v>
      </c>
      <c r="Q168" s="56">
        <v>6.3</v>
      </c>
      <c r="R168" s="56">
        <v>6.9</v>
      </c>
      <c r="S168" s="201">
        <v>7</v>
      </c>
      <c r="T168" s="15">
        <v>8.6</v>
      </c>
      <c r="U168" s="14">
        <v>9</v>
      </c>
      <c r="V168" s="201">
        <v>9.1999999999999993</v>
      </c>
      <c r="W168" s="14">
        <v>9.3000000000000007</v>
      </c>
      <c r="X168" s="14">
        <v>8.8000000000000007</v>
      </c>
      <c r="Y168" s="14">
        <v>8.5</v>
      </c>
      <c r="Z168" s="14">
        <v>7.1</v>
      </c>
      <c r="AA168" s="14">
        <v>6.4</v>
      </c>
    </row>
    <row r="169" spans="1:27">
      <c r="A169" s="208" t="s">
        <v>2022</v>
      </c>
      <c r="B169" s="127"/>
      <c r="C169" s="127"/>
      <c r="E169" s="56">
        <v>4.8</v>
      </c>
      <c r="F169" s="56">
        <v>4.5</v>
      </c>
      <c r="G169" s="56">
        <v>5.7</v>
      </c>
      <c r="H169" s="56">
        <v>6.2</v>
      </c>
      <c r="I169" s="56">
        <v>6.9</v>
      </c>
      <c r="J169" s="56">
        <v>6.9</v>
      </c>
      <c r="K169" s="56">
        <v>6.4</v>
      </c>
      <c r="L169" s="56">
        <v>5.2</v>
      </c>
      <c r="M169" s="56">
        <v>5.4</v>
      </c>
      <c r="N169" s="56">
        <v>4.9000000000000004</v>
      </c>
      <c r="O169" s="56">
        <v>3.5</v>
      </c>
      <c r="P169" s="56">
        <v>3.6</v>
      </c>
      <c r="Q169" s="56">
        <v>3.7</v>
      </c>
      <c r="R169" s="56">
        <v>4</v>
      </c>
      <c r="S169" s="201">
        <v>4.5999999999999996</v>
      </c>
      <c r="T169" s="15">
        <v>3.6</v>
      </c>
      <c r="U169" s="15">
        <v>3.7</v>
      </c>
      <c r="V169" s="201">
        <v>3.1</v>
      </c>
      <c r="W169" s="14">
        <v>2.8</v>
      </c>
      <c r="X169" s="14">
        <v>3.3</v>
      </c>
      <c r="Y169" s="14">
        <v>3.4</v>
      </c>
      <c r="Z169" s="14">
        <v>2.9</v>
      </c>
      <c r="AA169" s="14">
        <v>3</v>
      </c>
    </row>
    <row r="170" spans="1:27" ht="52.8">
      <c r="A170" s="208" t="s">
        <v>1903</v>
      </c>
      <c r="B170" s="127"/>
      <c r="C170" s="127"/>
      <c r="E170" s="201">
        <v>1.5</v>
      </c>
      <c r="F170" s="201">
        <v>2</v>
      </c>
      <c r="G170" s="56">
        <v>2.1</v>
      </c>
      <c r="H170" s="56">
        <v>2.1</v>
      </c>
      <c r="I170" s="56">
        <v>2.4</v>
      </c>
      <c r="J170" s="56">
        <v>2.2999999999999998</v>
      </c>
      <c r="K170" s="56">
        <v>2.7</v>
      </c>
      <c r="L170" s="56">
        <v>2.9</v>
      </c>
      <c r="M170" s="56">
        <v>3.6</v>
      </c>
      <c r="N170" s="56">
        <v>3.5</v>
      </c>
      <c r="O170" s="56">
        <v>3.5</v>
      </c>
      <c r="P170" s="56">
        <v>3.6</v>
      </c>
      <c r="Q170" s="56">
        <v>3.5</v>
      </c>
      <c r="R170" s="56">
        <v>4.3</v>
      </c>
      <c r="S170" s="201">
        <v>3.7</v>
      </c>
      <c r="T170" s="15">
        <v>3.3</v>
      </c>
      <c r="U170" s="15">
        <v>3.7</v>
      </c>
      <c r="V170" s="201">
        <v>3.1</v>
      </c>
      <c r="W170" s="14">
        <v>3.6</v>
      </c>
      <c r="X170" s="14">
        <v>3.9</v>
      </c>
      <c r="Y170" s="14">
        <v>4</v>
      </c>
      <c r="Z170" s="14">
        <v>3.9</v>
      </c>
      <c r="AA170" s="14">
        <v>4.3</v>
      </c>
    </row>
    <row r="171" spans="1:27">
      <c r="A171" s="209" t="s">
        <v>1370</v>
      </c>
      <c r="B171" s="127"/>
      <c r="C171" s="127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201"/>
      <c r="T171" s="15"/>
      <c r="U171" s="286"/>
      <c r="W171" s="427"/>
      <c r="X171" s="18"/>
      <c r="Y171" s="427"/>
      <c r="Z171" s="427"/>
      <c r="AA171" s="427"/>
    </row>
    <row r="172" spans="1:27" ht="39.6">
      <c r="A172" s="210" t="s">
        <v>873</v>
      </c>
      <c r="B172" s="127"/>
      <c r="C172" s="127"/>
      <c r="E172" s="56">
        <v>0.1</v>
      </c>
      <c r="F172" s="56">
        <v>0.2</v>
      </c>
      <c r="G172" s="56">
        <v>0.2</v>
      </c>
      <c r="H172" s="56">
        <v>0.2</v>
      </c>
      <c r="I172" s="56">
        <v>0.2</v>
      </c>
      <c r="J172" s="56">
        <v>0.2</v>
      </c>
      <c r="K172" s="56">
        <v>0.2</v>
      </c>
      <c r="L172" s="56">
        <v>0.2</v>
      </c>
      <c r="M172" s="56">
        <v>0.3</v>
      </c>
      <c r="N172" s="56">
        <v>0.3</v>
      </c>
      <c r="O172" s="56">
        <v>0.2</v>
      </c>
      <c r="P172" s="56">
        <v>0.4</v>
      </c>
      <c r="Q172" s="56">
        <v>0.4</v>
      </c>
      <c r="R172" s="56">
        <v>0.6</v>
      </c>
      <c r="S172" s="201">
        <v>0.7</v>
      </c>
      <c r="T172" s="15">
        <v>0.5</v>
      </c>
      <c r="U172" s="15">
        <v>0.5</v>
      </c>
      <c r="V172" s="201">
        <v>0.5</v>
      </c>
      <c r="W172" s="14">
        <v>0.6</v>
      </c>
      <c r="X172" s="14">
        <v>0.6</v>
      </c>
      <c r="Y172" s="14">
        <v>0.6</v>
      </c>
      <c r="Z172" s="14">
        <v>0.5</v>
      </c>
      <c r="AA172" s="14">
        <v>0.5</v>
      </c>
    </row>
    <row r="173" spans="1:27" ht="52.8">
      <c r="A173" s="210" t="s">
        <v>1545</v>
      </c>
      <c r="B173" s="127"/>
      <c r="C173" s="127"/>
      <c r="E173" s="56">
        <v>1</v>
      </c>
      <c r="F173" s="56">
        <v>1.3</v>
      </c>
      <c r="G173" s="56">
        <v>1.4</v>
      </c>
      <c r="H173" s="56">
        <v>1.4</v>
      </c>
      <c r="I173" s="56">
        <v>1.5</v>
      </c>
      <c r="J173" s="56">
        <v>1.5</v>
      </c>
      <c r="K173" s="56">
        <v>1.8</v>
      </c>
      <c r="L173" s="56">
        <v>1.9</v>
      </c>
      <c r="M173" s="56">
        <v>2.2999999999999998</v>
      </c>
      <c r="N173" s="56">
        <v>2.2000000000000002</v>
      </c>
      <c r="O173" s="56">
        <v>2.2999999999999998</v>
      </c>
      <c r="P173" s="56">
        <v>2.1</v>
      </c>
      <c r="Q173" s="56">
        <v>1.7</v>
      </c>
      <c r="R173" s="56">
        <v>2.2000000000000002</v>
      </c>
      <c r="S173" s="201">
        <v>1.5</v>
      </c>
      <c r="T173" s="15">
        <v>1.5</v>
      </c>
      <c r="U173" s="15">
        <v>1.6</v>
      </c>
      <c r="V173" s="201">
        <v>1.3</v>
      </c>
      <c r="W173" s="14">
        <v>1.2</v>
      </c>
      <c r="X173" s="14">
        <v>1.3</v>
      </c>
      <c r="Y173" s="14">
        <v>1.3</v>
      </c>
      <c r="Z173" s="14">
        <v>1.5</v>
      </c>
      <c r="AA173" s="14">
        <v>1.9</v>
      </c>
    </row>
    <row r="174" spans="1:27" ht="66">
      <c r="A174" s="210" t="s">
        <v>711</v>
      </c>
      <c r="B174" s="127"/>
      <c r="C174" s="127"/>
      <c r="E174" s="201">
        <v>0.4</v>
      </c>
      <c r="F174" s="201">
        <v>0.5</v>
      </c>
      <c r="G174" s="201">
        <v>0.5</v>
      </c>
      <c r="H174" s="201">
        <v>0.6</v>
      </c>
      <c r="I174" s="201">
        <v>0.7</v>
      </c>
      <c r="J174" s="201">
        <v>0.6</v>
      </c>
      <c r="K174" s="201">
        <v>0.7</v>
      </c>
      <c r="L174" s="201">
        <v>0.8</v>
      </c>
      <c r="M174" s="201">
        <v>1</v>
      </c>
      <c r="N174" s="201">
        <v>1</v>
      </c>
      <c r="O174" s="201">
        <v>1</v>
      </c>
      <c r="P174" s="56">
        <v>1.1000000000000001</v>
      </c>
      <c r="Q174" s="56">
        <v>1.4</v>
      </c>
      <c r="R174" s="56">
        <v>1.5</v>
      </c>
      <c r="S174" s="201">
        <v>1.5</v>
      </c>
      <c r="T174" s="15">
        <v>1.3</v>
      </c>
      <c r="U174" s="15">
        <v>1.6</v>
      </c>
      <c r="V174" s="201">
        <v>1.3</v>
      </c>
      <c r="W174" s="14">
        <v>1.8</v>
      </c>
      <c r="X174" s="14">
        <v>2</v>
      </c>
      <c r="Y174" s="14">
        <v>2.1</v>
      </c>
      <c r="Z174" s="14">
        <v>1.9</v>
      </c>
      <c r="AA174" s="14">
        <v>1.9</v>
      </c>
    </row>
    <row r="175" spans="1:27">
      <c r="A175" s="208" t="s">
        <v>1904</v>
      </c>
      <c r="B175" s="127"/>
      <c r="C175" s="127"/>
      <c r="E175" s="56">
        <v>0.9</v>
      </c>
      <c r="F175" s="56">
        <v>0.8</v>
      </c>
      <c r="G175" s="56">
        <v>0.7</v>
      </c>
      <c r="H175" s="56">
        <v>0.8</v>
      </c>
      <c r="I175" s="56">
        <v>1</v>
      </c>
      <c r="J175" s="56">
        <v>0.8</v>
      </c>
      <c r="K175" s="56">
        <v>0.8</v>
      </c>
      <c r="L175" s="56">
        <v>0.7</v>
      </c>
      <c r="M175" s="56">
        <v>0.7</v>
      </c>
      <c r="N175" s="56">
        <v>0.4</v>
      </c>
      <c r="O175" s="56">
        <v>0.3</v>
      </c>
      <c r="P175" s="56">
        <v>0.4</v>
      </c>
      <c r="Q175" s="56">
        <v>0.4</v>
      </c>
      <c r="R175" s="56">
        <v>0.5</v>
      </c>
      <c r="S175" s="201">
        <v>0.5</v>
      </c>
      <c r="T175" s="15">
        <v>0.5</v>
      </c>
      <c r="U175" s="15">
        <v>0.5</v>
      </c>
      <c r="V175" s="201">
        <v>0.5</v>
      </c>
      <c r="W175" s="14">
        <v>0.4</v>
      </c>
      <c r="X175" s="14">
        <v>0.7</v>
      </c>
      <c r="Y175" s="14">
        <v>0.8</v>
      </c>
      <c r="Z175" s="14">
        <v>0.7</v>
      </c>
      <c r="AA175" s="14">
        <v>0.7</v>
      </c>
    </row>
    <row r="176" spans="1:27">
      <c r="A176" s="208" t="s">
        <v>1905</v>
      </c>
      <c r="B176" s="127"/>
      <c r="C176" s="127"/>
      <c r="E176" s="201">
        <v>11.3</v>
      </c>
      <c r="F176" s="201">
        <v>12.6</v>
      </c>
      <c r="G176" s="201">
        <v>14.1</v>
      </c>
      <c r="H176" s="201">
        <v>16.100000000000001</v>
      </c>
      <c r="I176" s="201">
        <v>14.8</v>
      </c>
      <c r="J176" s="201">
        <v>18.600000000000001</v>
      </c>
      <c r="K176" s="56">
        <v>21.2</v>
      </c>
      <c r="L176" s="56">
        <v>22.2</v>
      </c>
      <c r="M176" s="56">
        <v>18.5</v>
      </c>
      <c r="N176" s="56">
        <v>22.3</v>
      </c>
      <c r="O176" s="56">
        <v>22.7</v>
      </c>
      <c r="P176" s="56">
        <v>24.5</v>
      </c>
      <c r="Q176" s="56">
        <v>23.6</v>
      </c>
      <c r="R176" s="56">
        <v>22.2</v>
      </c>
      <c r="S176" s="201">
        <v>23</v>
      </c>
      <c r="T176" s="15">
        <v>26.5</v>
      </c>
      <c r="U176" s="15">
        <v>25.5</v>
      </c>
      <c r="V176" s="201">
        <v>28.2</v>
      </c>
      <c r="W176" s="14">
        <v>26.4</v>
      </c>
      <c r="X176" s="14">
        <v>24.5</v>
      </c>
      <c r="Y176" s="14">
        <v>21.4</v>
      </c>
      <c r="Z176" s="14">
        <v>18</v>
      </c>
      <c r="AA176" s="14">
        <v>18.600000000000001</v>
      </c>
    </row>
    <row r="177" spans="1:27">
      <c r="A177" s="210" t="s">
        <v>920</v>
      </c>
      <c r="B177" s="127"/>
      <c r="C177" s="127"/>
      <c r="E177" s="56">
        <v>1</v>
      </c>
      <c r="F177" s="56">
        <v>1.4</v>
      </c>
      <c r="G177" s="56">
        <v>1.9</v>
      </c>
      <c r="H177" s="56">
        <v>2.8</v>
      </c>
      <c r="I177" s="56">
        <v>3.6</v>
      </c>
      <c r="J177" s="56">
        <v>3.3</v>
      </c>
      <c r="K177" s="56">
        <v>2.7</v>
      </c>
      <c r="L177" s="56">
        <v>3</v>
      </c>
      <c r="M177" s="56">
        <v>3.4</v>
      </c>
      <c r="N177" s="56">
        <v>4.8</v>
      </c>
      <c r="O177" s="56">
        <v>5.4</v>
      </c>
      <c r="P177" s="56">
        <v>5.4</v>
      </c>
      <c r="Q177" s="56">
        <v>4.5</v>
      </c>
      <c r="R177" s="56">
        <v>3.7</v>
      </c>
      <c r="S177" s="201">
        <v>3.2</v>
      </c>
      <c r="T177" s="15">
        <v>2.8</v>
      </c>
      <c r="U177" s="15">
        <v>2.9</v>
      </c>
      <c r="V177" s="201">
        <v>2.9</v>
      </c>
      <c r="W177" s="14">
        <v>2.8</v>
      </c>
      <c r="X177" s="14">
        <v>2.2999999999999998</v>
      </c>
      <c r="Y177" s="14">
        <v>2.5</v>
      </c>
      <c r="Z177" s="14">
        <v>2.5</v>
      </c>
      <c r="AA177" s="14">
        <v>2.6</v>
      </c>
    </row>
    <row r="178" spans="1:27">
      <c r="A178" s="208" t="s">
        <v>1991</v>
      </c>
      <c r="B178" s="127"/>
      <c r="C178" s="127"/>
      <c r="E178" s="56">
        <v>2.5</v>
      </c>
      <c r="F178" s="56">
        <v>2.5</v>
      </c>
      <c r="G178" s="56">
        <v>2.9</v>
      </c>
      <c r="H178" s="56">
        <v>2.7</v>
      </c>
      <c r="I178" s="56">
        <v>3.4</v>
      </c>
      <c r="J178" s="56">
        <v>1.6</v>
      </c>
      <c r="K178" s="56">
        <v>0.8</v>
      </c>
      <c r="L178" s="56">
        <v>0.8</v>
      </c>
      <c r="M178" s="56">
        <v>1</v>
      </c>
      <c r="N178" s="56">
        <v>1.2</v>
      </c>
      <c r="O178" s="56">
        <v>1.4</v>
      </c>
      <c r="P178" s="56">
        <v>1.4</v>
      </c>
      <c r="Q178" s="56">
        <v>1.1000000000000001</v>
      </c>
      <c r="R178" s="56">
        <v>1.3</v>
      </c>
      <c r="S178" s="201">
        <v>1.1000000000000001</v>
      </c>
      <c r="T178" s="15">
        <v>1.3</v>
      </c>
      <c r="U178" s="15">
        <v>1.3</v>
      </c>
      <c r="V178" s="201">
        <v>1.4</v>
      </c>
      <c r="W178" s="14">
        <v>1.6</v>
      </c>
      <c r="X178" s="14">
        <v>1.4</v>
      </c>
      <c r="Y178" s="14">
        <v>1.2</v>
      </c>
      <c r="Z178" s="14">
        <v>1.4</v>
      </c>
      <c r="AA178" s="14">
        <v>1.6</v>
      </c>
    </row>
    <row r="179" spans="1:27" ht="26.4">
      <c r="A179" s="208" t="s">
        <v>1969</v>
      </c>
      <c r="B179" s="127"/>
      <c r="C179" s="127"/>
      <c r="E179" s="56">
        <v>26</v>
      </c>
      <c r="F179" s="56">
        <v>25.3</v>
      </c>
      <c r="G179" s="56">
        <v>22.3</v>
      </c>
      <c r="H179" s="56">
        <v>18.899999999999999</v>
      </c>
      <c r="I179" s="56">
        <v>18.899999999999999</v>
      </c>
      <c r="J179" s="56">
        <v>16.600000000000001</v>
      </c>
      <c r="K179" s="56">
        <v>15.2</v>
      </c>
      <c r="L179" s="56">
        <v>14.7</v>
      </c>
      <c r="M179" s="56">
        <v>18.100000000000001</v>
      </c>
      <c r="N179" s="201">
        <v>17.7</v>
      </c>
      <c r="O179" s="56">
        <v>17.3</v>
      </c>
      <c r="P179" s="56">
        <v>16.8</v>
      </c>
      <c r="Q179" s="56">
        <v>17</v>
      </c>
      <c r="R179" s="56">
        <v>18.3</v>
      </c>
      <c r="S179" s="201">
        <v>18.399999999999999</v>
      </c>
      <c r="T179" s="14">
        <v>15.3</v>
      </c>
      <c r="U179" s="15">
        <v>17.899999999999999</v>
      </c>
      <c r="V179" s="201">
        <v>15.1</v>
      </c>
      <c r="W179" s="14">
        <v>15.6</v>
      </c>
      <c r="X179" s="14">
        <v>16.3</v>
      </c>
      <c r="Y179" s="14">
        <v>19.399999999999999</v>
      </c>
      <c r="Z179" s="14">
        <v>22.8</v>
      </c>
      <c r="AA179" s="14">
        <v>20.6</v>
      </c>
    </row>
    <row r="180" spans="1:27" ht="26.4">
      <c r="A180" s="210" t="s">
        <v>1546</v>
      </c>
      <c r="B180" s="127"/>
      <c r="C180" s="127"/>
      <c r="E180" s="56">
        <v>0.5</v>
      </c>
      <c r="F180" s="56">
        <v>0.4</v>
      </c>
      <c r="G180" s="56">
        <v>0.3</v>
      </c>
      <c r="H180" s="56">
        <v>0.5</v>
      </c>
      <c r="I180" s="56">
        <v>0.5</v>
      </c>
      <c r="J180" s="56">
        <v>0.5</v>
      </c>
      <c r="K180" s="56">
        <v>0.5</v>
      </c>
      <c r="L180" s="56">
        <v>0.5</v>
      </c>
      <c r="M180" s="56">
        <v>0.7</v>
      </c>
      <c r="N180" s="56">
        <v>0.7</v>
      </c>
      <c r="O180" s="56">
        <v>0.6</v>
      </c>
      <c r="P180" s="56">
        <v>0.5</v>
      </c>
      <c r="Q180" s="56">
        <v>0.5</v>
      </c>
      <c r="R180" s="56">
        <v>0.4</v>
      </c>
      <c r="S180" s="201">
        <v>0.5</v>
      </c>
      <c r="T180" s="15">
        <v>0.7</v>
      </c>
      <c r="U180" s="15">
        <v>0.7</v>
      </c>
      <c r="V180" s="201">
        <v>0.8</v>
      </c>
      <c r="W180" s="14">
        <v>0.7</v>
      </c>
      <c r="X180" s="14">
        <v>1</v>
      </c>
      <c r="Y180" s="14">
        <v>1</v>
      </c>
      <c r="Z180" s="14">
        <v>1.3</v>
      </c>
      <c r="AA180" s="14">
        <v>1.3</v>
      </c>
    </row>
    <row r="181" spans="1:27" ht="39.6">
      <c r="A181" s="208" t="s">
        <v>2360</v>
      </c>
      <c r="B181" s="127"/>
      <c r="C181" s="127"/>
      <c r="E181" s="56">
        <v>3</v>
      </c>
      <c r="F181" s="56">
        <v>3.2</v>
      </c>
      <c r="G181" s="56">
        <v>3.5</v>
      </c>
      <c r="H181" s="56">
        <v>3.3</v>
      </c>
      <c r="I181" s="56">
        <v>4.0999999999999996</v>
      </c>
      <c r="J181" s="56">
        <v>1.9</v>
      </c>
      <c r="K181" s="56">
        <v>1.5</v>
      </c>
      <c r="L181" s="56">
        <v>1.5</v>
      </c>
      <c r="M181" s="56">
        <v>2</v>
      </c>
      <c r="N181" s="56">
        <v>1.6</v>
      </c>
      <c r="O181" s="56">
        <v>1.7</v>
      </c>
      <c r="P181" s="56">
        <v>1.6</v>
      </c>
      <c r="Q181" s="56">
        <v>1.7</v>
      </c>
      <c r="R181" s="56">
        <v>1.7</v>
      </c>
      <c r="S181" s="201">
        <v>1.6</v>
      </c>
      <c r="T181" s="15">
        <v>1.7</v>
      </c>
      <c r="U181" s="15">
        <v>1.4</v>
      </c>
      <c r="V181" s="201">
        <v>1.9</v>
      </c>
      <c r="W181" s="14">
        <v>1.7</v>
      </c>
      <c r="X181" s="14">
        <v>1.7</v>
      </c>
      <c r="Y181" s="14">
        <v>1.7</v>
      </c>
      <c r="Z181" s="14">
        <v>1.7</v>
      </c>
      <c r="AA181" s="14">
        <v>1.9</v>
      </c>
    </row>
    <row r="182" spans="1:27">
      <c r="A182" s="208" t="s">
        <v>1622</v>
      </c>
      <c r="B182" s="127"/>
      <c r="C182" s="127"/>
      <c r="E182" s="201">
        <v>2.2000000000000002</v>
      </c>
      <c r="F182" s="201">
        <v>1.8</v>
      </c>
      <c r="G182" s="201">
        <v>1.5</v>
      </c>
      <c r="H182" s="201">
        <v>1.5</v>
      </c>
      <c r="I182" s="201">
        <v>1.8</v>
      </c>
      <c r="J182" s="201">
        <v>1.5</v>
      </c>
      <c r="K182" s="201">
        <v>1.3</v>
      </c>
      <c r="L182" s="201">
        <v>1.5</v>
      </c>
      <c r="M182" s="201">
        <v>1.5</v>
      </c>
      <c r="N182" s="201">
        <v>1.5</v>
      </c>
      <c r="O182" s="56">
        <v>1.8</v>
      </c>
      <c r="P182" s="56">
        <v>1.9</v>
      </c>
      <c r="Q182" s="56">
        <v>2.1</v>
      </c>
      <c r="R182" s="56">
        <v>2.2000000000000002</v>
      </c>
      <c r="S182" s="201">
        <v>1.9</v>
      </c>
      <c r="T182" s="15">
        <v>1.8</v>
      </c>
      <c r="U182" s="15">
        <v>1.8</v>
      </c>
      <c r="V182" s="201">
        <v>1.8</v>
      </c>
      <c r="W182" s="14">
        <v>1.7</v>
      </c>
      <c r="X182" s="14">
        <v>1.7</v>
      </c>
      <c r="Y182" s="14">
        <v>1.7</v>
      </c>
      <c r="Z182" s="14">
        <v>1.7</v>
      </c>
      <c r="AA182" s="14">
        <v>1.4</v>
      </c>
    </row>
    <row r="183" spans="1:27" ht="26.4">
      <c r="A183" s="208" t="s">
        <v>1612</v>
      </c>
      <c r="B183" s="127"/>
      <c r="C183" s="127"/>
      <c r="E183" s="56">
        <v>2.6</v>
      </c>
      <c r="F183" s="56">
        <v>2.5</v>
      </c>
      <c r="G183" s="56">
        <v>2.1</v>
      </c>
      <c r="H183" s="56">
        <v>2.4</v>
      </c>
      <c r="I183" s="56">
        <v>2.4</v>
      </c>
      <c r="J183" s="56">
        <v>2.2999999999999998</v>
      </c>
      <c r="K183" s="56">
        <v>2.6</v>
      </c>
      <c r="L183" s="56">
        <v>2.4</v>
      </c>
      <c r="M183" s="56">
        <v>2</v>
      </c>
      <c r="N183" s="56">
        <v>2</v>
      </c>
      <c r="O183" s="56">
        <v>2.5</v>
      </c>
      <c r="P183" s="56">
        <v>2.6</v>
      </c>
      <c r="Q183" s="56">
        <v>2.7</v>
      </c>
      <c r="R183" s="56">
        <v>2.5</v>
      </c>
      <c r="S183" s="201">
        <v>2.4</v>
      </c>
      <c r="T183" s="15">
        <v>2.2999999999999998</v>
      </c>
      <c r="U183" s="15">
        <v>2.1</v>
      </c>
      <c r="V183" s="201">
        <v>2</v>
      </c>
      <c r="W183" s="14">
        <v>2</v>
      </c>
      <c r="X183" s="14">
        <v>1.7</v>
      </c>
      <c r="Y183" s="14">
        <v>1.4</v>
      </c>
      <c r="Z183" s="14">
        <v>1.3</v>
      </c>
      <c r="AA183" s="14">
        <v>1.2</v>
      </c>
    </row>
    <row r="184" spans="1:27" ht="26.4">
      <c r="A184" s="208" t="s">
        <v>1802</v>
      </c>
      <c r="B184" s="127"/>
      <c r="C184" s="127"/>
      <c r="E184" s="56">
        <v>4.8</v>
      </c>
      <c r="F184" s="56">
        <v>4.3</v>
      </c>
      <c r="G184" s="56">
        <v>4</v>
      </c>
      <c r="H184" s="56">
        <v>4.3</v>
      </c>
      <c r="I184" s="56">
        <v>5</v>
      </c>
      <c r="J184" s="56">
        <v>4.4000000000000004</v>
      </c>
      <c r="K184" s="56">
        <v>3.9</v>
      </c>
      <c r="L184" s="56">
        <v>3.5</v>
      </c>
      <c r="M184" s="56">
        <v>3.8</v>
      </c>
      <c r="N184" s="56">
        <v>2.6</v>
      </c>
      <c r="O184" s="56">
        <v>2.4</v>
      </c>
      <c r="P184" s="56">
        <v>2.5</v>
      </c>
      <c r="Q184" s="56">
        <v>2.8</v>
      </c>
      <c r="R184" s="56">
        <v>2.5</v>
      </c>
      <c r="S184" s="201">
        <v>2.8</v>
      </c>
      <c r="T184" s="15">
        <v>2.8</v>
      </c>
      <c r="U184" s="15">
        <v>2.7</v>
      </c>
      <c r="V184" s="201">
        <v>2.7</v>
      </c>
      <c r="W184" s="14">
        <v>2.8</v>
      </c>
      <c r="X184" s="14">
        <v>2.8</v>
      </c>
      <c r="Y184" s="14">
        <v>2.1</v>
      </c>
      <c r="Z184" s="14">
        <v>2.1</v>
      </c>
      <c r="AA184" s="14">
        <v>2</v>
      </c>
    </row>
    <row r="185" spans="1:27" ht="30.75" customHeight="1">
      <c r="A185" s="28" t="s">
        <v>2361</v>
      </c>
      <c r="B185" s="127"/>
      <c r="C185" s="127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66"/>
      <c r="T185" s="66"/>
      <c r="U185" s="288"/>
      <c r="V185" s="175"/>
      <c r="W185" s="427"/>
      <c r="X185" s="427"/>
      <c r="Z185" s="427"/>
      <c r="AA185" s="427"/>
    </row>
    <row r="186" spans="1:27" ht="15.6">
      <c r="A186" s="108" t="s">
        <v>426</v>
      </c>
      <c r="B186" s="127"/>
      <c r="C186" s="127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P186" s="56">
        <v>110.2</v>
      </c>
      <c r="Q186" s="56">
        <v>117.8</v>
      </c>
      <c r="R186" s="56">
        <v>123.8</v>
      </c>
      <c r="S186" s="201">
        <v>109.5</v>
      </c>
      <c r="T186" s="15">
        <v>86.5</v>
      </c>
      <c r="U186" s="14">
        <v>106.3</v>
      </c>
      <c r="V186" s="201">
        <v>110.8</v>
      </c>
      <c r="W186" s="14">
        <v>106.8</v>
      </c>
      <c r="X186" s="14">
        <v>100.8</v>
      </c>
      <c r="Y186" s="14">
        <v>98.5</v>
      </c>
      <c r="Z186" s="14">
        <v>89.9</v>
      </c>
      <c r="AA186" s="14">
        <v>99.1</v>
      </c>
    </row>
    <row r="187" spans="1:27" ht="26.4">
      <c r="A187" s="205" t="s">
        <v>1256</v>
      </c>
      <c r="B187" s="127"/>
      <c r="C187" s="127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P187" s="56"/>
      <c r="Q187" s="56"/>
      <c r="R187" s="56"/>
      <c r="S187" s="201"/>
      <c r="T187" s="15"/>
      <c r="U187" s="18"/>
      <c r="V187" s="175"/>
      <c r="W187" s="427"/>
      <c r="X187" s="14"/>
      <c r="Y187" s="14"/>
      <c r="Z187" s="427"/>
    </row>
    <row r="188" spans="1:27" ht="26.4">
      <c r="A188" s="208" t="s">
        <v>2225</v>
      </c>
      <c r="B188" s="127"/>
      <c r="C188" s="127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P188" s="56">
        <v>109.5</v>
      </c>
      <c r="Q188" s="56">
        <v>143</v>
      </c>
      <c r="R188" s="56">
        <v>132.19999999999999</v>
      </c>
      <c r="S188" s="201">
        <v>98.8</v>
      </c>
      <c r="T188" s="15">
        <v>78.099999999999994</v>
      </c>
      <c r="U188" s="15">
        <v>89.1</v>
      </c>
      <c r="V188" s="201">
        <v>134.80000000000001</v>
      </c>
      <c r="W188" s="14">
        <v>101</v>
      </c>
      <c r="X188" s="14">
        <v>103.9</v>
      </c>
      <c r="Y188" s="14">
        <v>94.7</v>
      </c>
      <c r="Z188" s="14">
        <v>88.1</v>
      </c>
      <c r="AA188" s="14">
        <v>113.3</v>
      </c>
    </row>
    <row r="189" spans="1:27">
      <c r="A189" s="208" t="s">
        <v>877</v>
      </c>
      <c r="B189" s="127"/>
      <c r="C189" s="127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P189" s="56">
        <v>89.4</v>
      </c>
      <c r="Q189" s="56">
        <v>130.9</v>
      </c>
      <c r="R189" s="56">
        <v>95.7</v>
      </c>
      <c r="S189" s="201">
        <v>88.1</v>
      </c>
      <c r="T189" s="15">
        <v>88.1</v>
      </c>
      <c r="U189" s="15">
        <v>108.8</v>
      </c>
      <c r="V189" s="201">
        <v>150.4</v>
      </c>
      <c r="W189" s="27">
        <v>135.9</v>
      </c>
      <c r="X189" s="14">
        <v>114.9</v>
      </c>
      <c r="Y189" s="14">
        <v>103</v>
      </c>
      <c r="Z189" s="14">
        <v>78.8</v>
      </c>
      <c r="AA189" s="14">
        <v>102.6</v>
      </c>
    </row>
    <row r="190" spans="1:27">
      <c r="A190" s="208" t="s">
        <v>617</v>
      </c>
      <c r="B190" s="127"/>
      <c r="C190" s="127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P190" s="56">
        <v>99.7</v>
      </c>
      <c r="Q190" s="56">
        <v>121</v>
      </c>
      <c r="R190" s="56">
        <v>116.1</v>
      </c>
      <c r="S190" s="201">
        <v>106.5</v>
      </c>
      <c r="T190" s="15">
        <v>89.9</v>
      </c>
      <c r="U190" s="15">
        <v>106.6</v>
      </c>
      <c r="V190" s="201">
        <v>110.9</v>
      </c>
      <c r="W190" s="201">
        <v>113.5</v>
      </c>
      <c r="X190" s="14">
        <v>98.5</v>
      </c>
      <c r="Y190" s="14">
        <v>104.6</v>
      </c>
      <c r="Z190" s="14">
        <v>102.4</v>
      </c>
      <c r="AA190" s="14">
        <v>114.4</v>
      </c>
    </row>
    <row r="191" spans="1:27">
      <c r="A191" s="209" t="s">
        <v>1628</v>
      </c>
      <c r="B191" s="127"/>
      <c r="C191" s="127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P191" s="56"/>
      <c r="Q191" s="56"/>
      <c r="R191" s="56"/>
      <c r="S191" s="201"/>
      <c r="T191" s="15"/>
      <c r="U191" s="134"/>
      <c r="V191" s="287"/>
      <c r="W191" s="18"/>
      <c r="X191" s="14"/>
      <c r="Y191" s="14"/>
      <c r="Z191" s="427"/>
      <c r="AA191" s="427"/>
    </row>
    <row r="192" spans="1:27" ht="26.4">
      <c r="A192" s="210" t="s">
        <v>2372</v>
      </c>
      <c r="B192" s="127"/>
      <c r="C192" s="127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P192" s="56">
        <v>97.3</v>
      </c>
      <c r="Q192" s="56">
        <v>123.4</v>
      </c>
      <c r="R192" s="56">
        <v>115.1</v>
      </c>
      <c r="S192" s="201">
        <v>107.5</v>
      </c>
      <c r="T192" s="15">
        <v>90.9</v>
      </c>
      <c r="U192" s="14">
        <v>106</v>
      </c>
      <c r="V192" s="201">
        <v>109.4</v>
      </c>
      <c r="W192" s="18">
        <v>111.4</v>
      </c>
      <c r="X192" s="14">
        <v>98.8</v>
      </c>
      <c r="Y192" s="14">
        <v>107.3</v>
      </c>
      <c r="Z192" s="14">
        <v>102.1</v>
      </c>
      <c r="AA192" s="14">
        <v>115.8</v>
      </c>
    </row>
    <row r="193" spans="1:27" ht="26.4">
      <c r="A193" s="210" t="s">
        <v>2373</v>
      </c>
      <c r="B193" s="127"/>
      <c r="C193" s="127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P193" s="56">
        <v>118.9</v>
      </c>
      <c r="Q193" s="56">
        <v>102.1</v>
      </c>
      <c r="R193" s="56">
        <v>126.7</v>
      </c>
      <c r="S193" s="201">
        <v>97.6</v>
      </c>
      <c r="T193" s="15">
        <v>78.599999999999994</v>
      </c>
      <c r="U193" s="15">
        <v>112.7</v>
      </c>
      <c r="V193" s="201">
        <v>126.1</v>
      </c>
      <c r="W193" s="18">
        <v>136.30000000000001</v>
      </c>
      <c r="X193" s="14">
        <v>96.6</v>
      </c>
      <c r="Y193" s="14">
        <v>84.5</v>
      </c>
      <c r="Z193" s="14">
        <v>100.9</v>
      </c>
      <c r="AA193" s="14">
        <v>94.7</v>
      </c>
    </row>
    <row r="194" spans="1:27">
      <c r="A194" s="208" t="s">
        <v>618</v>
      </c>
      <c r="B194" s="127"/>
      <c r="C194" s="127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P194" s="56">
        <v>112.4</v>
      </c>
      <c r="Q194" s="56">
        <v>112.1</v>
      </c>
      <c r="R194" s="56">
        <v>116.6</v>
      </c>
      <c r="S194" s="201">
        <v>112.5</v>
      </c>
      <c r="T194" s="15">
        <v>82.8</v>
      </c>
      <c r="U194" s="14">
        <v>101.5</v>
      </c>
      <c r="V194" s="201">
        <v>107.9</v>
      </c>
      <c r="W194" s="18">
        <v>112.4</v>
      </c>
      <c r="X194" s="14">
        <v>107.3</v>
      </c>
      <c r="Y194" s="14">
        <v>103.4</v>
      </c>
      <c r="Z194" s="14">
        <v>90.6</v>
      </c>
      <c r="AA194" s="14">
        <v>90.2</v>
      </c>
    </row>
    <row r="195" spans="1:27">
      <c r="A195" s="209" t="s">
        <v>1370</v>
      </c>
      <c r="B195" s="127"/>
      <c r="C195" s="127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P195" s="56"/>
      <c r="Q195" s="56"/>
      <c r="R195" s="56"/>
      <c r="S195" s="56"/>
      <c r="T195" s="175"/>
      <c r="U195" s="175"/>
      <c r="V195" s="175"/>
      <c r="W195" s="427"/>
      <c r="X195" s="14"/>
      <c r="Y195" s="14"/>
      <c r="Z195" s="427"/>
      <c r="AA195" s="427"/>
    </row>
    <row r="196" spans="1:27" ht="26.4">
      <c r="A196" s="210" t="s">
        <v>2375</v>
      </c>
      <c r="B196" s="127"/>
      <c r="C196" s="127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P196" s="56">
        <v>107.8</v>
      </c>
      <c r="Q196" s="56">
        <v>101.8</v>
      </c>
      <c r="R196" s="56">
        <v>117.5</v>
      </c>
      <c r="S196" s="201">
        <v>97</v>
      </c>
      <c r="T196" s="15">
        <v>76.3</v>
      </c>
      <c r="U196" s="15">
        <v>106.6</v>
      </c>
      <c r="V196" s="201">
        <v>99.2</v>
      </c>
      <c r="W196" s="18">
        <v>110.7</v>
      </c>
      <c r="X196" s="14">
        <v>100.3</v>
      </c>
      <c r="Y196" s="14">
        <v>105.3</v>
      </c>
      <c r="Z196" s="14">
        <v>84.6</v>
      </c>
      <c r="AA196" s="14">
        <v>89.5</v>
      </c>
    </row>
    <row r="197" spans="1:27">
      <c r="A197" s="210" t="s">
        <v>2376</v>
      </c>
      <c r="B197" s="127"/>
      <c r="C197" s="127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P197" s="56">
        <v>80.5</v>
      </c>
      <c r="Q197" s="56">
        <v>107.8</v>
      </c>
      <c r="R197" s="56">
        <v>140.4</v>
      </c>
      <c r="S197" s="201">
        <v>107.1</v>
      </c>
      <c r="T197" s="14">
        <v>82</v>
      </c>
      <c r="U197" s="15">
        <v>137.19999999999999</v>
      </c>
      <c r="V197" s="201">
        <v>92.5</v>
      </c>
      <c r="W197" s="18">
        <v>103.4</v>
      </c>
      <c r="X197" s="14">
        <v>119.6</v>
      </c>
      <c r="Y197" s="14">
        <v>125.2</v>
      </c>
      <c r="Z197" s="14">
        <v>49.8</v>
      </c>
      <c r="AA197" s="14">
        <v>73.5</v>
      </c>
    </row>
    <row r="198" spans="1:27" ht="26.4">
      <c r="A198" s="210" t="s">
        <v>2122</v>
      </c>
      <c r="B198" s="127"/>
      <c r="C198" s="127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P198" s="56">
        <v>108.5</v>
      </c>
      <c r="Q198" s="56">
        <v>164</v>
      </c>
      <c r="R198" s="56">
        <v>96.3</v>
      </c>
      <c r="S198" s="201">
        <v>79.3</v>
      </c>
      <c r="T198" s="14">
        <v>64.7</v>
      </c>
      <c r="U198" s="84" t="s">
        <v>1694</v>
      </c>
      <c r="V198" s="201">
        <v>136.30000000000001</v>
      </c>
      <c r="W198" s="27">
        <v>80</v>
      </c>
      <c r="X198" s="14">
        <v>102.4</v>
      </c>
      <c r="Y198" s="14">
        <v>130.9</v>
      </c>
      <c r="Z198" s="14">
        <v>67.3</v>
      </c>
      <c r="AA198" s="14">
        <v>54.6</v>
      </c>
    </row>
    <row r="199" spans="1:27" ht="26.4">
      <c r="A199" s="210" t="s">
        <v>2267</v>
      </c>
      <c r="B199" s="127"/>
      <c r="C199" s="127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P199" s="56">
        <v>112.3</v>
      </c>
      <c r="Q199" s="56">
        <v>90.2</v>
      </c>
      <c r="R199" s="56">
        <v>117.1</v>
      </c>
      <c r="S199" s="201">
        <v>144.6</v>
      </c>
      <c r="T199" s="15">
        <v>56.3</v>
      </c>
      <c r="U199" s="15">
        <v>93.3</v>
      </c>
      <c r="V199" s="15">
        <v>177.8</v>
      </c>
      <c r="W199" s="18">
        <v>102.5</v>
      </c>
      <c r="X199" s="14">
        <v>90.2</v>
      </c>
      <c r="Y199" s="14">
        <v>92.3</v>
      </c>
      <c r="Z199" s="14">
        <v>102.7</v>
      </c>
      <c r="AA199" s="14">
        <v>94.4</v>
      </c>
    </row>
    <row r="200" spans="1:27" ht="39.6">
      <c r="A200" s="210" t="s">
        <v>2268</v>
      </c>
      <c r="B200" s="127"/>
      <c r="C200" s="127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P200" s="56">
        <v>107.4</v>
      </c>
      <c r="Q200" s="56">
        <v>110</v>
      </c>
      <c r="R200" s="56">
        <v>110.4</v>
      </c>
      <c r="S200" s="201">
        <v>107.5</v>
      </c>
      <c r="T200" s="15">
        <v>63.6</v>
      </c>
      <c r="U200" s="14">
        <v>122.6</v>
      </c>
      <c r="V200" s="201">
        <v>113</v>
      </c>
      <c r="W200" s="18">
        <v>96.9</v>
      </c>
      <c r="X200" s="14">
        <v>92.3</v>
      </c>
      <c r="Y200" s="14">
        <v>83.9</v>
      </c>
      <c r="Z200" s="14">
        <v>91</v>
      </c>
      <c r="AA200" s="14">
        <v>120.2</v>
      </c>
    </row>
    <row r="201" spans="1:27" ht="15" customHeight="1">
      <c r="A201" s="210" t="s">
        <v>1394</v>
      </c>
      <c r="B201" s="127"/>
      <c r="C201" s="127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P201" s="56">
        <v>111.2</v>
      </c>
      <c r="Q201" s="56">
        <v>113.6</v>
      </c>
      <c r="R201" s="56">
        <v>116.3</v>
      </c>
      <c r="S201" s="201">
        <v>116.2</v>
      </c>
      <c r="T201" s="15">
        <v>139.1</v>
      </c>
      <c r="U201" s="15">
        <v>113.9</v>
      </c>
      <c r="V201" s="201">
        <v>103</v>
      </c>
      <c r="W201" s="18">
        <v>124.1</v>
      </c>
      <c r="X201" s="14">
        <v>131.80000000000001</v>
      </c>
      <c r="Y201" s="14">
        <v>105.2</v>
      </c>
      <c r="Z201" s="14">
        <v>86.3</v>
      </c>
      <c r="AA201" s="14">
        <v>71.099999999999994</v>
      </c>
    </row>
    <row r="202" spans="1:27">
      <c r="A202" s="210" t="s">
        <v>2317</v>
      </c>
      <c r="B202" s="127"/>
      <c r="C202" s="127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P202" s="56">
        <v>137.30000000000001</v>
      </c>
      <c r="Q202" s="56">
        <v>124.2</v>
      </c>
      <c r="R202" s="56">
        <v>118</v>
      </c>
      <c r="S202" s="201">
        <v>107</v>
      </c>
      <c r="T202" s="14">
        <v>75.599999999999994</v>
      </c>
      <c r="U202" s="14">
        <v>100.5</v>
      </c>
      <c r="V202" s="201">
        <v>124.8</v>
      </c>
      <c r="W202" s="18">
        <v>124.6</v>
      </c>
      <c r="X202" s="14">
        <v>102.2</v>
      </c>
      <c r="Y202" s="14">
        <v>103</v>
      </c>
      <c r="Z202" s="14">
        <v>115</v>
      </c>
      <c r="AA202" s="14">
        <v>109.6</v>
      </c>
    </row>
    <row r="203" spans="1:27" ht="26.4">
      <c r="A203" s="210" t="s">
        <v>1685</v>
      </c>
      <c r="B203" s="127"/>
      <c r="C203" s="127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P203" s="56">
        <v>107.8</v>
      </c>
      <c r="Q203" s="56">
        <v>103.8</v>
      </c>
      <c r="R203" s="56">
        <v>146.19999999999999</v>
      </c>
      <c r="S203" s="201">
        <v>81.7</v>
      </c>
      <c r="T203" s="15">
        <v>83.4</v>
      </c>
      <c r="U203" s="15">
        <v>94.3</v>
      </c>
      <c r="V203" s="201">
        <v>102.4</v>
      </c>
      <c r="W203" s="18">
        <v>106.7</v>
      </c>
      <c r="X203" s="14">
        <v>108</v>
      </c>
      <c r="Y203" s="14">
        <v>94.3</v>
      </c>
      <c r="Z203" s="14">
        <v>104.5</v>
      </c>
      <c r="AA203" s="14">
        <v>69.099999999999994</v>
      </c>
    </row>
    <row r="204" spans="1:27" ht="39.6">
      <c r="A204" s="210" t="s">
        <v>1686</v>
      </c>
      <c r="B204" s="127"/>
      <c r="C204" s="127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P204" s="56">
        <v>121.8</v>
      </c>
      <c r="Q204" s="56">
        <v>98.8</v>
      </c>
      <c r="R204" s="56">
        <v>154.19999999999999</v>
      </c>
      <c r="S204" s="201">
        <v>136.5</v>
      </c>
      <c r="T204" s="15">
        <v>71.599999999999994</v>
      </c>
      <c r="U204" s="15">
        <v>103.5</v>
      </c>
      <c r="V204" s="201">
        <v>103.1</v>
      </c>
      <c r="W204" s="18">
        <v>102.5</v>
      </c>
      <c r="X204" s="14">
        <v>94.8</v>
      </c>
      <c r="Y204" s="14">
        <v>91.7</v>
      </c>
      <c r="Z204" s="14">
        <v>66.2</v>
      </c>
      <c r="AA204" s="14">
        <v>70.400000000000006</v>
      </c>
    </row>
    <row r="205" spans="1:27" ht="39.6">
      <c r="A205" s="210" t="s">
        <v>2215</v>
      </c>
      <c r="B205" s="127"/>
      <c r="C205" s="127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P205" s="56">
        <v>119.2</v>
      </c>
      <c r="Q205" s="56">
        <v>115.1</v>
      </c>
      <c r="R205" s="56">
        <v>102.8</v>
      </c>
      <c r="S205" s="201">
        <v>118.1</v>
      </c>
      <c r="T205" s="15">
        <v>79.3</v>
      </c>
      <c r="U205" s="15">
        <v>85.9</v>
      </c>
      <c r="V205" s="201">
        <v>104.9</v>
      </c>
      <c r="W205" s="18">
        <v>102.1</v>
      </c>
      <c r="X205" s="14">
        <v>92.1</v>
      </c>
      <c r="Y205" s="14">
        <v>96.1</v>
      </c>
      <c r="Z205" s="14">
        <v>96.7</v>
      </c>
      <c r="AA205" s="14">
        <v>113.1</v>
      </c>
    </row>
    <row r="206" spans="1:27" ht="26.4">
      <c r="A206" s="209" t="s">
        <v>2115</v>
      </c>
      <c r="B206" s="127"/>
      <c r="C206" s="127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P206" s="56">
        <v>120.1</v>
      </c>
      <c r="Q206" s="56">
        <v>117.5</v>
      </c>
      <c r="R206" s="56">
        <v>100</v>
      </c>
      <c r="S206" s="201">
        <v>118.2</v>
      </c>
      <c r="T206" s="15">
        <v>79.599999999999994</v>
      </c>
      <c r="U206" s="15">
        <v>81.3</v>
      </c>
      <c r="V206" s="15">
        <v>106.4</v>
      </c>
      <c r="W206" s="18">
        <v>100.4</v>
      </c>
      <c r="X206" s="14">
        <v>90.5</v>
      </c>
      <c r="Y206" s="14">
        <v>96.9</v>
      </c>
      <c r="Z206" s="14">
        <v>97</v>
      </c>
      <c r="AA206" s="14">
        <v>115.6</v>
      </c>
    </row>
    <row r="207" spans="1:27">
      <c r="A207" s="210" t="s">
        <v>2116</v>
      </c>
      <c r="B207" s="127"/>
      <c r="C207" s="127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P207" s="56">
        <v>98.6</v>
      </c>
      <c r="Q207" s="56">
        <v>132.19999999999999</v>
      </c>
      <c r="R207" s="56">
        <v>110.7</v>
      </c>
      <c r="S207" s="201">
        <v>108.9</v>
      </c>
      <c r="T207" s="15">
        <v>69.7</v>
      </c>
      <c r="U207" s="14">
        <v>107.6</v>
      </c>
      <c r="V207" s="201">
        <v>91.8</v>
      </c>
      <c r="W207" s="18">
        <v>119.5</v>
      </c>
      <c r="X207" s="14">
        <v>113.7</v>
      </c>
      <c r="Y207" s="14">
        <v>110.6</v>
      </c>
      <c r="Z207" s="14">
        <v>94.8</v>
      </c>
      <c r="AA207" s="14">
        <v>81.2</v>
      </c>
    </row>
    <row r="208" spans="1:27" ht="39.6">
      <c r="A208" s="210" t="s">
        <v>2359</v>
      </c>
      <c r="B208" s="127"/>
      <c r="C208" s="127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P208" s="56">
        <v>108.3</v>
      </c>
      <c r="Q208" s="56">
        <v>104.5</v>
      </c>
      <c r="R208" s="56">
        <v>126.1</v>
      </c>
      <c r="S208" s="201">
        <v>107.4</v>
      </c>
      <c r="T208" s="15">
        <v>78.599999999999994</v>
      </c>
      <c r="U208" s="15">
        <v>100.7</v>
      </c>
      <c r="V208" s="201">
        <v>120.9</v>
      </c>
      <c r="W208" s="27">
        <v>124.6</v>
      </c>
      <c r="X208" s="14">
        <v>102.6</v>
      </c>
      <c r="Y208" s="14">
        <v>98.9</v>
      </c>
      <c r="Z208" s="14">
        <v>112.5</v>
      </c>
      <c r="AA208" s="14">
        <v>79.400000000000006</v>
      </c>
    </row>
    <row r="209" spans="1:27" ht="26.4">
      <c r="A209" s="210" t="s">
        <v>724</v>
      </c>
      <c r="B209" s="127"/>
      <c r="C209" s="127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P209" s="56">
        <v>88.4</v>
      </c>
      <c r="Q209" s="56">
        <v>119.3</v>
      </c>
      <c r="R209" s="56">
        <v>129.6</v>
      </c>
      <c r="S209" s="201">
        <v>122.5</v>
      </c>
      <c r="T209" s="15">
        <v>90.1</v>
      </c>
      <c r="U209" s="14">
        <v>104.7</v>
      </c>
      <c r="V209" s="201">
        <v>106.9</v>
      </c>
      <c r="W209" s="18">
        <v>118.4</v>
      </c>
      <c r="X209" s="14">
        <v>121.2</v>
      </c>
      <c r="Y209" s="14">
        <v>119.9</v>
      </c>
      <c r="Z209" s="14">
        <v>80.8</v>
      </c>
      <c r="AA209" s="14">
        <v>85.7</v>
      </c>
    </row>
    <row r="210" spans="1:27">
      <c r="A210" s="211" t="s">
        <v>650</v>
      </c>
      <c r="B210" s="127"/>
      <c r="C210" s="127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P210" s="56"/>
      <c r="Q210" s="56"/>
      <c r="R210" s="56"/>
      <c r="S210" s="201"/>
      <c r="T210" s="15"/>
      <c r="U210" s="18"/>
      <c r="V210" s="175"/>
      <c r="W210" s="18"/>
      <c r="X210" s="427"/>
      <c r="Y210" s="427"/>
      <c r="Z210" s="427"/>
      <c r="AA210" s="427"/>
    </row>
    <row r="211" spans="1:27" ht="26.4">
      <c r="A211" s="209" t="s">
        <v>1330</v>
      </c>
      <c r="B211" s="127"/>
      <c r="C211" s="127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P211" s="56">
        <v>85.4</v>
      </c>
      <c r="Q211" s="56">
        <v>105.8</v>
      </c>
      <c r="R211" s="56">
        <v>153</v>
      </c>
      <c r="S211" s="201">
        <v>138.4</v>
      </c>
      <c r="T211" s="15">
        <v>81.5</v>
      </c>
      <c r="U211" s="15">
        <v>100.1</v>
      </c>
      <c r="V211" s="201">
        <v>90.4</v>
      </c>
      <c r="W211" s="27">
        <v>111</v>
      </c>
      <c r="X211" s="14">
        <v>141.9</v>
      </c>
      <c r="Y211" s="14">
        <v>120.3</v>
      </c>
      <c r="Z211" s="14">
        <v>82.5</v>
      </c>
      <c r="AA211" s="14">
        <v>71.3</v>
      </c>
    </row>
    <row r="212" spans="1:27" ht="42.75" customHeight="1">
      <c r="A212" s="209" t="s">
        <v>1544</v>
      </c>
      <c r="B212" s="127"/>
      <c r="C212" s="127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P212" s="56">
        <v>95.5</v>
      </c>
      <c r="Q212" s="56">
        <v>135.4</v>
      </c>
      <c r="R212" s="56">
        <v>108.8</v>
      </c>
      <c r="S212" s="201">
        <v>101.7</v>
      </c>
      <c r="T212" s="15">
        <v>107.8</v>
      </c>
      <c r="U212" s="15">
        <v>111.4</v>
      </c>
      <c r="V212" s="201">
        <v>128.6</v>
      </c>
      <c r="W212" s="18">
        <v>125.3</v>
      </c>
      <c r="X212" s="14">
        <v>104.2</v>
      </c>
      <c r="Y212" s="14">
        <v>119.4</v>
      </c>
      <c r="Z212" s="14">
        <v>79</v>
      </c>
      <c r="AA212" s="14">
        <v>103.3</v>
      </c>
    </row>
    <row r="213" spans="1:27" ht="26.4">
      <c r="A213" s="208" t="s">
        <v>1420</v>
      </c>
      <c r="B213" s="127"/>
      <c r="C213" s="127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P213" s="56">
        <v>108.6</v>
      </c>
      <c r="Q213" s="56">
        <v>108.7</v>
      </c>
      <c r="R213" s="56">
        <v>132.80000000000001</v>
      </c>
      <c r="S213" s="201">
        <v>111.6</v>
      </c>
      <c r="T213" s="15">
        <v>108.9</v>
      </c>
      <c r="U213" s="15">
        <v>112.5</v>
      </c>
      <c r="V213" s="201">
        <v>114.8</v>
      </c>
      <c r="W213" s="18">
        <v>107.9</v>
      </c>
      <c r="X213" s="14">
        <v>97.8</v>
      </c>
      <c r="Y213" s="14">
        <v>95.9</v>
      </c>
      <c r="Z213" s="14">
        <v>73.900000000000006</v>
      </c>
      <c r="AA213" s="14">
        <v>89.1</v>
      </c>
    </row>
    <row r="214" spans="1:27">
      <c r="A214" s="208" t="s">
        <v>2022</v>
      </c>
      <c r="B214" s="127"/>
      <c r="C214" s="127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P214" s="56">
        <v>113.3</v>
      </c>
      <c r="Q214" s="56">
        <v>119.8</v>
      </c>
      <c r="R214" s="56">
        <v>128.80000000000001</v>
      </c>
      <c r="S214" s="201">
        <v>126.2</v>
      </c>
      <c r="T214" s="15">
        <v>69.900000000000006</v>
      </c>
      <c r="U214" s="15">
        <v>110.9</v>
      </c>
      <c r="V214" s="201">
        <v>90.6</v>
      </c>
      <c r="W214" s="18">
        <v>97.3</v>
      </c>
      <c r="X214" s="14">
        <v>116.7</v>
      </c>
      <c r="Y214" s="14">
        <v>103.8</v>
      </c>
      <c r="Z214" s="14">
        <v>77.7</v>
      </c>
      <c r="AA214" s="14">
        <v>103.9</v>
      </c>
    </row>
    <row r="215" spans="1:27" ht="52.8">
      <c r="A215" s="208" t="s">
        <v>1903</v>
      </c>
      <c r="B215" s="127"/>
      <c r="C215" s="127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P215" s="56">
        <v>117.2</v>
      </c>
      <c r="Q215" s="56">
        <v>114.4</v>
      </c>
      <c r="R215" s="56">
        <v>150.5</v>
      </c>
      <c r="S215" s="201">
        <v>93.1</v>
      </c>
      <c r="T215" s="15">
        <v>79.2</v>
      </c>
      <c r="U215" s="15">
        <v>120.2</v>
      </c>
      <c r="V215" s="201">
        <v>91.4</v>
      </c>
      <c r="W215" s="18">
        <v>124.4</v>
      </c>
      <c r="X215" s="14">
        <v>106.5</v>
      </c>
      <c r="Y215" s="14">
        <v>102.5</v>
      </c>
      <c r="Z215" s="14">
        <v>87.6</v>
      </c>
      <c r="AA215" s="14">
        <v>108.2</v>
      </c>
    </row>
    <row r="216" spans="1:27">
      <c r="A216" s="209" t="s">
        <v>1370</v>
      </c>
      <c r="B216" s="127"/>
      <c r="C216" s="127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P216" s="56"/>
      <c r="Q216" s="56"/>
      <c r="R216" s="56"/>
      <c r="S216" s="201"/>
      <c r="T216" s="15"/>
      <c r="U216" s="18"/>
      <c r="V216" s="175"/>
      <c r="W216" s="18"/>
      <c r="X216" s="14"/>
      <c r="Y216" s="14"/>
      <c r="Z216" s="427"/>
      <c r="AA216" s="427"/>
    </row>
    <row r="217" spans="1:27" ht="39.6">
      <c r="A217" s="210" t="s">
        <v>873</v>
      </c>
      <c r="B217" s="127"/>
      <c r="C217" s="127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P217" s="56">
        <v>192.1</v>
      </c>
      <c r="Q217" s="56">
        <v>130</v>
      </c>
      <c r="R217" s="56">
        <v>158.6</v>
      </c>
      <c r="S217" s="201">
        <v>127.2</v>
      </c>
      <c r="T217" s="15">
        <v>66.5</v>
      </c>
      <c r="U217" s="15">
        <v>116.6</v>
      </c>
      <c r="V217" s="201">
        <v>97.6</v>
      </c>
      <c r="W217" s="18">
        <v>122.8</v>
      </c>
      <c r="X217" s="14">
        <v>99.7</v>
      </c>
      <c r="Y217" s="14">
        <v>105.5</v>
      </c>
      <c r="Z217" s="14">
        <v>76.7</v>
      </c>
      <c r="AA217" s="14">
        <v>90.5</v>
      </c>
    </row>
    <row r="218" spans="1:27" ht="52.8">
      <c r="A218" s="210" t="s">
        <v>1545</v>
      </c>
      <c r="B218" s="127"/>
      <c r="C218" s="127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P218" s="56">
        <v>103.3</v>
      </c>
      <c r="Q218" s="56">
        <v>94.7</v>
      </c>
      <c r="R218" s="56">
        <v>163.80000000000001</v>
      </c>
      <c r="S218" s="201">
        <v>75.3</v>
      </c>
      <c r="T218" s="14">
        <v>86.8</v>
      </c>
      <c r="U218" s="15">
        <v>111.7</v>
      </c>
      <c r="V218" s="201">
        <v>92.5</v>
      </c>
      <c r="W218" s="18">
        <v>100.8</v>
      </c>
      <c r="X218" s="14">
        <v>103</v>
      </c>
      <c r="Y218" s="14">
        <v>101.5</v>
      </c>
      <c r="Z218" s="14">
        <v>98</v>
      </c>
      <c r="AA218" s="14">
        <v>127.9</v>
      </c>
    </row>
    <row r="219" spans="1:27" ht="66.75" customHeight="1">
      <c r="A219" s="210" t="s">
        <v>711</v>
      </c>
      <c r="B219" s="127"/>
      <c r="C219" s="127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P219" s="56">
        <v>131.9</v>
      </c>
      <c r="Q219" s="56">
        <v>147.5</v>
      </c>
      <c r="R219" s="56">
        <v>132</v>
      </c>
      <c r="S219" s="201">
        <v>107.1</v>
      </c>
      <c r="T219" s="14">
        <v>76.599999999999994</v>
      </c>
      <c r="U219" s="15">
        <v>131.6</v>
      </c>
      <c r="V219" s="201">
        <v>88.2</v>
      </c>
      <c r="W219" s="18">
        <v>149.9</v>
      </c>
      <c r="X219" s="14">
        <v>111.2</v>
      </c>
      <c r="Y219" s="14">
        <v>102.7</v>
      </c>
      <c r="Z219" s="14">
        <v>83.5</v>
      </c>
      <c r="AA219" s="14">
        <v>97.9</v>
      </c>
    </row>
    <row r="220" spans="1:27">
      <c r="A220" s="208" t="s">
        <v>1904</v>
      </c>
      <c r="B220" s="127"/>
      <c r="C220" s="127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P220" s="56">
        <v>115.6</v>
      </c>
      <c r="Q220" s="56">
        <v>132.4</v>
      </c>
      <c r="R220" s="56">
        <v>146.4</v>
      </c>
      <c r="S220" s="201">
        <v>102.1</v>
      </c>
      <c r="T220" s="15">
        <v>93.3</v>
      </c>
      <c r="U220" s="15">
        <v>114.8</v>
      </c>
      <c r="V220" s="201">
        <v>109.4</v>
      </c>
      <c r="W220" s="18">
        <v>74.7</v>
      </c>
      <c r="X220" s="14">
        <v>160</v>
      </c>
      <c r="Y220" s="14">
        <v>110.3</v>
      </c>
      <c r="Z220" s="14">
        <v>78</v>
      </c>
      <c r="AA220" s="14">
        <v>109</v>
      </c>
    </row>
    <row r="221" spans="1:27">
      <c r="A221" s="208" t="s">
        <v>1905</v>
      </c>
      <c r="B221" s="127"/>
      <c r="C221" s="127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P221" s="56">
        <v>120</v>
      </c>
      <c r="Q221" s="56">
        <v>113.8</v>
      </c>
      <c r="R221" s="56">
        <v>117.2</v>
      </c>
      <c r="S221" s="201">
        <v>116.1</v>
      </c>
      <c r="T221" s="15">
        <v>103.5</v>
      </c>
      <c r="U221" s="14">
        <v>102.4</v>
      </c>
      <c r="V221" s="201">
        <v>123</v>
      </c>
      <c r="W221" s="18">
        <v>100.6</v>
      </c>
      <c r="X221" s="14">
        <v>95.4</v>
      </c>
      <c r="Y221" s="14">
        <v>87.7</v>
      </c>
      <c r="Z221" s="14">
        <v>75.400000000000006</v>
      </c>
      <c r="AA221" s="14">
        <v>101.3</v>
      </c>
    </row>
    <row r="222" spans="1:27">
      <c r="A222" s="210" t="s">
        <v>920</v>
      </c>
      <c r="B222" s="127"/>
      <c r="C222" s="127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P222" s="56">
        <v>116.9</v>
      </c>
      <c r="Q222" s="56">
        <v>100.4</v>
      </c>
      <c r="R222" s="56">
        <v>103.9</v>
      </c>
      <c r="S222" s="201">
        <v>101</v>
      </c>
      <c r="T222" s="15">
        <v>76.7</v>
      </c>
      <c r="U222" s="15">
        <v>114.3</v>
      </c>
      <c r="V222" s="201">
        <v>114.4</v>
      </c>
      <c r="W222" s="27">
        <v>107.5</v>
      </c>
      <c r="X222" s="14">
        <v>83.8</v>
      </c>
      <c r="Y222" s="14">
        <v>109.2</v>
      </c>
      <c r="Z222" s="14">
        <v>86.9</v>
      </c>
      <c r="AA222" s="14">
        <v>98.5</v>
      </c>
    </row>
    <row r="223" spans="1:27">
      <c r="A223" s="208" t="s">
        <v>1991</v>
      </c>
      <c r="B223" s="127"/>
      <c r="C223" s="127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P223" s="56">
        <v>110.8</v>
      </c>
      <c r="Q223" s="56">
        <v>97.7</v>
      </c>
      <c r="R223" s="56">
        <v>142.69999999999999</v>
      </c>
      <c r="S223" s="201">
        <v>94.9</v>
      </c>
      <c r="T223" s="15">
        <v>99.7</v>
      </c>
      <c r="U223" s="15">
        <v>112.9</v>
      </c>
      <c r="V223" s="201">
        <v>125.1</v>
      </c>
      <c r="W223" s="18">
        <v>120.6</v>
      </c>
      <c r="X223" s="14">
        <v>87.6</v>
      </c>
      <c r="Y223" s="14">
        <v>88.5</v>
      </c>
      <c r="Z223" s="14">
        <v>101.1</v>
      </c>
      <c r="AA223" s="14">
        <v>109</v>
      </c>
    </row>
    <row r="224" spans="1:27" ht="26.4">
      <c r="A224" s="208" t="s">
        <v>1969</v>
      </c>
      <c r="B224" s="127"/>
      <c r="C224" s="127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P224" s="56">
        <v>106</v>
      </c>
      <c r="Q224" s="56">
        <v>115</v>
      </c>
      <c r="R224" s="56">
        <v>130.30000000000001</v>
      </c>
      <c r="S224" s="201">
        <v>109.5</v>
      </c>
      <c r="T224" s="15">
        <v>73.7</v>
      </c>
      <c r="U224" s="15">
        <v>125.4</v>
      </c>
      <c r="V224" s="201">
        <v>93.9</v>
      </c>
      <c r="W224" s="18">
        <v>109.5</v>
      </c>
      <c r="X224" s="14">
        <v>104.9</v>
      </c>
      <c r="Y224" s="14">
        <v>118</v>
      </c>
      <c r="Z224" s="14">
        <v>106.5</v>
      </c>
      <c r="AA224" s="14">
        <v>89.4</v>
      </c>
    </row>
    <row r="225" spans="1:27" ht="26.4">
      <c r="A225" s="210" t="s">
        <v>1546</v>
      </c>
      <c r="B225" s="127"/>
      <c r="C225" s="127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P225" s="56">
        <v>97.7</v>
      </c>
      <c r="Q225" s="56">
        <v>113.4</v>
      </c>
      <c r="R225" s="56">
        <v>103</v>
      </c>
      <c r="S225" s="201">
        <v>118.3</v>
      </c>
      <c r="T225" s="14">
        <v>134.80000000000001</v>
      </c>
      <c r="U225" s="15">
        <v>115.2</v>
      </c>
      <c r="V225" s="15">
        <v>113.9</v>
      </c>
      <c r="W225" s="18">
        <v>104.8</v>
      </c>
      <c r="X225" s="14">
        <v>125.7</v>
      </c>
      <c r="Y225" s="14">
        <v>98.8</v>
      </c>
      <c r="Z225" s="14">
        <v>116.9</v>
      </c>
      <c r="AA225" s="14">
        <v>94.7</v>
      </c>
    </row>
    <row r="226" spans="1:27" ht="43.5" customHeight="1">
      <c r="A226" s="208" t="s">
        <v>2360</v>
      </c>
      <c r="B226" s="127"/>
      <c r="C226" s="127"/>
      <c r="D226" s="127"/>
      <c r="E226" s="127"/>
      <c r="F226" s="127"/>
      <c r="G226" s="127"/>
      <c r="H226" s="56"/>
      <c r="I226" s="56"/>
      <c r="J226" s="56"/>
      <c r="K226" s="56"/>
      <c r="L226" s="56"/>
      <c r="M226" s="56"/>
      <c r="N226" s="56"/>
      <c r="P226" s="56">
        <v>99.5</v>
      </c>
      <c r="Q226" s="56">
        <v>125.8</v>
      </c>
      <c r="R226" s="56">
        <v>116.1</v>
      </c>
      <c r="S226" s="201">
        <v>108.6</v>
      </c>
      <c r="T226" s="14">
        <v>93</v>
      </c>
      <c r="U226" s="15">
        <v>84.9</v>
      </c>
      <c r="V226" s="201">
        <v>154.9</v>
      </c>
      <c r="W226" s="18">
        <v>94.7</v>
      </c>
      <c r="X226" s="14">
        <v>101.3</v>
      </c>
      <c r="Y226" s="14">
        <v>98.9</v>
      </c>
      <c r="Z226" s="14">
        <v>87.7</v>
      </c>
      <c r="AA226" s="14">
        <v>111.5</v>
      </c>
    </row>
    <row r="227" spans="1:27">
      <c r="A227" s="208" t="s">
        <v>1622</v>
      </c>
      <c r="B227" s="127"/>
      <c r="C227" s="127"/>
      <c r="D227" s="127"/>
      <c r="E227" s="127"/>
      <c r="F227" s="127"/>
      <c r="G227" s="127"/>
      <c r="H227" s="56"/>
      <c r="I227" s="56"/>
      <c r="J227" s="56"/>
      <c r="K227" s="56"/>
      <c r="L227" s="56"/>
      <c r="M227" s="56"/>
      <c r="N227" s="56"/>
      <c r="P227" s="56">
        <v>119.3</v>
      </c>
      <c r="Q227" s="56">
        <v>131.1</v>
      </c>
      <c r="R227" s="56">
        <v>125.6</v>
      </c>
      <c r="S227" s="201">
        <v>102.5</v>
      </c>
      <c r="T227" s="15">
        <v>79.400000000000006</v>
      </c>
      <c r="U227" s="15">
        <v>109.7</v>
      </c>
      <c r="V227" s="201">
        <v>113.4</v>
      </c>
      <c r="W227" s="18">
        <v>102.3</v>
      </c>
      <c r="X227" s="14">
        <v>103.1</v>
      </c>
      <c r="Y227" s="14">
        <v>100.6</v>
      </c>
      <c r="Z227" s="14">
        <v>87</v>
      </c>
      <c r="AA227" s="14">
        <v>80.5</v>
      </c>
    </row>
    <row r="228" spans="1:27" ht="26.4">
      <c r="A228" s="208" t="s">
        <v>1612</v>
      </c>
      <c r="B228" s="127"/>
      <c r="C228" s="127"/>
      <c r="D228" s="127"/>
      <c r="E228" s="127"/>
      <c r="F228" s="127"/>
      <c r="G228" s="127"/>
      <c r="H228" s="56"/>
      <c r="I228" s="56"/>
      <c r="J228" s="56"/>
      <c r="K228" s="56"/>
      <c r="L228" s="56"/>
      <c r="M228" s="56"/>
      <c r="N228" s="56"/>
      <c r="P228" s="56">
        <v>121.4</v>
      </c>
      <c r="Q228" s="56">
        <v>124.6</v>
      </c>
      <c r="R228" s="56">
        <v>120.4</v>
      </c>
      <c r="S228" s="201">
        <v>108.1</v>
      </c>
      <c r="T228" s="15">
        <v>83.8</v>
      </c>
      <c r="U228" s="15">
        <v>103.6</v>
      </c>
      <c r="V228" s="201">
        <v>104.4</v>
      </c>
      <c r="W228" s="27">
        <v>113</v>
      </c>
      <c r="X228" s="14">
        <v>84</v>
      </c>
      <c r="Y228" s="14">
        <v>84.7</v>
      </c>
      <c r="Z228" s="14">
        <v>79</v>
      </c>
      <c r="AA228" s="14">
        <v>91.6</v>
      </c>
    </row>
    <row r="229" spans="1:27" ht="26.25" customHeight="1">
      <c r="A229" s="208" t="s">
        <v>1802</v>
      </c>
      <c r="B229" s="127"/>
      <c r="C229" s="127"/>
      <c r="D229" s="127"/>
      <c r="E229" s="127"/>
      <c r="F229" s="127"/>
      <c r="G229" s="127"/>
      <c r="H229" s="56"/>
      <c r="I229" s="56"/>
      <c r="J229" s="56"/>
      <c r="K229" s="56"/>
      <c r="L229" s="56"/>
      <c r="M229" s="56"/>
      <c r="N229" s="56"/>
      <c r="P229" s="56">
        <v>118.5</v>
      </c>
      <c r="Q229" s="56">
        <v>125.4</v>
      </c>
      <c r="R229" s="56">
        <v>115.2</v>
      </c>
      <c r="S229" s="201">
        <v>121.1</v>
      </c>
      <c r="T229" s="15">
        <v>85.7</v>
      </c>
      <c r="U229" s="15">
        <v>104.7</v>
      </c>
      <c r="V229" s="201">
        <v>116.1</v>
      </c>
      <c r="W229" s="27">
        <v>106</v>
      </c>
      <c r="X229" s="14">
        <v>105.5</v>
      </c>
      <c r="Y229" s="14">
        <v>74.599999999999994</v>
      </c>
      <c r="Z229" s="14">
        <v>87.2</v>
      </c>
      <c r="AA229" s="14">
        <v>91.8</v>
      </c>
    </row>
    <row r="230" spans="1:27" ht="54.75" customHeight="1">
      <c r="A230" s="215" t="s">
        <v>2425</v>
      </c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</row>
    <row r="231" spans="1:27" ht="15.6">
      <c r="A231" s="215" t="s">
        <v>150</v>
      </c>
      <c r="B231" s="199"/>
      <c r="D231" s="200">
        <v>663.7</v>
      </c>
      <c r="E231" s="200">
        <v>1885</v>
      </c>
      <c r="F231" s="200">
        <v>7284.3</v>
      </c>
      <c r="G231" s="199">
        <v>11440.3</v>
      </c>
      <c r="H231" s="199">
        <v>16265.4</v>
      </c>
      <c r="I231" s="199">
        <v>41754.5</v>
      </c>
      <c r="J231" s="199">
        <v>66560.100000000006</v>
      </c>
      <c r="K231" s="199">
        <v>132095.70000000001</v>
      </c>
      <c r="L231" s="199">
        <v>174172</v>
      </c>
      <c r="M231" s="199">
        <v>247459.20000000001</v>
      </c>
      <c r="N231" s="199">
        <v>327230.09999999998</v>
      </c>
      <c r="O231" s="199">
        <v>429413</v>
      </c>
      <c r="P231" s="199">
        <v>667291.4</v>
      </c>
      <c r="Q231" s="199">
        <v>832895.3</v>
      </c>
      <c r="R231" s="199">
        <v>1093750.8</v>
      </c>
      <c r="S231" s="199">
        <v>1176239.3</v>
      </c>
      <c r="T231" s="15">
        <v>1103400.8</v>
      </c>
      <c r="U231" s="18">
        <v>1159310</v>
      </c>
      <c r="V231" s="201">
        <v>1602163.7</v>
      </c>
      <c r="W231" s="18">
        <v>1675071.5</v>
      </c>
      <c r="X231" s="18">
        <v>1841917.3</v>
      </c>
      <c r="Y231" s="27">
        <v>1849847.8074</v>
      </c>
      <c r="Z231" s="43" t="s">
        <v>1842</v>
      </c>
      <c r="AA231" s="65" t="s">
        <v>1842</v>
      </c>
    </row>
    <row r="232" spans="1:27" ht="26.4">
      <c r="A232" s="216" t="s">
        <v>1256</v>
      </c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T232" s="15"/>
      <c r="U232" s="18"/>
      <c r="V232" s="27"/>
      <c r="W232" s="27"/>
      <c r="X232" s="18"/>
      <c r="Y232" s="27"/>
      <c r="Z232" s="65"/>
    </row>
    <row r="233" spans="1:27" ht="26.4">
      <c r="A233" s="208" t="s">
        <v>2225</v>
      </c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N233" s="56">
        <v>2082.3000000000002</v>
      </c>
      <c r="O233" s="56">
        <v>3417</v>
      </c>
      <c r="P233" s="56">
        <v>5474.7</v>
      </c>
      <c r="Q233" s="56">
        <v>8520.7999999999993</v>
      </c>
      <c r="R233" s="56">
        <v>15281.1</v>
      </c>
      <c r="S233" s="56">
        <v>28978.3</v>
      </c>
      <c r="T233" s="15">
        <v>26352.6</v>
      </c>
      <c r="U233" s="18">
        <v>14558.5</v>
      </c>
      <c r="V233" s="201">
        <v>32319.599999999999</v>
      </c>
      <c r="W233" s="27">
        <v>37952</v>
      </c>
      <c r="X233" s="18">
        <v>34656.1</v>
      </c>
      <c r="Y233" s="27">
        <v>30093.5128</v>
      </c>
      <c r="Z233" s="65" t="s">
        <v>1842</v>
      </c>
      <c r="AA233" s="65" t="s">
        <v>1842</v>
      </c>
    </row>
    <row r="234" spans="1:27">
      <c r="A234" s="208" t="s">
        <v>877</v>
      </c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N234" s="56">
        <v>132</v>
      </c>
      <c r="O234" s="56">
        <v>333</v>
      </c>
      <c r="P234" s="56">
        <v>259</v>
      </c>
      <c r="Q234" s="56">
        <v>390.8</v>
      </c>
      <c r="R234" s="56">
        <v>235.3</v>
      </c>
      <c r="S234" s="56">
        <v>140.30000000000001</v>
      </c>
      <c r="T234" s="15">
        <v>169.4</v>
      </c>
      <c r="U234" s="18">
        <v>137.69999999999999</v>
      </c>
      <c r="V234" s="201">
        <v>600.20000000000005</v>
      </c>
      <c r="W234" s="18">
        <v>1258.5999999999999</v>
      </c>
      <c r="X234" s="18">
        <v>94.4</v>
      </c>
      <c r="Y234" s="27">
        <v>299.21259999999995</v>
      </c>
      <c r="Z234" s="65" t="s">
        <v>1842</v>
      </c>
      <c r="AA234" s="65" t="s">
        <v>1842</v>
      </c>
    </row>
    <row r="235" spans="1:27">
      <c r="A235" s="208" t="s">
        <v>617</v>
      </c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N235" s="56">
        <v>63816</v>
      </c>
      <c r="O235" s="56">
        <v>87057</v>
      </c>
      <c r="P235" s="56">
        <v>114373</v>
      </c>
      <c r="Q235" s="56">
        <v>212356</v>
      </c>
      <c r="R235" s="56">
        <v>216127.5</v>
      </c>
      <c r="S235" s="56">
        <v>251819.3</v>
      </c>
      <c r="T235" s="15">
        <v>183772.7</v>
      </c>
      <c r="U235" s="18">
        <v>294807.5</v>
      </c>
      <c r="V235" s="201">
        <v>354309</v>
      </c>
      <c r="W235" s="18">
        <v>421383.3</v>
      </c>
      <c r="X235" s="18">
        <v>420530.6</v>
      </c>
      <c r="Y235" s="27">
        <v>354252.53639999998</v>
      </c>
      <c r="Z235" s="65" t="s">
        <v>1842</v>
      </c>
      <c r="AA235" s="65" t="s">
        <v>1842</v>
      </c>
    </row>
    <row r="236" spans="1:27">
      <c r="A236" s="209" t="s">
        <v>1628</v>
      </c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N236" s="56"/>
      <c r="O236" s="56"/>
      <c r="P236" s="56"/>
      <c r="Q236" s="56"/>
      <c r="R236" s="56"/>
      <c r="S236" s="56"/>
      <c r="T236" s="15"/>
      <c r="U236" s="18"/>
      <c r="V236" s="437"/>
      <c r="W236" s="18"/>
      <c r="X236" s="18"/>
      <c r="Y236" s="27"/>
      <c r="Z236" s="65"/>
      <c r="AA236" s="65"/>
    </row>
    <row r="237" spans="1:27" ht="26.4">
      <c r="A237" s="210" t="s">
        <v>2372</v>
      </c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N237" s="56">
        <v>58711</v>
      </c>
      <c r="O237" s="56">
        <v>81895</v>
      </c>
      <c r="P237" s="56">
        <v>105395.2</v>
      </c>
      <c r="Q237" s="56">
        <v>203902.6</v>
      </c>
      <c r="R237" s="56">
        <v>202420.8</v>
      </c>
      <c r="S237" s="56">
        <v>234292.8</v>
      </c>
      <c r="T237" s="15">
        <v>157657.20000000001</v>
      </c>
      <c r="U237" s="27">
        <v>262716</v>
      </c>
      <c r="V237" s="201">
        <v>313877.90000000002</v>
      </c>
      <c r="W237" s="18">
        <v>363542.5</v>
      </c>
      <c r="X237" s="18">
        <v>369976.4</v>
      </c>
      <c r="Y237" s="27">
        <v>313140.0319</v>
      </c>
      <c r="Z237" s="65" t="s">
        <v>1842</v>
      </c>
      <c r="AA237" s="65" t="s">
        <v>1842</v>
      </c>
    </row>
    <row r="238" spans="1:27" ht="26.4">
      <c r="A238" s="210" t="s">
        <v>2373</v>
      </c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N238" s="56">
        <v>5105</v>
      </c>
      <c r="O238" s="56">
        <v>5162</v>
      </c>
      <c r="P238" s="56">
        <v>8977.9</v>
      </c>
      <c r="Q238" s="56">
        <v>8453.4</v>
      </c>
      <c r="R238" s="56">
        <v>13706.7</v>
      </c>
      <c r="S238" s="56">
        <v>17526.5</v>
      </c>
      <c r="T238" s="15">
        <v>26115.5</v>
      </c>
      <c r="U238" s="18">
        <v>32091.4</v>
      </c>
      <c r="V238" s="201">
        <v>40431.1</v>
      </c>
      <c r="W238" s="18">
        <v>57840.800000000003</v>
      </c>
      <c r="X238" s="18">
        <v>50554.2</v>
      </c>
      <c r="Y238" s="27">
        <v>41112.504500000003</v>
      </c>
      <c r="Z238" s="65" t="s">
        <v>1842</v>
      </c>
      <c r="AA238" s="65" t="s">
        <v>1842</v>
      </c>
    </row>
    <row r="239" spans="1:27">
      <c r="A239" s="208" t="s">
        <v>618</v>
      </c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N239" s="201">
        <v>130207</v>
      </c>
      <c r="O239" s="201">
        <v>182280</v>
      </c>
      <c r="P239" s="201">
        <v>265766.90000000002</v>
      </c>
      <c r="Q239" s="201">
        <v>292770.3</v>
      </c>
      <c r="R239" s="201">
        <v>367797</v>
      </c>
      <c r="S239" s="201">
        <v>425803.8</v>
      </c>
      <c r="T239" s="15">
        <v>356315.9</v>
      </c>
      <c r="U239" s="18">
        <v>380641.9</v>
      </c>
      <c r="V239" s="201">
        <v>502693.9</v>
      </c>
      <c r="W239" s="18">
        <v>560476.9</v>
      </c>
      <c r="X239" s="18">
        <v>593640.80000000005</v>
      </c>
      <c r="Y239" s="27">
        <v>552090.84840000002</v>
      </c>
      <c r="Z239" s="65" t="s">
        <v>1842</v>
      </c>
      <c r="AA239" s="65" t="s">
        <v>1842</v>
      </c>
    </row>
    <row r="240" spans="1:27">
      <c r="A240" s="209" t="s">
        <v>1370</v>
      </c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N240" s="56"/>
      <c r="O240" s="56"/>
      <c r="P240" s="56"/>
      <c r="Q240" s="56"/>
      <c r="R240" s="56"/>
      <c r="S240" s="56"/>
      <c r="T240" s="15"/>
      <c r="U240" s="18"/>
      <c r="V240" s="437"/>
      <c r="W240" s="427"/>
      <c r="X240" s="18"/>
      <c r="Y240" s="427"/>
      <c r="Z240" s="65"/>
      <c r="AA240" s="65"/>
    </row>
    <row r="241" spans="1:27" ht="26.4">
      <c r="A241" s="210" t="s">
        <v>2375</v>
      </c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N241" s="56">
        <v>33200</v>
      </c>
      <c r="O241" s="56">
        <v>32457</v>
      </c>
      <c r="P241" s="56">
        <v>42868</v>
      </c>
      <c r="Q241" s="56">
        <v>55344</v>
      </c>
      <c r="R241" s="56">
        <v>63841.599999999999</v>
      </c>
      <c r="S241" s="56">
        <v>65894.899999999994</v>
      </c>
      <c r="T241" s="15">
        <v>45304.6</v>
      </c>
      <c r="U241" s="27">
        <v>48780</v>
      </c>
      <c r="V241" s="15">
        <v>58303.6</v>
      </c>
      <c r="W241" s="27">
        <v>61975</v>
      </c>
      <c r="X241" s="18">
        <v>71616.5</v>
      </c>
      <c r="Y241" s="27">
        <v>77057.2984</v>
      </c>
      <c r="Z241" s="65" t="s">
        <v>1842</v>
      </c>
      <c r="AA241" s="65" t="s">
        <v>1842</v>
      </c>
    </row>
    <row r="242" spans="1:27">
      <c r="A242" s="210" t="s">
        <v>2376</v>
      </c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N242" s="56">
        <v>1022</v>
      </c>
      <c r="O242" s="56">
        <v>697</v>
      </c>
      <c r="P242" s="56">
        <v>1340.5</v>
      </c>
      <c r="Q242" s="56">
        <v>1272.4000000000001</v>
      </c>
      <c r="R242" s="56">
        <v>1362.8</v>
      </c>
      <c r="S242" s="56">
        <v>1595.9</v>
      </c>
      <c r="T242" s="15">
        <v>822.2</v>
      </c>
      <c r="U242" s="18">
        <v>1599.8</v>
      </c>
      <c r="V242" s="15">
        <v>1659.6</v>
      </c>
      <c r="W242" s="27">
        <v>1044</v>
      </c>
      <c r="X242" s="18">
        <v>1259.8</v>
      </c>
      <c r="Y242" s="27">
        <v>2477.6713</v>
      </c>
      <c r="Z242" s="65" t="s">
        <v>1842</v>
      </c>
      <c r="AA242" s="65" t="s">
        <v>1842</v>
      </c>
    </row>
    <row r="243" spans="1:27" ht="26.4">
      <c r="A243" s="210" t="s">
        <v>833</v>
      </c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N243" s="56">
        <v>33</v>
      </c>
      <c r="O243" s="56">
        <v>98</v>
      </c>
      <c r="P243" s="56">
        <v>130.4</v>
      </c>
      <c r="Q243" s="56">
        <v>50.5</v>
      </c>
      <c r="R243" s="56">
        <v>62.9</v>
      </c>
      <c r="S243" s="201">
        <v>4.2</v>
      </c>
      <c r="T243" s="15">
        <v>35.9</v>
      </c>
      <c r="U243" s="18">
        <v>60.7</v>
      </c>
      <c r="V243" s="15">
        <v>371.2</v>
      </c>
      <c r="W243" s="18">
        <v>36.299999999999997</v>
      </c>
      <c r="X243" s="18">
        <v>39.9</v>
      </c>
      <c r="Y243" s="27">
        <v>91.903000000000006</v>
      </c>
      <c r="Z243" s="65" t="s">
        <v>1842</v>
      </c>
      <c r="AA243" s="65" t="s">
        <v>1842</v>
      </c>
    </row>
    <row r="244" spans="1:27" ht="26.4">
      <c r="A244" s="210" t="s">
        <v>2267</v>
      </c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N244" s="56">
        <v>7195</v>
      </c>
      <c r="O244" s="56">
        <v>10709</v>
      </c>
      <c r="P244" s="56">
        <v>15179.8</v>
      </c>
      <c r="Q244" s="56">
        <v>10951.3</v>
      </c>
      <c r="R244" s="56">
        <v>11216.7</v>
      </c>
      <c r="S244" s="56">
        <v>17081.8</v>
      </c>
      <c r="T244" s="15">
        <v>8740.9</v>
      </c>
      <c r="U244" s="18">
        <v>6810.3</v>
      </c>
      <c r="V244" s="15">
        <v>16969.400000000001</v>
      </c>
      <c r="W244" s="18">
        <v>15248.9</v>
      </c>
      <c r="X244" s="18">
        <v>14654.3</v>
      </c>
      <c r="Y244" s="27">
        <v>19773.516299999999</v>
      </c>
      <c r="Z244" s="65" t="s">
        <v>1842</v>
      </c>
      <c r="AA244" s="65" t="s">
        <v>1842</v>
      </c>
    </row>
    <row r="245" spans="1:27" ht="39.6">
      <c r="A245" s="210" t="s">
        <v>2268</v>
      </c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N245" s="56">
        <v>6910</v>
      </c>
      <c r="O245" s="56">
        <v>9257</v>
      </c>
      <c r="P245" s="56">
        <v>13942.4</v>
      </c>
      <c r="Q245" s="56">
        <v>11423.7</v>
      </c>
      <c r="R245" s="56">
        <v>19069.900000000001</v>
      </c>
      <c r="S245" s="56">
        <v>18656.7</v>
      </c>
      <c r="T245" s="14">
        <v>21466.799999999999</v>
      </c>
      <c r="U245" s="18">
        <v>22990.2</v>
      </c>
      <c r="V245" s="15">
        <v>33605.800000000003</v>
      </c>
      <c r="W245" s="27">
        <v>21648</v>
      </c>
      <c r="X245" s="18">
        <v>28669.200000000001</v>
      </c>
      <c r="Y245" s="27">
        <v>20762.078699999998</v>
      </c>
      <c r="Z245" s="65" t="s">
        <v>1842</v>
      </c>
      <c r="AA245" s="65" t="s">
        <v>1842</v>
      </c>
    </row>
    <row r="246" spans="1:27" ht="15.75" customHeight="1">
      <c r="A246" s="210" t="s">
        <v>1394</v>
      </c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N246" s="56">
        <v>8334</v>
      </c>
      <c r="O246" s="56">
        <v>14927</v>
      </c>
      <c r="P246" s="56">
        <v>21477.599999999999</v>
      </c>
      <c r="Q246" s="56">
        <v>11826.7</v>
      </c>
      <c r="R246" s="56">
        <v>10622</v>
      </c>
      <c r="S246" s="56">
        <v>7170.3</v>
      </c>
      <c r="T246" s="15">
        <v>11081.4</v>
      </c>
      <c r="U246" s="18">
        <v>11194.7</v>
      </c>
      <c r="V246" s="15">
        <v>35239.1</v>
      </c>
      <c r="W246" s="18">
        <v>70772.7</v>
      </c>
      <c r="X246" s="18">
        <v>86518.1</v>
      </c>
      <c r="Y246" s="27">
        <v>54739.369100000004</v>
      </c>
      <c r="Z246" s="65" t="s">
        <v>1842</v>
      </c>
      <c r="AA246" s="65" t="s">
        <v>1842</v>
      </c>
    </row>
    <row r="247" spans="1:27">
      <c r="A247" s="210" t="s">
        <v>2317</v>
      </c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N247" s="56">
        <v>6608</v>
      </c>
      <c r="O247" s="56">
        <v>11811</v>
      </c>
      <c r="P247" s="56">
        <v>25716.6</v>
      </c>
      <c r="Q247" s="56">
        <v>33717.800000000003</v>
      </c>
      <c r="R247" s="56">
        <v>53372.4</v>
      </c>
      <c r="S247" s="56">
        <v>44127.7</v>
      </c>
      <c r="T247" s="15">
        <v>39580.199999999997</v>
      </c>
      <c r="U247" s="18">
        <v>40833.699999999997</v>
      </c>
      <c r="V247" s="15">
        <v>65849.3</v>
      </c>
      <c r="W247" s="18">
        <v>67897.3</v>
      </c>
      <c r="X247" s="18">
        <v>57727.5</v>
      </c>
      <c r="Y247" s="27">
        <v>65086.707299999995</v>
      </c>
      <c r="Z247" s="65" t="s">
        <v>1842</v>
      </c>
      <c r="AA247" s="65" t="s">
        <v>1842</v>
      </c>
    </row>
    <row r="248" spans="1:27" ht="26.4">
      <c r="A248" s="210" t="s">
        <v>1685</v>
      </c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N248" s="56">
        <v>4033</v>
      </c>
      <c r="O248" s="56">
        <v>5108</v>
      </c>
      <c r="P248" s="56">
        <v>8216</v>
      </c>
      <c r="Q248" s="56">
        <v>9329.4</v>
      </c>
      <c r="R248" s="56">
        <v>14876.8</v>
      </c>
      <c r="S248" s="56">
        <v>12164.4</v>
      </c>
      <c r="T248" s="15">
        <v>7692.1</v>
      </c>
      <c r="U248" s="18">
        <v>9934.4</v>
      </c>
      <c r="V248" s="15">
        <v>16705.8</v>
      </c>
      <c r="W248" s="18">
        <v>17811.3</v>
      </c>
      <c r="X248" s="18">
        <v>17429.400000000001</v>
      </c>
      <c r="Y248" s="27">
        <v>20028.796600000001</v>
      </c>
      <c r="Z248" s="65" t="s">
        <v>1842</v>
      </c>
      <c r="AA248" s="65" t="s">
        <v>1842</v>
      </c>
    </row>
    <row r="249" spans="1:27" ht="39.6">
      <c r="A249" s="210" t="s">
        <v>1686</v>
      </c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N249" s="56">
        <v>7855</v>
      </c>
      <c r="O249" s="56">
        <v>16476</v>
      </c>
      <c r="P249" s="56">
        <v>24088</v>
      </c>
      <c r="Q249" s="56">
        <v>20517.900000000001</v>
      </c>
      <c r="R249" s="56">
        <v>29505.5</v>
      </c>
      <c r="S249" s="56">
        <v>43479.6</v>
      </c>
      <c r="T249" s="15">
        <v>33230.699999999997</v>
      </c>
      <c r="U249" s="27">
        <v>28433</v>
      </c>
      <c r="V249" s="15">
        <v>40890.5</v>
      </c>
      <c r="W249" s="18">
        <v>50312.1</v>
      </c>
      <c r="X249" s="18">
        <v>59051.6</v>
      </c>
      <c r="Y249" s="27">
        <v>55627.083299999998</v>
      </c>
      <c r="Z249" s="65" t="s">
        <v>1842</v>
      </c>
      <c r="AA249" s="65" t="s">
        <v>1842</v>
      </c>
    </row>
    <row r="250" spans="1:27" ht="39.6">
      <c r="A250" s="210" t="s">
        <v>2215</v>
      </c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N250" s="56">
        <v>42661</v>
      </c>
      <c r="O250" s="56">
        <v>64526</v>
      </c>
      <c r="P250" s="56">
        <v>88620.5</v>
      </c>
      <c r="Q250" s="56">
        <v>101525.2</v>
      </c>
      <c r="R250" s="56">
        <v>112856.4</v>
      </c>
      <c r="S250" s="56">
        <v>159497.1</v>
      </c>
      <c r="T250" s="15">
        <v>120869.9</v>
      </c>
      <c r="U250" s="18">
        <v>136693.1</v>
      </c>
      <c r="V250" s="15">
        <v>148101.5</v>
      </c>
      <c r="W250" s="18">
        <v>150330.1</v>
      </c>
      <c r="X250" s="18">
        <v>117791.5</v>
      </c>
      <c r="Y250" s="27">
        <v>111396.231</v>
      </c>
      <c r="Z250" s="65" t="s">
        <v>1842</v>
      </c>
      <c r="AA250" s="65" t="s">
        <v>1842</v>
      </c>
    </row>
    <row r="251" spans="1:27" ht="26.4">
      <c r="A251" s="209" t="s">
        <v>2115</v>
      </c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N251" s="201">
        <v>38618</v>
      </c>
      <c r="O251" s="201">
        <v>62027</v>
      </c>
      <c r="P251" s="201">
        <v>86358</v>
      </c>
      <c r="Q251" s="56">
        <v>98465</v>
      </c>
      <c r="R251" s="56">
        <v>107188.1</v>
      </c>
      <c r="S251" s="56">
        <v>153361.4</v>
      </c>
      <c r="T251" s="15">
        <v>116593.1</v>
      </c>
      <c r="U251" s="18">
        <v>132512.20000000001</v>
      </c>
      <c r="V251" s="14">
        <v>139595</v>
      </c>
      <c r="W251" s="18">
        <v>138415.5</v>
      </c>
      <c r="X251" s="18">
        <v>104202.8</v>
      </c>
      <c r="Y251" s="27">
        <v>105782.6746</v>
      </c>
      <c r="Z251" s="65" t="s">
        <v>1842</v>
      </c>
      <c r="AA251" s="65" t="s">
        <v>1842</v>
      </c>
    </row>
    <row r="252" spans="1:27">
      <c r="A252" s="210" t="s">
        <v>2116</v>
      </c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N252" s="56">
        <v>2378</v>
      </c>
      <c r="O252" s="56">
        <v>5231</v>
      </c>
      <c r="P252" s="56">
        <v>7359.3</v>
      </c>
      <c r="Q252" s="56">
        <v>11328.4</v>
      </c>
      <c r="R252" s="56">
        <v>12461.1</v>
      </c>
      <c r="S252" s="56">
        <v>9460.2999999999993</v>
      </c>
      <c r="T252" s="15">
        <v>11980.2</v>
      </c>
      <c r="U252" s="18">
        <v>17002.900000000001</v>
      </c>
      <c r="V252" s="15">
        <v>20483.099999999999</v>
      </c>
      <c r="W252" s="18">
        <v>25354.2</v>
      </c>
      <c r="X252" s="18">
        <v>26655.3</v>
      </c>
      <c r="Y252" s="27">
        <v>29653.6558</v>
      </c>
      <c r="Z252" s="65" t="s">
        <v>1842</v>
      </c>
      <c r="AA252" s="65" t="s">
        <v>1842</v>
      </c>
    </row>
    <row r="253" spans="1:27" ht="44.25" customHeight="1">
      <c r="A253" s="210" t="s">
        <v>2359</v>
      </c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N253" s="56">
        <v>2397</v>
      </c>
      <c r="O253" s="56">
        <v>1672</v>
      </c>
      <c r="P253" s="56">
        <v>4453.3</v>
      </c>
      <c r="Q253" s="56">
        <v>3900.1</v>
      </c>
      <c r="R253" s="56">
        <v>6882.9</v>
      </c>
      <c r="S253" s="56">
        <v>7591.4</v>
      </c>
      <c r="T253" s="15">
        <v>7616.5</v>
      </c>
      <c r="U253" s="27">
        <v>4947</v>
      </c>
      <c r="V253" s="15">
        <v>6405.2</v>
      </c>
      <c r="W253" s="18">
        <v>10465.1</v>
      </c>
      <c r="X253" s="18">
        <v>13549.8</v>
      </c>
      <c r="Y253" s="27">
        <v>9371.5792000000001</v>
      </c>
      <c r="Z253" s="65" t="s">
        <v>1842</v>
      </c>
      <c r="AA253" s="65" t="s">
        <v>1842</v>
      </c>
    </row>
    <row r="254" spans="1:27" ht="26.4">
      <c r="A254" s="210" t="s">
        <v>724</v>
      </c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N254" s="56">
        <v>4952</v>
      </c>
      <c r="O254" s="56">
        <v>6772</v>
      </c>
      <c r="P254" s="56">
        <v>8069.6</v>
      </c>
      <c r="Q254" s="56">
        <v>15842.6</v>
      </c>
      <c r="R254" s="56">
        <v>26981.5</v>
      </c>
      <c r="S254" s="56">
        <v>29737.3</v>
      </c>
      <c r="T254" s="15">
        <v>38505.9</v>
      </c>
      <c r="U254" s="18">
        <v>45371.7</v>
      </c>
      <c r="V254" s="15">
        <v>51776.9</v>
      </c>
      <c r="W254" s="18">
        <v>60760.5</v>
      </c>
      <c r="X254" s="18">
        <v>91390.8</v>
      </c>
      <c r="Y254" s="27">
        <v>80818.938699999999</v>
      </c>
      <c r="Z254" s="65" t="s">
        <v>1842</v>
      </c>
      <c r="AA254" s="65" t="s">
        <v>1842</v>
      </c>
    </row>
    <row r="255" spans="1:27">
      <c r="A255" s="211" t="s">
        <v>650</v>
      </c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N255" s="56"/>
      <c r="O255" s="56"/>
      <c r="P255" s="56"/>
      <c r="Q255" s="56"/>
      <c r="R255" s="56"/>
      <c r="S255" s="56"/>
      <c r="T255" s="15"/>
      <c r="U255" s="18"/>
      <c r="V255" s="15"/>
      <c r="W255" s="18"/>
      <c r="X255" s="18"/>
      <c r="Y255" s="27"/>
      <c r="Z255" s="65" t="s">
        <v>1842</v>
      </c>
      <c r="AA255" s="65" t="s">
        <v>1842</v>
      </c>
    </row>
    <row r="256" spans="1:27" ht="26.4">
      <c r="A256" s="209" t="s">
        <v>1330</v>
      </c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N256" s="56">
        <v>3940</v>
      </c>
      <c r="O256" s="56">
        <v>5596</v>
      </c>
      <c r="P256" s="201">
        <v>6520</v>
      </c>
      <c r="Q256" s="201">
        <v>12141.1</v>
      </c>
      <c r="R256" s="201">
        <v>20775.7</v>
      </c>
      <c r="S256" s="201">
        <v>24079.4</v>
      </c>
      <c r="T256" s="14">
        <v>32939</v>
      </c>
      <c r="U256" s="18">
        <v>38477.599999999999</v>
      </c>
      <c r="V256" s="14">
        <v>45927</v>
      </c>
      <c r="W256" s="18">
        <v>46653.8</v>
      </c>
      <c r="X256" s="18">
        <v>71065.7</v>
      </c>
      <c r="Y256" s="27">
        <v>67234.581000000006</v>
      </c>
      <c r="Z256" s="65" t="s">
        <v>1842</v>
      </c>
      <c r="AA256" s="65" t="s">
        <v>1842</v>
      </c>
    </row>
    <row r="257" spans="1:27" ht="39.6">
      <c r="A257" s="209" t="s">
        <v>1544</v>
      </c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N257" s="56">
        <v>1012</v>
      </c>
      <c r="O257" s="56">
        <v>1176</v>
      </c>
      <c r="P257" s="201">
        <v>1550</v>
      </c>
      <c r="Q257" s="201">
        <v>3702.5</v>
      </c>
      <c r="R257" s="201">
        <v>6205.8</v>
      </c>
      <c r="S257" s="201">
        <v>5657.9</v>
      </c>
      <c r="T257" s="15">
        <v>5566.9</v>
      </c>
      <c r="U257" s="18">
        <v>6894.1</v>
      </c>
      <c r="V257" s="15">
        <v>5849.9</v>
      </c>
      <c r="W257" s="18">
        <v>14106.7</v>
      </c>
      <c r="X257" s="18">
        <v>20325.099999999999</v>
      </c>
      <c r="Y257" s="27">
        <v>13584.357699999999</v>
      </c>
      <c r="Z257" s="65" t="s">
        <v>1842</v>
      </c>
      <c r="AA257" s="65" t="s">
        <v>1842</v>
      </c>
    </row>
    <row r="258" spans="1:27" ht="26.4">
      <c r="A258" s="208" t="s">
        <v>1420</v>
      </c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N258" s="56">
        <v>26317</v>
      </c>
      <c r="O258" s="56">
        <v>29454</v>
      </c>
      <c r="P258" s="56">
        <v>36747.199999999997</v>
      </c>
      <c r="Q258" s="56">
        <v>29189.5</v>
      </c>
      <c r="R258" s="56">
        <v>61192.1</v>
      </c>
      <c r="S258" s="56">
        <v>48935.7</v>
      </c>
      <c r="T258" s="14">
        <v>72244</v>
      </c>
      <c r="U258" s="18">
        <v>94946.3</v>
      </c>
      <c r="V258" s="15">
        <v>126532.2</v>
      </c>
      <c r="W258" s="18">
        <v>126391.1</v>
      </c>
      <c r="X258" s="18">
        <v>161327.4</v>
      </c>
      <c r="Y258" s="27">
        <v>162965.21</v>
      </c>
      <c r="Z258" s="65" t="s">
        <v>1842</v>
      </c>
      <c r="AA258" s="65" t="s">
        <v>1842</v>
      </c>
    </row>
    <row r="259" spans="1:27">
      <c r="A259" s="208" t="s">
        <v>2022</v>
      </c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N259" s="56">
        <v>2275</v>
      </c>
      <c r="O259" s="56">
        <v>7833</v>
      </c>
      <c r="P259" s="56">
        <v>13924.2</v>
      </c>
      <c r="Q259" s="56">
        <v>15905.5</v>
      </c>
      <c r="R259" s="56">
        <v>33545</v>
      </c>
      <c r="S259" s="56">
        <v>53972.800000000003</v>
      </c>
      <c r="T259" s="15">
        <v>28278.7</v>
      </c>
      <c r="U259" s="18">
        <v>90439.1</v>
      </c>
      <c r="V259" s="15">
        <v>57832.1</v>
      </c>
      <c r="W259" s="18">
        <v>62446.8</v>
      </c>
      <c r="X259" s="18">
        <v>48961.599999999999</v>
      </c>
      <c r="Y259" s="27">
        <v>77086.911500000002</v>
      </c>
      <c r="Z259" s="65" t="s">
        <v>1842</v>
      </c>
      <c r="AA259" s="65" t="s">
        <v>1842</v>
      </c>
    </row>
    <row r="260" spans="1:27" ht="52.8">
      <c r="A260" s="208" t="s">
        <v>1903</v>
      </c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N260" s="56">
        <v>21732</v>
      </c>
      <c r="O260" s="56">
        <v>22614</v>
      </c>
      <c r="P260" s="56">
        <v>33605.5</v>
      </c>
      <c r="Q260" s="56">
        <v>55004.1</v>
      </c>
      <c r="R260" s="56">
        <v>56651.5</v>
      </c>
      <c r="S260" s="56">
        <v>77671.3</v>
      </c>
      <c r="T260" s="15">
        <v>88715.4</v>
      </c>
      <c r="U260" s="18">
        <v>65241.7</v>
      </c>
      <c r="V260" s="15">
        <v>95861.5</v>
      </c>
      <c r="W260" s="18">
        <v>110567.8</v>
      </c>
      <c r="X260" s="18">
        <v>166374.79999999999</v>
      </c>
      <c r="Y260" s="27">
        <v>136413.78030000001</v>
      </c>
      <c r="Z260" s="65" t="s">
        <v>1842</v>
      </c>
      <c r="AA260" s="65" t="s">
        <v>1842</v>
      </c>
    </row>
    <row r="261" spans="1:27">
      <c r="A261" s="209" t="s">
        <v>1370</v>
      </c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T261" s="214"/>
      <c r="U261" s="18"/>
      <c r="V261" s="175"/>
      <c r="W261" s="18"/>
      <c r="X261" s="18"/>
      <c r="Y261" s="424"/>
      <c r="Z261" s="65"/>
      <c r="AA261" s="65"/>
    </row>
    <row r="262" spans="1:27" ht="39.6">
      <c r="A262" s="210" t="s">
        <v>873</v>
      </c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N262" s="56">
        <v>1359</v>
      </c>
      <c r="O262" s="56">
        <v>788</v>
      </c>
      <c r="P262" s="56">
        <v>1292</v>
      </c>
      <c r="Q262" s="201">
        <v>1452.3</v>
      </c>
      <c r="R262" s="201">
        <v>4331.8</v>
      </c>
      <c r="S262" s="201">
        <v>2659.7</v>
      </c>
      <c r="T262" s="15">
        <v>4158.5</v>
      </c>
      <c r="U262" s="18">
        <v>5971.8</v>
      </c>
      <c r="V262" s="15">
        <v>11673.6</v>
      </c>
      <c r="W262" s="27">
        <v>6067.9</v>
      </c>
      <c r="X262" s="18">
        <v>12675.9</v>
      </c>
      <c r="Y262" s="27">
        <v>16892.669000000002</v>
      </c>
      <c r="Z262" s="65" t="s">
        <v>1842</v>
      </c>
      <c r="AA262" s="65" t="s">
        <v>1842</v>
      </c>
    </row>
    <row r="263" spans="1:27" ht="52.8">
      <c r="A263" s="210" t="s">
        <v>1545</v>
      </c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N263" s="56">
        <v>12599</v>
      </c>
      <c r="O263" s="56">
        <v>13317</v>
      </c>
      <c r="P263" s="56">
        <v>24267</v>
      </c>
      <c r="Q263" s="201">
        <v>34852</v>
      </c>
      <c r="R263" s="201">
        <v>24336.400000000001</v>
      </c>
      <c r="S263" s="201">
        <v>44999.1</v>
      </c>
      <c r="T263" s="15">
        <v>45894.7</v>
      </c>
      <c r="U263" s="18">
        <v>38766.400000000001</v>
      </c>
      <c r="V263" s="15">
        <v>53664.800000000003</v>
      </c>
      <c r="W263" s="18">
        <v>64917.1</v>
      </c>
      <c r="X263" s="18">
        <v>71500.7</v>
      </c>
      <c r="Y263" s="27">
        <v>70368.976800000004</v>
      </c>
      <c r="Z263" s="65" t="s">
        <v>1842</v>
      </c>
      <c r="AA263" s="65" t="s">
        <v>1842</v>
      </c>
    </row>
    <row r="264" spans="1:27" ht="66">
      <c r="A264" s="210" t="s">
        <v>711</v>
      </c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N264" s="56">
        <v>7774</v>
      </c>
      <c r="O264" s="56">
        <v>8509</v>
      </c>
      <c r="P264" s="56">
        <v>8047</v>
      </c>
      <c r="Q264" s="201">
        <v>18699.8</v>
      </c>
      <c r="R264" s="201">
        <v>27983.3</v>
      </c>
      <c r="S264" s="201">
        <v>30012.5</v>
      </c>
      <c r="T264" s="15">
        <v>38662.199999999997</v>
      </c>
      <c r="U264" s="18">
        <v>20503.5</v>
      </c>
      <c r="V264" s="15">
        <v>30523.1</v>
      </c>
      <c r="W264" s="18">
        <v>39582.800000000003</v>
      </c>
      <c r="X264" s="18">
        <v>82198.2</v>
      </c>
      <c r="Y264" s="27">
        <v>49152.1345</v>
      </c>
      <c r="Z264" s="65" t="s">
        <v>1842</v>
      </c>
      <c r="AA264" s="65" t="s">
        <v>1842</v>
      </c>
    </row>
    <row r="265" spans="1:27">
      <c r="A265" s="208" t="s">
        <v>1904</v>
      </c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N265" s="56">
        <v>2003</v>
      </c>
      <c r="O265" s="56">
        <v>2756</v>
      </c>
      <c r="P265" s="56">
        <v>1599.3</v>
      </c>
      <c r="Q265" s="56">
        <v>3253.9</v>
      </c>
      <c r="R265" s="56">
        <v>6686.7</v>
      </c>
      <c r="S265" s="56">
        <v>5223.3</v>
      </c>
      <c r="T265" s="15">
        <v>14644.2</v>
      </c>
      <c r="U265" s="18">
        <v>12065.2</v>
      </c>
      <c r="V265" s="15">
        <v>17706.5</v>
      </c>
      <c r="W265" s="18">
        <v>7788.2</v>
      </c>
      <c r="X265" s="18">
        <v>17083.5</v>
      </c>
      <c r="Y265" s="27">
        <v>14176.0926</v>
      </c>
      <c r="Z265" s="65" t="s">
        <v>1842</v>
      </c>
      <c r="AA265" s="65" t="s">
        <v>1842</v>
      </c>
    </row>
    <row r="266" spans="1:27">
      <c r="A266" s="208" t="s">
        <v>1905</v>
      </c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N266" s="56">
        <v>49553</v>
      </c>
      <c r="O266" s="56">
        <v>55040</v>
      </c>
      <c r="P266" s="56">
        <v>135129.70000000001</v>
      </c>
      <c r="Q266" s="56">
        <v>136256.29999999999</v>
      </c>
      <c r="R266" s="56">
        <v>154987.29999999999</v>
      </c>
      <c r="S266" s="56">
        <v>92118.6</v>
      </c>
      <c r="T266" s="14">
        <v>97881.3</v>
      </c>
      <c r="U266" s="18">
        <v>100544.7</v>
      </c>
      <c r="V266" s="14">
        <v>186088</v>
      </c>
      <c r="W266" s="27">
        <v>208864</v>
      </c>
      <c r="X266" s="18">
        <v>244492.7</v>
      </c>
      <c r="Y266" s="27">
        <v>288994.94989999995</v>
      </c>
      <c r="Z266" s="65" t="s">
        <v>1842</v>
      </c>
      <c r="AA266" s="65" t="s">
        <v>1842</v>
      </c>
    </row>
    <row r="267" spans="1:27">
      <c r="A267" s="210" t="s">
        <v>920</v>
      </c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N267" s="56">
        <v>35605</v>
      </c>
      <c r="O267" s="56">
        <v>39376</v>
      </c>
      <c r="P267" s="56">
        <v>102506.2</v>
      </c>
      <c r="Q267" s="56">
        <v>110392.9</v>
      </c>
      <c r="R267" s="56">
        <v>127956.1</v>
      </c>
      <c r="S267" s="56">
        <v>61881.3</v>
      </c>
      <c r="T267" s="15">
        <v>68550.5</v>
      </c>
      <c r="U267" s="18">
        <v>75882.2</v>
      </c>
      <c r="V267" s="15">
        <v>117263.6</v>
      </c>
      <c r="W267" s="27">
        <v>118753</v>
      </c>
      <c r="X267" s="18">
        <v>121689.1</v>
      </c>
      <c r="Y267" s="27">
        <v>149734.10640000002</v>
      </c>
      <c r="Z267" s="65" t="s">
        <v>1842</v>
      </c>
      <c r="AA267" s="65" t="s">
        <v>1842</v>
      </c>
    </row>
    <row r="268" spans="1:27">
      <c r="A268" s="208" t="s">
        <v>1991</v>
      </c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N268" s="56">
        <v>6417</v>
      </c>
      <c r="O268" s="56">
        <v>5209</v>
      </c>
      <c r="P268" s="56">
        <v>15484</v>
      </c>
      <c r="Q268" s="56">
        <v>6703.7</v>
      </c>
      <c r="R268" s="56">
        <v>54988.7</v>
      </c>
      <c r="S268" s="56">
        <v>50411.8</v>
      </c>
      <c r="T268" s="15">
        <v>32088.2</v>
      </c>
      <c r="U268" s="18">
        <v>10475.1</v>
      </c>
      <c r="V268" s="15">
        <v>70186.5</v>
      </c>
      <c r="W268" s="84" t="s">
        <v>1393</v>
      </c>
      <c r="X268" s="84" t="s">
        <v>1393</v>
      </c>
      <c r="Y268" s="440" t="s">
        <v>1097</v>
      </c>
      <c r="Z268" s="261" t="s">
        <v>1393</v>
      </c>
      <c r="AA268" s="261" t="s">
        <v>1393</v>
      </c>
    </row>
    <row r="269" spans="1:27" ht="26.4">
      <c r="A269" s="208" t="s">
        <v>1969</v>
      </c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N269" s="56">
        <v>20713</v>
      </c>
      <c r="O269" s="56">
        <v>30046</v>
      </c>
      <c r="P269" s="56">
        <v>42755.9</v>
      </c>
      <c r="Q269" s="56">
        <v>66026.600000000006</v>
      </c>
      <c r="R269" s="56">
        <v>121282.1</v>
      </c>
      <c r="S269" s="56">
        <v>135091.5</v>
      </c>
      <c r="T269" s="15">
        <v>197433.60000000001</v>
      </c>
      <c r="U269" s="18">
        <v>92087.1</v>
      </c>
      <c r="V269" s="15">
        <v>150766.5</v>
      </c>
      <c r="W269" s="18">
        <v>131954.20000000001</v>
      </c>
      <c r="X269" s="18">
        <v>146990.70000000001</v>
      </c>
      <c r="Y269" s="27">
        <v>219728.86059999999</v>
      </c>
      <c r="Z269" s="65" t="s">
        <v>1842</v>
      </c>
      <c r="AA269" s="65" t="s">
        <v>1842</v>
      </c>
    </row>
    <row r="270" spans="1:27" ht="26.4">
      <c r="A270" s="210" t="s">
        <v>1546</v>
      </c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N270" s="56">
        <v>306</v>
      </c>
      <c r="O270" s="56">
        <v>289</v>
      </c>
      <c r="P270" s="56">
        <v>370.3</v>
      </c>
      <c r="Q270" s="56">
        <v>646.1</v>
      </c>
      <c r="R270" s="56">
        <v>1132.3</v>
      </c>
      <c r="S270" s="56">
        <v>500.3</v>
      </c>
      <c r="T270" s="14">
        <v>382</v>
      </c>
      <c r="U270" s="18">
        <v>874.3</v>
      </c>
      <c r="V270" s="15">
        <v>1784.9</v>
      </c>
      <c r="W270" s="18">
        <v>1213.4000000000001</v>
      </c>
      <c r="X270" s="18">
        <v>6895.2</v>
      </c>
      <c r="Y270" s="27">
        <v>4246.8100999999997</v>
      </c>
      <c r="Z270" s="65" t="s">
        <v>1842</v>
      </c>
      <c r="AA270" s="65" t="s">
        <v>1842</v>
      </c>
    </row>
    <row r="271" spans="1:27" ht="43.5" customHeight="1">
      <c r="A271" s="208" t="s">
        <v>2360</v>
      </c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N271" s="51" t="s">
        <v>1393</v>
      </c>
      <c r="O271" s="206">
        <v>0.01</v>
      </c>
      <c r="P271" s="51" t="s">
        <v>1393</v>
      </c>
      <c r="Q271" s="51" t="s">
        <v>1393</v>
      </c>
      <c r="R271" s="217" t="s">
        <v>1393</v>
      </c>
      <c r="S271" s="51" t="s">
        <v>1393</v>
      </c>
      <c r="T271" s="15">
        <v>3.1</v>
      </c>
      <c r="U271" s="36" t="s">
        <v>1393</v>
      </c>
      <c r="V271" s="15">
        <v>0.1</v>
      </c>
      <c r="W271" s="84" t="s">
        <v>1393</v>
      </c>
      <c r="X271" s="36" t="s">
        <v>1393</v>
      </c>
      <c r="Y271" s="27">
        <v>1.4999999999999999E-2</v>
      </c>
      <c r="Z271" s="65" t="s">
        <v>1842</v>
      </c>
      <c r="AA271" s="65" t="s">
        <v>1842</v>
      </c>
    </row>
    <row r="272" spans="1:27" ht="12" customHeight="1">
      <c r="A272" s="208" t="s">
        <v>1622</v>
      </c>
      <c r="B272" s="114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114"/>
      <c r="N272" s="201">
        <v>41</v>
      </c>
      <c r="O272" s="201">
        <v>190</v>
      </c>
      <c r="P272" s="201">
        <v>51.4</v>
      </c>
      <c r="Q272" s="201">
        <v>70.599999999999994</v>
      </c>
      <c r="R272" s="201">
        <v>168.9</v>
      </c>
      <c r="S272" s="201">
        <v>11.5</v>
      </c>
      <c r="T272" s="15">
        <v>18.899999999999999</v>
      </c>
      <c r="U272" s="18">
        <v>36.9</v>
      </c>
      <c r="V272" s="15">
        <v>48.3</v>
      </c>
      <c r="W272" s="18">
        <v>92.6</v>
      </c>
      <c r="X272" s="18">
        <v>8.1999999999999993</v>
      </c>
      <c r="Y272" s="27">
        <v>60.149000000000001</v>
      </c>
      <c r="Z272" s="65" t="s">
        <v>1842</v>
      </c>
      <c r="AA272" s="65" t="s">
        <v>1842</v>
      </c>
    </row>
    <row r="273" spans="1:27" ht="26.4">
      <c r="A273" s="208" t="s">
        <v>1612</v>
      </c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N273" s="56">
        <v>300</v>
      </c>
      <c r="O273" s="56">
        <v>167</v>
      </c>
      <c r="P273" s="56">
        <v>190.4</v>
      </c>
      <c r="Q273" s="56">
        <v>478.7</v>
      </c>
      <c r="R273" s="56">
        <v>1223</v>
      </c>
      <c r="S273" s="56">
        <v>1187</v>
      </c>
      <c r="T273" s="15">
        <v>1608.2</v>
      </c>
      <c r="U273" s="18">
        <v>550.20000000000005</v>
      </c>
      <c r="V273" s="15">
        <v>3324.4</v>
      </c>
      <c r="W273" s="18">
        <v>4661.3999999999996</v>
      </c>
      <c r="X273" s="18">
        <v>3525.6</v>
      </c>
      <c r="Y273" s="27">
        <v>7624.5699000000004</v>
      </c>
      <c r="Z273" s="65" t="s">
        <v>1842</v>
      </c>
      <c r="AA273" s="65" t="s">
        <v>1842</v>
      </c>
    </row>
    <row r="274" spans="1:27" ht="26.4">
      <c r="A274" s="208" t="s">
        <v>1802</v>
      </c>
      <c r="G274" s="56"/>
      <c r="H274" s="56"/>
      <c r="I274" s="56"/>
      <c r="J274" s="56"/>
      <c r="K274" s="56"/>
      <c r="L274" s="56"/>
      <c r="N274" s="201">
        <v>1638</v>
      </c>
      <c r="O274" s="201">
        <v>3015</v>
      </c>
      <c r="P274" s="201">
        <v>1927.7</v>
      </c>
      <c r="Q274" s="201">
        <v>5966.7</v>
      </c>
      <c r="R274" s="201">
        <v>3574.5</v>
      </c>
      <c r="S274" s="56">
        <v>4872</v>
      </c>
      <c r="T274" s="15">
        <v>3871.1</v>
      </c>
      <c r="U274" s="18">
        <v>2778.2</v>
      </c>
      <c r="V274" s="14">
        <v>3892</v>
      </c>
      <c r="W274" s="18">
        <v>1230.5</v>
      </c>
      <c r="X274" s="27">
        <v>4229</v>
      </c>
      <c r="Y274" s="27">
        <v>6054.5594000000001</v>
      </c>
      <c r="Z274" s="65" t="s">
        <v>1842</v>
      </c>
      <c r="AA274" s="65" t="s">
        <v>1842</v>
      </c>
    </row>
    <row r="275" spans="1:27" ht="18" customHeight="1">
      <c r="A275" s="529" t="s">
        <v>30</v>
      </c>
      <c r="B275" s="529"/>
      <c r="C275" s="529"/>
      <c r="D275" s="529"/>
      <c r="E275" s="529"/>
      <c r="F275" s="529"/>
      <c r="G275" s="529"/>
      <c r="H275" s="529"/>
      <c r="I275" s="529"/>
      <c r="J275" s="529"/>
      <c r="K275" s="529"/>
      <c r="L275" s="529"/>
      <c r="M275" s="529"/>
      <c r="N275" s="529"/>
      <c r="O275" s="529"/>
      <c r="P275" s="529"/>
      <c r="Q275" s="529"/>
      <c r="R275" s="529"/>
      <c r="S275" s="529"/>
      <c r="T275" s="529"/>
      <c r="U275" s="529"/>
      <c r="V275" s="529"/>
      <c r="W275" s="529"/>
      <c r="X275" s="529"/>
      <c r="Y275" s="529"/>
      <c r="Z275" s="522"/>
      <c r="AA275" s="522"/>
    </row>
    <row r="276" spans="1:27">
      <c r="A276" s="529" t="s">
        <v>835</v>
      </c>
      <c r="B276" s="529"/>
      <c r="C276" s="529"/>
      <c r="D276" s="529"/>
      <c r="E276" s="529"/>
      <c r="F276" s="529"/>
      <c r="G276" s="529"/>
      <c r="H276" s="529"/>
      <c r="I276" s="529"/>
      <c r="J276" s="529"/>
      <c r="K276" s="529"/>
      <c r="L276" s="529"/>
      <c r="M276" s="529"/>
      <c r="N276" s="529"/>
      <c r="O276" s="529"/>
      <c r="P276" s="529"/>
      <c r="Q276" s="529"/>
      <c r="R276" s="529"/>
      <c r="S276" s="529"/>
      <c r="T276" s="529"/>
      <c r="U276" s="529"/>
      <c r="V276" s="529"/>
      <c r="W276" s="529"/>
      <c r="X276" s="529"/>
      <c r="Y276" s="529"/>
      <c r="Z276" s="522"/>
      <c r="AA276" s="522"/>
    </row>
    <row r="277" spans="1:27">
      <c r="A277" s="529" t="s">
        <v>129</v>
      </c>
      <c r="B277" s="529"/>
      <c r="C277" s="529"/>
      <c r="D277" s="529"/>
      <c r="E277" s="529"/>
      <c r="F277" s="529"/>
      <c r="G277" s="529"/>
      <c r="H277" s="529"/>
      <c r="I277" s="529"/>
      <c r="J277" s="529"/>
      <c r="K277" s="529"/>
      <c r="L277" s="529"/>
      <c r="M277" s="529"/>
      <c r="N277" s="529"/>
      <c r="O277" s="529"/>
      <c r="P277" s="529"/>
      <c r="Q277" s="529"/>
      <c r="R277" s="529"/>
      <c r="S277" s="529"/>
      <c r="T277" s="529"/>
      <c r="U277" s="529"/>
      <c r="V277" s="529"/>
      <c r="W277" s="529"/>
      <c r="X277" s="529"/>
      <c r="Y277" s="529"/>
      <c r="Z277" s="522"/>
      <c r="AA277" s="522"/>
    </row>
    <row r="278" spans="1:27">
      <c r="A278" s="529" t="s">
        <v>130</v>
      </c>
      <c r="B278" s="529"/>
      <c r="C278" s="529"/>
      <c r="D278" s="529"/>
      <c r="E278" s="529"/>
      <c r="F278" s="529"/>
      <c r="G278" s="529"/>
      <c r="H278" s="529"/>
      <c r="I278" s="529"/>
      <c r="J278" s="529"/>
      <c r="K278" s="529"/>
      <c r="L278" s="529"/>
      <c r="M278" s="529"/>
      <c r="N278" s="529"/>
      <c r="O278" s="529"/>
      <c r="P278" s="529"/>
      <c r="Q278" s="529"/>
      <c r="R278" s="529"/>
      <c r="S278" s="529"/>
      <c r="T278" s="529"/>
      <c r="U278" s="529"/>
      <c r="V278" s="529"/>
      <c r="W278" s="529"/>
      <c r="X278" s="529"/>
      <c r="Y278" s="529"/>
      <c r="Z278" s="522"/>
      <c r="AA278" s="522"/>
    </row>
    <row r="279" spans="1:27" ht="15" customHeight="1">
      <c r="A279" s="529" t="s">
        <v>88</v>
      </c>
      <c r="B279" s="529"/>
      <c r="C279" s="529"/>
      <c r="D279" s="529"/>
      <c r="E279" s="529"/>
      <c r="F279" s="529"/>
      <c r="G279" s="529"/>
      <c r="H279" s="529"/>
      <c r="I279" s="529"/>
      <c r="J279" s="529"/>
      <c r="K279" s="529"/>
      <c r="L279" s="529"/>
      <c r="M279" s="529"/>
      <c r="N279" s="529"/>
      <c r="O279" s="529"/>
      <c r="P279" s="529"/>
      <c r="Q279" s="529"/>
      <c r="R279" s="529"/>
      <c r="S279" s="529"/>
      <c r="T279" s="529"/>
      <c r="U279" s="529"/>
      <c r="V279" s="529"/>
      <c r="W279" s="529"/>
      <c r="X279" s="529"/>
      <c r="Y279" s="529"/>
      <c r="Z279" s="522"/>
      <c r="AA279" s="522"/>
    </row>
    <row r="280" spans="1:27" ht="15" customHeight="1">
      <c r="A280" s="529" t="s">
        <v>1098</v>
      </c>
      <c r="B280" s="530"/>
      <c r="C280" s="530"/>
      <c r="D280" s="530"/>
      <c r="E280" s="530"/>
      <c r="F280" s="530"/>
      <c r="G280" s="530"/>
      <c r="H280" s="530"/>
      <c r="I280" s="530"/>
      <c r="J280" s="530"/>
      <c r="K280" s="530"/>
      <c r="L280" s="530"/>
      <c r="M280" s="530"/>
      <c r="N280" s="530"/>
      <c r="O280" s="530"/>
      <c r="P280" s="530"/>
      <c r="Q280" s="530"/>
      <c r="R280" s="530"/>
      <c r="S280" s="530"/>
      <c r="T280" s="530"/>
      <c r="U280" s="530"/>
      <c r="V280" s="530"/>
      <c r="W280" s="530"/>
      <c r="X280" s="530"/>
      <c r="Y280" s="530"/>
      <c r="Z280" s="503"/>
      <c r="AA280" s="503"/>
    </row>
    <row r="281" spans="1:27">
      <c r="A281" s="529" t="s">
        <v>1099</v>
      </c>
      <c r="B281" s="529"/>
      <c r="C281" s="529"/>
      <c r="D281" s="529"/>
      <c r="E281" s="529"/>
      <c r="F281" s="529"/>
      <c r="G281" s="529"/>
      <c r="H281" s="529"/>
      <c r="I281" s="529"/>
      <c r="J281" s="529"/>
      <c r="K281" s="529"/>
      <c r="L281" s="529"/>
      <c r="M281" s="529"/>
      <c r="N281" s="529"/>
      <c r="O281" s="529"/>
      <c r="P281" s="529"/>
      <c r="Q281" s="529"/>
      <c r="R281" s="529"/>
      <c r="S281" s="529"/>
      <c r="T281" s="529"/>
      <c r="U281" s="529"/>
      <c r="V281" s="529"/>
      <c r="W281" s="529"/>
      <c r="X281" s="529"/>
      <c r="Y281" s="529"/>
      <c r="Z281" s="503"/>
      <c r="AA281" s="503"/>
    </row>
    <row r="282" spans="1:27" s="436" customFormat="1">
      <c r="A282" s="529" t="s">
        <v>1100</v>
      </c>
      <c r="B282" s="529"/>
      <c r="C282" s="529"/>
      <c r="D282" s="529"/>
      <c r="E282" s="529"/>
      <c r="F282" s="529"/>
      <c r="G282" s="529"/>
      <c r="H282" s="529"/>
      <c r="I282" s="529"/>
      <c r="J282" s="529"/>
      <c r="K282" s="529"/>
      <c r="L282" s="529"/>
      <c r="M282" s="529"/>
      <c r="N282" s="529"/>
      <c r="O282" s="529"/>
      <c r="P282" s="529"/>
      <c r="Q282" s="529"/>
      <c r="R282" s="529"/>
      <c r="S282" s="529"/>
      <c r="T282" s="529"/>
      <c r="U282" s="529"/>
      <c r="V282" s="529"/>
      <c r="W282" s="529"/>
      <c r="X282" s="529"/>
      <c r="Y282" s="529"/>
      <c r="Z282" s="503"/>
      <c r="AA282" s="503"/>
    </row>
    <row r="283" spans="1:27" s="436" customFormat="1">
      <c r="A283" s="529" t="s">
        <v>1101</v>
      </c>
      <c r="B283" s="529"/>
      <c r="C283" s="529"/>
      <c r="D283" s="529"/>
      <c r="E283" s="529"/>
      <c r="F283" s="529"/>
      <c r="G283" s="529"/>
      <c r="H283" s="529"/>
      <c r="I283" s="529"/>
      <c r="J283" s="529"/>
      <c r="K283" s="529"/>
      <c r="L283" s="529"/>
      <c r="M283" s="529"/>
      <c r="N283" s="529"/>
      <c r="O283" s="529"/>
      <c r="P283" s="529"/>
      <c r="Q283" s="529"/>
      <c r="R283" s="529"/>
      <c r="S283" s="529"/>
      <c r="T283" s="529"/>
      <c r="U283" s="529"/>
      <c r="V283" s="529"/>
      <c r="W283" s="529"/>
      <c r="X283" s="529"/>
      <c r="Y283" s="529"/>
      <c r="Z283" s="503"/>
      <c r="AA283" s="503"/>
    </row>
    <row r="284" spans="1:27">
      <c r="A284" s="562" t="s">
        <v>1102</v>
      </c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2"/>
      <c r="P284" s="562"/>
      <c r="Q284" s="562"/>
      <c r="R284" s="562"/>
      <c r="S284" s="562"/>
      <c r="T284" s="562"/>
      <c r="U284" s="562"/>
      <c r="V284" s="562"/>
      <c r="W284" s="562"/>
      <c r="X284" s="562"/>
      <c r="Y284" s="562"/>
      <c r="Z284" s="503"/>
      <c r="AA284" s="503"/>
    </row>
    <row r="285" spans="1:27">
      <c r="A285" s="529" t="s">
        <v>424</v>
      </c>
      <c r="B285" s="529"/>
      <c r="C285" s="529"/>
      <c r="D285" s="529"/>
      <c r="E285" s="529"/>
      <c r="F285" s="529"/>
      <c r="G285" s="529"/>
      <c r="H285" s="529"/>
      <c r="I285" s="529"/>
      <c r="J285" s="529"/>
      <c r="K285" s="529"/>
      <c r="L285" s="529"/>
      <c r="M285" s="529"/>
      <c r="N285" s="529"/>
      <c r="O285" s="529"/>
      <c r="P285" s="529"/>
      <c r="Q285" s="529"/>
      <c r="R285" s="529"/>
      <c r="S285" s="529"/>
      <c r="T285" s="529"/>
      <c r="U285" s="529"/>
      <c r="V285" s="529"/>
      <c r="W285" s="529"/>
      <c r="X285" s="529"/>
      <c r="Y285" s="529"/>
      <c r="Z285" s="503"/>
      <c r="AA285" s="503"/>
    </row>
    <row r="286" spans="1:27">
      <c r="A286" s="529" t="s">
        <v>425</v>
      </c>
      <c r="B286" s="529"/>
      <c r="C286" s="529"/>
      <c r="D286" s="529"/>
      <c r="E286" s="529"/>
      <c r="F286" s="529"/>
      <c r="G286" s="529"/>
      <c r="H286" s="529"/>
      <c r="I286" s="529"/>
      <c r="J286" s="529"/>
      <c r="K286" s="529"/>
      <c r="L286" s="529"/>
      <c r="M286" s="529"/>
      <c r="N286" s="529"/>
      <c r="O286" s="529"/>
      <c r="P286" s="529"/>
      <c r="Q286" s="529"/>
      <c r="R286" s="529"/>
      <c r="S286" s="529"/>
      <c r="T286" s="529"/>
      <c r="U286" s="529"/>
      <c r="V286" s="529"/>
      <c r="W286" s="529"/>
      <c r="X286" s="529"/>
      <c r="Y286" s="529"/>
      <c r="Z286" s="503"/>
      <c r="AA286" s="503"/>
    </row>
    <row r="287" spans="1:27">
      <c r="A287" s="529" t="s">
        <v>31</v>
      </c>
      <c r="B287" s="522"/>
      <c r="C287" s="522"/>
      <c r="D287" s="522"/>
      <c r="E287" s="522"/>
      <c r="F287" s="522"/>
      <c r="G287" s="522"/>
      <c r="H287" s="522"/>
      <c r="I287" s="522"/>
      <c r="J287" s="522"/>
      <c r="K287" s="522"/>
      <c r="L287" s="522"/>
      <c r="M287" s="522"/>
      <c r="N287" s="522"/>
      <c r="O287" s="522"/>
      <c r="P287" s="522"/>
      <c r="Q287" s="522"/>
      <c r="R287" s="522"/>
      <c r="S287" s="522"/>
      <c r="T287" s="522"/>
      <c r="U287" s="522"/>
      <c r="V287" s="522"/>
      <c r="W287" s="522"/>
      <c r="X287" s="522"/>
      <c r="Y287" s="522"/>
      <c r="Z287" s="522"/>
      <c r="AA287" s="522"/>
    </row>
    <row r="288" spans="1:27" ht="15.6">
      <c r="A288" s="7" t="s">
        <v>175</v>
      </c>
    </row>
    <row r="289" spans="1:27">
      <c r="A289" s="8" t="s">
        <v>625</v>
      </c>
      <c r="E289" s="36"/>
      <c r="F289" s="36"/>
      <c r="G289" s="36"/>
      <c r="I289" s="18">
        <v>183944</v>
      </c>
      <c r="J289" s="18">
        <v>775214</v>
      </c>
      <c r="K289" s="18">
        <v>1245017</v>
      </c>
      <c r="L289" s="18">
        <v>2429764</v>
      </c>
      <c r="M289" s="18">
        <v>2091285</v>
      </c>
      <c r="N289" s="18">
        <v>3390515</v>
      </c>
      <c r="O289" s="18">
        <v>4867610</v>
      </c>
      <c r="P289" s="18">
        <v>9209175</v>
      </c>
      <c r="Q289" s="18">
        <v>14394996</v>
      </c>
      <c r="R289" s="18">
        <v>18779439</v>
      </c>
      <c r="S289" s="18">
        <v>26402422</v>
      </c>
      <c r="T289" s="50">
        <v>22744981</v>
      </c>
      <c r="U289" s="296">
        <v>41274859.093000002</v>
      </c>
      <c r="V289" s="15">
        <v>66634032</v>
      </c>
      <c r="W289" s="15">
        <v>67724781</v>
      </c>
      <c r="X289" s="18">
        <v>72888499</v>
      </c>
      <c r="Y289" s="18">
        <v>78604356</v>
      </c>
      <c r="Z289" s="18">
        <v>127113606</v>
      </c>
      <c r="AA289" s="15">
        <v>136718873</v>
      </c>
    </row>
    <row r="290" spans="1:27" ht="26.4">
      <c r="A290" s="8" t="s">
        <v>626</v>
      </c>
      <c r="E290" s="36"/>
      <c r="F290" s="36"/>
      <c r="G290" s="36"/>
      <c r="I290" s="18">
        <v>67065</v>
      </c>
      <c r="J290" s="18">
        <v>298734</v>
      </c>
      <c r="K290" s="18">
        <v>283623</v>
      </c>
      <c r="L290" s="18">
        <v>470232</v>
      </c>
      <c r="M290" s="18">
        <v>425710</v>
      </c>
      <c r="N290" s="18">
        <v>978255</v>
      </c>
      <c r="O290" s="18">
        <v>853545</v>
      </c>
      <c r="P290" s="18">
        <v>1848851</v>
      </c>
      <c r="Q290" s="18">
        <v>2278223</v>
      </c>
      <c r="R290" s="18">
        <v>4431508</v>
      </c>
      <c r="S290" s="18">
        <v>4545368</v>
      </c>
      <c r="T290" s="50">
        <v>4863344</v>
      </c>
      <c r="U290" s="296">
        <v>4897295.0650000004</v>
      </c>
      <c r="V290" s="15">
        <v>7163387</v>
      </c>
      <c r="W290" s="15">
        <v>7012963</v>
      </c>
      <c r="X290" s="18">
        <v>9446897</v>
      </c>
      <c r="Y290" s="18">
        <v>9805417</v>
      </c>
      <c r="Z290" s="18">
        <v>13804111</v>
      </c>
      <c r="AA290" s="15">
        <v>15517216</v>
      </c>
    </row>
    <row r="291" spans="1:27" ht="26.4">
      <c r="A291" s="8" t="s">
        <v>1593</v>
      </c>
      <c r="E291" s="36"/>
      <c r="F291" s="36"/>
      <c r="G291" s="36"/>
      <c r="I291" s="18">
        <v>116879</v>
      </c>
      <c r="J291" s="18">
        <v>476480</v>
      </c>
      <c r="K291" s="18">
        <v>961394</v>
      </c>
      <c r="L291" s="18">
        <v>1959532</v>
      </c>
      <c r="M291" s="18">
        <v>1665575</v>
      </c>
      <c r="N291" s="18">
        <v>2412260</v>
      </c>
      <c r="O291" s="18">
        <v>4014065</v>
      </c>
      <c r="P291" s="18">
        <v>7360324</v>
      </c>
      <c r="Q291" s="18">
        <v>12116773</v>
      </c>
      <c r="R291" s="18">
        <v>14347931</v>
      </c>
      <c r="S291" s="18">
        <v>21857054</v>
      </c>
      <c r="T291" s="50">
        <v>17881637</v>
      </c>
      <c r="U291" s="296">
        <v>36377564.027999997</v>
      </c>
      <c r="V291" s="15">
        <v>59470645</v>
      </c>
      <c r="W291" s="15">
        <v>60711818</v>
      </c>
      <c r="X291" s="18">
        <v>63441602</v>
      </c>
      <c r="Y291" s="18">
        <v>68798939</v>
      </c>
      <c r="Z291" s="18">
        <v>113309495</v>
      </c>
      <c r="AA291" s="15">
        <v>121201657</v>
      </c>
    </row>
    <row r="292" spans="1:27" ht="17.25" customHeight="1">
      <c r="A292" s="529" t="s">
        <v>834</v>
      </c>
      <c r="B292" s="529"/>
      <c r="C292" s="529"/>
      <c r="D292" s="529"/>
      <c r="E292" s="529"/>
      <c r="F292" s="529"/>
      <c r="G292" s="529"/>
      <c r="H292" s="529"/>
      <c r="I292" s="529"/>
      <c r="J292" s="529"/>
      <c r="K292" s="529"/>
      <c r="L292" s="529"/>
      <c r="M292" s="529"/>
      <c r="N292" s="529"/>
      <c r="O292" s="529"/>
      <c r="P292" s="529"/>
      <c r="Q292" s="529"/>
      <c r="R292" s="529"/>
      <c r="S292" s="529"/>
      <c r="T292" s="529"/>
      <c r="U292" s="529"/>
      <c r="V292" s="529"/>
      <c r="W292" s="529"/>
      <c r="X292" s="529"/>
      <c r="Y292" s="529"/>
      <c r="Z292" s="503"/>
      <c r="AA292" s="503"/>
    </row>
    <row r="293" spans="1:27">
      <c r="A293" s="529" t="s">
        <v>470</v>
      </c>
      <c r="B293" s="529"/>
      <c r="C293" s="529"/>
      <c r="D293" s="529"/>
      <c r="E293" s="529"/>
      <c r="F293" s="529"/>
      <c r="G293" s="529"/>
      <c r="H293" s="529"/>
      <c r="I293" s="529"/>
      <c r="J293" s="529"/>
      <c r="K293" s="529"/>
      <c r="L293" s="529"/>
      <c r="M293" s="529"/>
      <c r="N293" s="529"/>
      <c r="O293" s="529"/>
      <c r="P293" s="529"/>
      <c r="Q293" s="529"/>
      <c r="R293" s="529"/>
      <c r="S293" s="529"/>
      <c r="T293" s="529"/>
      <c r="U293" s="529"/>
      <c r="V293" s="529"/>
      <c r="W293" s="529"/>
      <c r="X293" s="529"/>
      <c r="Y293" s="529"/>
      <c r="Z293" s="503"/>
      <c r="AA293" s="503"/>
    </row>
  </sheetData>
  <mergeCells count="17">
    <mergeCell ref="A279:AA279"/>
    <mergeCell ref="A1:AA1"/>
    <mergeCell ref="A3:AA3"/>
    <mergeCell ref="A275:AA275"/>
    <mergeCell ref="A276:AA276"/>
    <mergeCell ref="A277:AA277"/>
    <mergeCell ref="A278:AA278"/>
    <mergeCell ref="A293:AA293"/>
    <mergeCell ref="A280:AA280"/>
    <mergeCell ref="A284:AA284"/>
    <mergeCell ref="A285:AA285"/>
    <mergeCell ref="A286:AA286"/>
    <mergeCell ref="A287:AA287"/>
    <mergeCell ref="A292:AA292"/>
    <mergeCell ref="A281:AA281"/>
    <mergeCell ref="A282:AA282"/>
    <mergeCell ref="A283:AA28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Лист11">
    <tabColor rgb="FFCCFFCC"/>
  </sheetPr>
  <dimension ref="A1:AA163"/>
  <sheetViews>
    <sheetView zoomScale="80" zoomScaleNormal="80" workbookViewId="0">
      <pane xSplit="1" ySplit="3" topLeftCell="B127" activePane="bottomRight" state="frozen"/>
      <selection pane="topRight" activeCell="B1" sqref="B1"/>
      <selection pane="bottomLeft" activeCell="A4" sqref="A4"/>
      <selection pane="bottomRight" activeCell="A158" sqref="A158:AA158"/>
    </sheetView>
  </sheetViews>
  <sheetFormatPr defaultRowHeight="13.2"/>
  <cols>
    <col min="1" max="1" width="33" customWidth="1"/>
  </cols>
  <sheetData>
    <row r="1" spans="1:27" ht="15.75" customHeight="1">
      <c r="A1" s="524" t="s">
        <v>466</v>
      </c>
      <c r="B1" s="564"/>
      <c r="C1" s="564"/>
      <c r="D1" s="564"/>
      <c r="E1" s="564"/>
      <c r="F1" s="564"/>
      <c r="G1" s="564"/>
      <c r="H1" s="564"/>
      <c r="I1" s="564"/>
      <c r="J1" s="564"/>
      <c r="K1" s="564"/>
      <c r="L1" s="564"/>
      <c r="M1" s="564"/>
      <c r="N1" s="564"/>
      <c r="O1" s="564"/>
      <c r="P1" s="564"/>
      <c r="Q1" s="564"/>
      <c r="R1" s="564"/>
      <c r="S1" s="564"/>
      <c r="T1" s="564"/>
      <c r="U1" s="564"/>
      <c r="V1" s="525"/>
      <c r="W1" s="525"/>
      <c r="X1" s="525"/>
      <c r="Y1" s="525"/>
      <c r="Z1" s="525"/>
      <c r="AA1" s="525"/>
    </row>
    <row r="2" spans="1:27" ht="15.75" customHeight="1">
      <c r="A2" s="133" t="s">
        <v>1518</v>
      </c>
      <c r="B2" s="133">
        <v>1991</v>
      </c>
      <c r="C2" s="133">
        <v>1992</v>
      </c>
      <c r="D2" s="133">
        <v>1993</v>
      </c>
      <c r="E2" s="133">
        <v>1994</v>
      </c>
      <c r="F2" s="133">
        <v>1995</v>
      </c>
      <c r="G2" s="133">
        <v>1996</v>
      </c>
      <c r="H2" s="133">
        <v>1997</v>
      </c>
      <c r="I2" s="133">
        <v>1998</v>
      </c>
      <c r="J2" s="133">
        <v>1999</v>
      </c>
      <c r="K2" s="133">
        <v>2000</v>
      </c>
      <c r="L2" s="133">
        <v>2001</v>
      </c>
      <c r="M2" s="133">
        <v>2002</v>
      </c>
      <c r="N2" s="133">
        <v>2003</v>
      </c>
      <c r="O2" s="133">
        <v>2004</v>
      </c>
      <c r="P2" s="133">
        <v>2005</v>
      </c>
      <c r="Q2" s="133">
        <v>2006</v>
      </c>
      <c r="R2" s="133">
        <v>2007</v>
      </c>
      <c r="S2" s="176">
        <v>2008</v>
      </c>
      <c r="T2" s="176">
        <v>2009</v>
      </c>
      <c r="U2" s="176">
        <v>2010</v>
      </c>
      <c r="V2" s="176">
        <v>2011</v>
      </c>
      <c r="W2" s="176">
        <v>2012</v>
      </c>
      <c r="X2" s="176">
        <v>2013</v>
      </c>
      <c r="Y2" s="176">
        <v>2014</v>
      </c>
      <c r="Z2" s="176">
        <v>2015</v>
      </c>
      <c r="AA2" s="176">
        <v>2016</v>
      </c>
    </row>
    <row r="3" spans="1:27">
      <c r="A3" s="508" t="s">
        <v>495</v>
      </c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</row>
    <row r="4" spans="1:27" ht="26.4">
      <c r="A4" s="4" t="s">
        <v>1123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7" ht="26.4">
      <c r="A5" s="26" t="s">
        <v>1743</v>
      </c>
      <c r="B5" s="6"/>
      <c r="C5" s="50">
        <v>608959</v>
      </c>
      <c r="D5" s="50">
        <v>1244860</v>
      </c>
      <c r="E5" s="50">
        <v>1946276</v>
      </c>
      <c r="F5" s="50">
        <v>2249531</v>
      </c>
      <c r="G5" s="50">
        <v>2504518</v>
      </c>
      <c r="H5" s="50">
        <v>2727146</v>
      </c>
      <c r="I5" s="50">
        <v>2901237</v>
      </c>
      <c r="J5" s="50">
        <v>3106350</v>
      </c>
      <c r="K5" s="50">
        <v>3346483</v>
      </c>
      <c r="L5" s="50">
        <v>3593837</v>
      </c>
      <c r="M5" s="50">
        <v>3845278</v>
      </c>
      <c r="N5" s="50">
        <v>4149815</v>
      </c>
      <c r="O5" s="50">
        <v>4417074</v>
      </c>
      <c r="P5" s="50">
        <v>4767260</v>
      </c>
      <c r="Q5" s="50">
        <v>4506607</v>
      </c>
      <c r="R5" s="50">
        <v>4674896</v>
      </c>
      <c r="S5" s="50">
        <v>4771904</v>
      </c>
      <c r="T5" s="50">
        <v>4907753</v>
      </c>
      <c r="U5" s="50">
        <v>4823304</v>
      </c>
      <c r="V5" s="50">
        <v>4866620</v>
      </c>
      <c r="W5" s="50">
        <v>4886432</v>
      </c>
      <c r="X5" s="50">
        <v>4843393</v>
      </c>
      <c r="Y5" s="50">
        <v>4886007</v>
      </c>
      <c r="Z5" s="50">
        <v>5043553</v>
      </c>
      <c r="AA5" s="50">
        <v>4764483</v>
      </c>
    </row>
    <row r="6" spans="1:27" ht="14.25" customHeight="1">
      <c r="A6" s="28" t="s">
        <v>1124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6"/>
      <c r="T6" s="114"/>
      <c r="U6" s="114"/>
      <c r="V6" s="114"/>
      <c r="W6" s="114"/>
      <c r="X6" s="114"/>
      <c r="Y6" s="114"/>
      <c r="Z6" s="427"/>
      <c r="AA6" s="427"/>
    </row>
    <row r="7" spans="1:27">
      <c r="A7" s="11" t="s">
        <v>1125</v>
      </c>
      <c r="B7" s="141"/>
      <c r="C7" s="141"/>
      <c r="D7" s="6"/>
      <c r="E7" s="50">
        <v>324594</v>
      </c>
      <c r="F7" s="50">
        <v>322240</v>
      </c>
      <c r="G7" s="50">
        <v>232763</v>
      </c>
      <c r="H7" s="50">
        <v>142540</v>
      </c>
      <c r="I7" s="50">
        <v>147872</v>
      </c>
      <c r="J7" s="50">
        <v>149584</v>
      </c>
      <c r="K7" s="50">
        <v>150758</v>
      </c>
      <c r="L7" s="50">
        <v>155064</v>
      </c>
      <c r="M7" s="50">
        <v>157050</v>
      </c>
      <c r="N7" s="50">
        <v>161338</v>
      </c>
      <c r="O7" s="50">
        <v>159190</v>
      </c>
      <c r="P7" s="50">
        <v>160424</v>
      </c>
      <c r="Q7" s="50">
        <v>149285</v>
      </c>
      <c r="R7" s="50">
        <v>141659</v>
      </c>
      <c r="S7" s="50">
        <v>135007</v>
      </c>
      <c r="T7" s="142">
        <v>129864</v>
      </c>
      <c r="U7" s="50">
        <v>119446</v>
      </c>
      <c r="V7" s="50">
        <v>115508</v>
      </c>
      <c r="W7" s="50">
        <v>112580</v>
      </c>
      <c r="X7" s="50">
        <v>116053</v>
      </c>
      <c r="Y7" s="50">
        <v>113716</v>
      </c>
      <c r="Z7" s="50">
        <v>110713</v>
      </c>
      <c r="AA7" s="50">
        <v>108001</v>
      </c>
    </row>
    <row r="8" spans="1:27">
      <c r="A8" s="11" t="s">
        <v>1126</v>
      </c>
      <c r="B8" s="141"/>
      <c r="C8" s="141"/>
      <c r="D8" s="6"/>
      <c r="E8" s="50">
        <v>171116</v>
      </c>
      <c r="F8" s="50">
        <v>197778</v>
      </c>
      <c r="G8" s="50">
        <v>184356</v>
      </c>
      <c r="H8" s="50">
        <v>177619</v>
      </c>
      <c r="I8" s="50">
        <v>183322</v>
      </c>
      <c r="J8" s="50">
        <v>197682</v>
      </c>
      <c r="K8" s="50">
        <v>216647</v>
      </c>
      <c r="L8" s="50">
        <v>231037</v>
      </c>
      <c r="M8" s="50">
        <v>239256</v>
      </c>
      <c r="N8" s="50">
        <v>246121</v>
      </c>
      <c r="O8" s="50">
        <v>248247</v>
      </c>
      <c r="P8" s="50">
        <v>252070</v>
      </c>
      <c r="Q8" s="50">
        <v>264317</v>
      </c>
      <c r="R8" s="50">
        <v>262657</v>
      </c>
      <c r="S8" s="50">
        <v>257627</v>
      </c>
      <c r="T8" s="142">
        <v>252977</v>
      </c>
      <c r="U8" s="50">
        <v>246449</v>
      </c>
      <c r="V8" s="50">
        <v>239458</v>
      </c>
      <c r="W8" s="50">
        <v>230897</v>
      </c>
      <c r="X8" s="50">
        <v>225310</v>
      </c>
      <c r="Y8" s="50">
        <v>218943</v>
      </c>
      <c r="Z8" s="50">
        <v>211972</v>
      </c>
      <c r="AA8" s="50">
        <v>203043</v>
      </c>
    </row>
    <row r="9" spans="1:27">
      <c r="A9" s="11" t="s">
        <v>1127</v>
      </c>
      <c r="B9" s="141"/>
      <c r="C9" s="141"/>
      <c r="D9" s="6"/>
      <c r="E9" s="50">
        <v>1215938</v>
      </c>
      <c r="F9" s="50">
        <v>1425548</v>
      </c>
      <c r="G9" s="50">
        <v>1730482</v>
      </c>
      <c r="H9" s="50">
        <v>2014101</v>
      </c>
      <c r="I9" s="50">
        <v>2146843</v>
      </c>
      <c r="J9" s="50">
        <v>2311905</v>
      </c>
      <c r="K9" s="50">
        <v>2509567</v>
      </c>
      <c r="L9" s="50">
        <v>2725903</v>
      </c>
      <c r="M9" s="50">
        <v>2956810</v>
      </c>
      <c r="N9" s="50">
        <v>3237745</v>
      </c>
      <c r="O9" s="50">
        <v>3499163</v>
      </c>
      <c r="P9" s="50">
        <v>3837557</v>
      </c>
      <c r="Q9" s="50">
        <v>3638823</v>
      </c>
      <c r="R9" s="50">
        <v>3855399</v>
      </c>
      <c r="S9" s="50">
        <v>3975511</v>
      </c>
      <c r="T9" s="142">
        <v>4128132</v>
      </c>
      <c r="U9" s="50">
        <v>4103583</v>
      </c>
      <c r="V9" s="50">
        <v>4164605</v>
      </c>
      <c r="W9" s="50">
        <v>4195016</v>
      </c>
      <c r="X9" s="50">
        <v>4159501</v>
      </c>
      <c r="Y9" s="50">
        <v>4212175</v>
      </c>
      <c r="Z9" s="50">
        <v>4377776</v>
      </c>
      <c r="AA9" s="50">
        <v>4122214</v>
      </c>
    </row>
    <row r="10" spans="1:27" ht="39.6">
      <c r="A10" s="11" t="s">
        <v>1128</v>
      </c>
      <c r="B10" s="141"/>
      <c r="C10" s="141"/>
      <c r="D10" s="6"/>
      <c r="E10" s="50">
        <v>53505</v>
      </c>
      <c r="F10" s="50">
        <v>95014</v>
      </c>
      <c r="G10" s="50">
        <v>129547</v>
      </c>
      <c r="H10" s="50">
        <v>157784</v>
      </c>
      <c r="I10" s="50">
        <v>183137</v>
      </c>
      <c r="J10" s="50">
        <v>213072</v>
      </c>
      <c r="K10" s="50">
        <v>222957</v>
      </c>
      <c r="L10" s="50">
        <v>236755</v>
      </c>
      <c r="M10" s="50">
        <v>244320</v>
      </c>
      <c r="N10" s="50">
        <v>251509</v>
      </c>
      <c r="O10" s="50">
        <v>252777</v>
      </c>
      <c r="P10" s="50">
        <v>252515</v>
      </c>
      <c r="Q10" s="50">
        <v>239189</v>
      </c>
      <c r="R10" s="50">
        <v>212319</v>
      </c>
      <c r="S10" s="50">
        <v>197398</v>
      </c>
      <c r="T10" s="30">
        <v>187760</v>
      </c>
      <c r="U10" s="50">
        <v>157031</v>
      </c>
      <c r="V10" s="50">
        <v>149632</v>
      </c>
      <c r="W10" s="50">
        <v>147326</v>
      </c>
      <c r="X10" s="50">
        <v>144943</v>
      </c>
      <c r="Y10" s="50">
        <v>144438</v>
      </c>
      <c r="Z10" s="50">
        <v>145411</v>
      </c>
      <c r="AA10" s="50">
        <v>143802</v>
      </c>
    </row>
    <row r="11" spans="1:27" ht="76.5" customHeight="1">
      <c r="A11" s="46" t="s">
        <v>632</v>
      </c>
      <c r="B11" s="141"/>
      <c r="C11" s="141"/>
      <c r="D11" s="6"/>
      <c r="E11" s="50">
        <v>181123</v>
      </c>
      <c r="F11" s="50">
        <v>208951</v>
      </c>
      <c r="G11" s="50">
        <v>227370</v>
      </c>
      <c r="H11" s="50">
        <v>235102</v>
      </c>
      <c r="I11" s="50">
        <v>240063</v>
      </c>
      <c r="J11" s="50">
        <v>234107</v>
      </c>
      <c r="K11" s="50">
        <v>246554</v>
      </c>
      <c r="L11" s="50">
        <v>245076</v>
      </c>
      <c r="M11" s="50">
        <v>247842</v>
      </c>
      <c r="N11" s="50">
        <v>253102</v>
      </c>
      <c r="O11" s="50">
        <v>257697</v>
      </c>
      <c r="P11" s="50">
        <v>264694</v>
      </c>
      <c r="Q11" s="50">
        <v>214993</v>
      </c>
      <c r="R11" s="50">
        <v>202862</v>
      </c>
      <c r="S11" s="50">
        <v>206361</v>
      </c>
      <c r="T11" s="50">
        <v>209020</v>
      </c>
      <c r="U11" s="50">
        <v>196795</v>
      </c>
      <c r="V11" s="50">
        <v>197417</v>
      </c>
      <c r="W11" s="50">
        <v>200613</v>
      </c>
      <c r="X11" s="50">
        <v>197586</v>
      </c>
      <c r="Y11" s="50">
        <v>196735</v>
      </c>
      <c r="Z11" s="50">
        <v>197681</v>
      </c>
      <c r="AA11" s="50">
        <v>187423</v>
      </c>
    </row>
    <row r="12" spans="1:27" ht="38.25" customHeight="1">
      <c r="A12" s="106" t="s">
        <v>1934</v>
      </c>
      <c r="B12" s="141"/>
      <c r="C12" s="141"/>
      <c r="D12" s="6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338"/>
      <c r="Q12" s="50"/>
      <c r="R12" s="50"/>
      <c r="S12" s="50"/>
      <c r="T12" s="142"/>
      <c r="U12" s="50"/>
      <c r="V12" s="50"/>
      <c r="X12" s="114"/>
      <c r="Y12" s="114"/>
      <c r="Z12" s="427"/>
      <c r="AA12" s="427"/>
    </row>
    <row r="13" spans="1:27" ht="25.5" customHeight="1">
      <c r="A13" s="46" t="s">
        <v>1453</v>
      </c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6"/>
      <c r="N13" s="50">
        <v>322197</v>
      </c>
      <c r="O13" s="50">
        <v>300701</v>
      </c>
      <c r="P13" s="50">
        <v>293241</v>
      </c>
      <c r="Q13" s="50">
        <v>261487</v>
      </c>
      <c r="R13" s="50">
        <v>233572</v>
      </c>
      <c r="S13" s="50">
        <v>222076</v>
      </c>
      <c r="T13" s="30">
        <v>207615</v>
      </c>
      <c r="U13" s="50">
        <v>193435</v>
      </c>
      <c r="V13" s="50">
        <v>179933</v>
      </c>
      <c r="W13" s="50">
        <v>169416</v>
      </c>
      <c r="X13" s="50">
        <v>157998</v>
      </c>
      <c r="Y13" s="50">
        <v>149641</v>
      </c>
      <c r="Z13" s="50">
        <v>146822</v>
      </c>
      <c r="AA13" s="50">
        <v>133140</v>
      </c>
    </row>
    <row r="14" spans="1:27">
      <c r="A14" s="46" t="s">
        <v>2318</v>
      </c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6"/>
      <c r="N14" s="50">
        <v>5263</v>
      </c>
      <c r="O14" s="50">
        <v>6327</v>
      </c>
      <c r="P14" s="50">
        <v>7404</v>
      </c>
      <c r="Q14" s="50">
        <v>7832</v>
      </c>
      <c r="R14" s="50">
        <v>8360</v>
      </c>
      <c r="S14" s="50">
        <v>8678</v>
      </c>
      <c r="T14" s="30">
        <v>8948</v>
      </c>
      <c r="U14" s="50">
        <v>9197</v>
      </c>
      <c r="V14" s="50">
        <v>8962</v>
      </c>
      <c r="W14" s="50">
        <v>8676</v>
      </c>
      <c r="X14" s="50">
        <v>8489</v>
      </c>
      <c r="Y14" s="50">
        <v>8391</v>
      </c>
      <c r="Z14" s="50">
        <v>8530</v>
      </c>
      <c r="AA14" s="50">
        <v>8187</v>
      </c>
    </row>
    <row r="15" spans="1:27">
      <c r="A15" s="46" t="s">
        <v>1627</v>
      </c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6"/>
      <c r="N15" s="50">
        <v>11533</v>
      </c>
      <c r="O15" s="50">
        <v>12826</v>
      </c>
      <c r="P15" s="50">
        <v>14551</v>
      </c>
      <c r="Q15" s="50">
        <v>14806</v>
      </c>
      <c r="R15" s="50">
        <v>16100</v>
      </c>
      <c r="S15" s="50">
        <v>17215</v>
      </c>
      <c r="T15" s="30">
        <v>17552</v>
      </c>
      <c r="U15" s="50">
        <v>17314</v>
      </c>
      <c r="V15" s="50">
        <v>17240</v>
      </c>
      <c r="W15" s="50">
        <v>17280</v>
      </c>
      <c r="X15" s="50">
        <v>17432</v>
      </c>
      <c r="Y15" s="50">
        <v>17834</v>
      </c>
      <c r="Z15" s="50">
        <v>18512</v>
      </c>
      <c r="AA15" s="50">
        <v>18187</v>
      </c>
    </row>
    <row r="16" spans="1:27">
      <c r="A16" s="144" t="s">
        <v>677</v>
      </c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6"/>
      <c r="N16" s="50"/>
      <c r="O16" s="50"/>
      <c r="P16" s="50"/>
      <c r="Q16" s="50"/>
      <c r="R16" s="50"/>
      <c r="S16" s="50"/>
      <c r="T16" s="30"/>
      <c r="U16" s="50"/>
      <c r="V16" s="50"/>
      <c r="W16" s="114"/>
      <c r="X16" s="114"/>
      <c r="Z16" s="427"/>
      <c r="AA16" s="427"/>
    </row>
    <row r="17" spans="1:27" ht="26.4">
      <c r="A17" s="144" t="s">
        <v>2372</v>
      </c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6"/>
      <c r="N17" s="50">
        <v>4503</v>
      </c>
      <c r="O17" s="50">
        <v>5185</v>
      </c>
      <c r="P17" s="50">
        <v>6100</v>
      </c>
      <c r="Q17" s="50">
        <v>6514</v>
      </c>
      <c r="R17" s="50">
        <v>7004</v>
      </c>
      <c r="S17" s="50">
        <v>7228</v>
      </c>
      <c r="T17" s="30">
        <v>7345</v>
      </c>
      <c r="U17" s="50">
        <v>7289</v>
      </c>
      <c r="V17" s="50">
        <v>7146</v>
      </c>
      <c r="W17" s="50">
        <v>7093</v>
      </c>
      <c r="X17" s="50">
        <v>6991</v>
      </c>
      <c r="Y17" s="50">
        <v>6900</v>
      </c>
      <c r="Z17" s="50">
        <v>6862</v>
      </c>
      <c r="AA17" s="50">
        <v>6405</v>
      </c>
    </row>
    <row r="18" spans="1:27" ht="26.4">
      <c r="A18" s="144" t="s">
        <v>2373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6"/>
      <c r="N18" s="50">
        <v>7030</v>
      </c>
      <c r="O18" s="50">
        <v>7641</v>
      </c>
      <c r="P18" s="50">
        <v>8451</v>
      </c>
      <c r="Q18" s="50">
        <v>8292</v>
      </c>
      <c r="R18" s="50">
        <v>9096</v>
      </c>
      <c r="S18" s="50">
        <v>9987</v>
      </c>
      <c r="T18" s="30">
        <v>10207</v>
      </c>
      <c r="U18" s="50">
        <v>10025</v>
      </c>
      <c r="V18" s="50">
        <v>10094</v>
      </c>
      <c r="W18" s="50">
        <v>10187</v>
      </c>
      <c r="X18" s="50">
        <v>10441</v>
      </c>
      <c r="Y18" s="50">
        <v>10934</v>
      </c>
      <c r="Z18" s="50">
        <v>11650</v>
      </c>
      <c r="AA18" s="50">
        <v>11782</v>
      </c>
    </row>
    <row r="19" spans="1:27">
      <c r="A19" s="11" t="s">
        <v>2374</v>
      </c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6"/>
      <c r="N19" s="50">
        <v>434566</v>
      </c>
      <c r="O19" s="50">
        <v>452222</v>
      </c>
      <c r="P19" s="50">
        <v>478413</v>
      </c>
      <c r="Q19" s="50">
        <v>409742</v>
      </c>
      <c r="R19" s="50">
        <v>416135</v>
      </c>
      <c r="S19" s="50">
        <v>410999</v>
      </c>
      <c r="T19" s="30">
        <v>418601</v>
      </c>
      <c r="U19" s="50">
        <v>402479</v>
      </c>
      <c r="V19" s="50">
        <v>403942</v>
      </c>
      <c r="W19" s="50">
        <v>404959</v>
      </c>
      <c r="X19" s="50">
        <v>401872</v>
      </c>
      <c r="Y19" s="50">
        <v>403126</v>
      </c>
      <c r="Z19" s="50">
        <v>411964</v>
      </c>
      <c r="AA19" s="50">
        <v>387137</v>
      </c>
    </row>
    <row r="20" spans="1:27">
      <c r="A20" s="144" t="s">
        <v>1370</v>
      </c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6"/>
      <c r="N20" s="50"/>
      <c r="O20" s="50"/>
      <c r="P20" s="50"/>
      <c r="Q20" s="50"/>
      <c r="R20" s="50"/>
      <c r="S20" s="50"/>
      <c r="T20" s="30"/>
      <c r="U20" s="50"/>
      <c r="V20" s="50"/>
      <c r="X20" s="114"/>
      <c r="Y20" s="114"/>
      <c r="Z20" s="427"/>
      <c r="AA20" s="427"/>
    </row>
    <row r="21" spans="1:27" ht="26.4">
      <c r="A21" s="116" t="s">
        <v>2375</v>
      </c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6"/>
      <c r="N21" s="50">
        <v>64485</v>
      </c>
      <c r="O21" s="50">
        <v>66548</v>
      </c>
      <c r="P21" s="50">
        <v>69347</v>
      </c>
      <c r="Q21" s="50">
        <v>61292</v>
      </c>
      <c r="R21" s="50">
        <v>59495</v>
      </c>
      <c r="S21" s="50">
        <v>56799</v>
      </c>
      <c r="T21" s="30">
        <v>56244</v>
      </c>
      <c r="U21" s="50">
        <v>52266</v>
      </c>
      <c r="V21" s="50">
        <v>51464</v>
      </c>
      <c r="W21" s="50">
        <v>50848</v>
      </c>
      <c r="X21" s="50">
        <v>49985</v>
      </c>
      <c r="Y21" s="50">
        <v>49992</v>
      </c>
      <c r="Z21" s="50">
        <v>51387</v>
      </c>
      <c r="AA21" s="50">
        <v>49282</v>
      </c>
    </row>
    <row r="22" spans="1:27" ht="26.4">
      <c r="A22" s="116" t="s">
        <v>2376</v>
      </c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6"/>
      <c r="N22" s="50">
        <v>38744</v>
      </c>
      <c r="O22" s="50">
        <v>39421</v>
      </c>
      <c r="P22" s="50">
        <v>40466</v>
      </c>
      <c r="Q22" s="50">
        <v>30570</v>
      </c>
      <c r="R22" s="50">
        <v>29652</v>
      </c>
      <c r="S22" s="50">
        <v>27638</v>
      </c>
      <c r="T22" s="30">
        <v>27760</v>
      </c>
      <c r="U22" s="50">
        <v>26551</v>
      </c>
      <c r="V22" s="50">
        <v>26309</v>
      </c>
      <c r="W22" s="50">
        <v>26075</v>
      </c>
      <c r="X22" s="50">
        <v>25781</v>
      </c>
      <c r="Y22" s="50">
        <v>25429</v>
      </c>
      <c r="Z22" s="50">
        <v>25705</v>
      </c>
      <c r="AA22" s="50">
        <v>23845</v>
      </c>
    </row>
    <row r="23" spans="1:27" ht="26.4">
      <c r="A23" s="116" t="s">
        <v>2122</v>
      </c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6"/>
      <c r="N23" s="50">
        <v>5930</v>
      </c>
      <c r="O23" s="50">
        <v>5822</v>
      </c>
      <c r="P23" s="50">
        <v>5842</v>
      </c>
      <c r="Q23" s="50">
        <v>4014</v>
      </c>
      <c r="R23" s="50">
        <v>3694</v>
      </c>
      <c r="S23" s="50">
        <v>3195</v>
      </c>
      <c r="T23" s="30">
        <v>3131</v>
      </c>
      <c r="U23" s="50">
        <v>2820</v>
      </c>
      <c r="V23" s="50">
        <v>2776</v>
      </c>
      <c r="W23" s="50">
        <v>2696</v>
      </c>
      <c r="X23" s="50">
        <v>2573</v>
      </c>
      <c r="Y23" s="50">
        <v>2459</v>
      </c>
      <c r="Z23" s="50">
        <v>2470</v>
      </c>
      <c r="AA23" s="50">
        <v>2263</v>
      </c>
    </row>
    <row r="24" spans="1:27" ht="26.4">
      <c r="A24" s="116" t="s">
        <v>2267</v>
      </c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6"/>
      <c r="N24" s="50">
        <v>40689</v>
      </c>
      <c r="O24" s="50">
        <v>42546</v>
      </c>
      <c r="P24" s="50">
        <v>45069</v>
      </c>
      <c r="Q24" s="50">
        <v>36197</v>
      </c>
      <c r="R24" s="50">
        <v>36768</v>
      </c>
      <c r="S24" s="50">
        <v>35946</v>
      </c>
      <c r="T24" s="30">
        <v>36212</v>
      </c>
      <c r="U24" s="50">
        <v>33685</v>
      </c>
      <c r="V24" s="50">
        <v>32910</v>
      </c>
      <c r="W24" s="50">
        <v>32194</v>
      </c>
      <c r="X24" s="50">
        <v>31625</v>
      </c>
      <c r="Y24" s="50">
        <v>31118</v>
      </c>
      <c r="Z24" s="50">
        <v>31437</v>
      </c>
      <c r="AA24" s="50">
        <v>28982</v>
      </c>
    </row>
    <row r="25" spans="1:27" ht="39.6">
      <c r="A25" s="116" t="s">
        <v>2268</v>
      </c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6"/>
      <c r="N25" s="50">
        <v>46112</v>
      </c>
      <c r="O25" s="50">
        <v>50737</v>
      </c>
      <c r="P25" s="50">
        <v>55973</v>
      </c>
      <c r="Q25" s="50">
        <v>52315</v>
      </c>
      <c r="R25" s="50">
        <v>54981</v>
      </c>
      <c r="S25" s="50">
        <v>56371</v>
      </c>
      <c r="T25" s="30">
        <v>58126</v>
      </c>
      <c r="U25" s="50">
        <v>57190</v>
      </c>
      <c r="V25" s="50">
        <v>57055</v>
      </c>
      <c r="W25" s="50">
        <v>56462</v>
      </c>
      <c r="X25" s="50">
        <v>54409</v>
      </c>
      <c r="Y25" s="50">
        <v>52680</v>
      </c>
      <c r="Z25" s="50">
        <v>52001</v>
      </c>
      <c r="AA25" s="50">
        <v>46122</v>
      </c>
    </row>
    <row r="26" spans="1:27" ht="26.4">
      <c r="A26" s="116" t="s">
        <v>2316</v>
      </c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6"/>
      <c r="N26" s="50"/>
      <c r="O26" s="50">
        <v>2397</v>
      </c>
      <c r="P26" s="50">
        <v>2727</v>
      </c>
      <c r="Q26" s="50">
        <v>2593</v>
      </c>
      <c r="R26" s="50">
        <v>2674</v>
      </c>
      <c r="S26" s="50">
        <v>2656</v>
      </c>
      <c r="T26" s="30">
        <v>2663</v>
      </c>
      <c r="U26" s="50">
        <v>2525</v>
      </c>
      <c r="V26" s="50">
        <v>2461</v>
      </c>
      <c r="W26" s="50">
        <v>2392</v>
      </c>
      <c r="X26" s="50">
        <v>2223</v>
      </c>
      <c r="Y26" s="50">
        <v>2157</v>
      </c>
      <c r="Z26" s="50">
        <v>2130</v>
      </c>
      <c r="AA26" s="50">
        <v>1850</v>
      </c>
    </row>
    <row r="27" spans="1:27">
      <c r="A27" s="116" t="s">
        <v>2317</v>
      </c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6"/>
      <c r="N27" s="50">
        <v>14944</v>
      </c>
      <c r="O27" s="50">
        <v>15959</v>
      </c>
      <c r="P27" s="50">
        <v>17049</v>
      </c>
      <c r="Q27" s="50">
        <v>15334</v>
      </c>
      <c r="R27" s="50">
        <v>15470</v>
      </c>
      <c r="S27" s="50">
        <v>15193</v>
      </c>
      <c r="T27" s="30">
        <v>15523</v>
      </c>
      <c r="U27" s="50">
        <v>14825</v>
      </c>
      <c r="V27" s="50">
        <v>14853</v>
      </c>
      <c r="W27" s="50">
        <v>14695</v>
      </c>
      <c r="X27" s="50">
        <v>14310</v>
      </c>
      <c r="Y27" s="50">
        <v>14201</v>
      </c>
      <c r="Z27" s="50">
        <v>14624</v>
      </c>
      <c r="AA27" s="50">
        <v>14088</v>
      </c>
    </row>
    <row r="28" spans="1:27" ht="26.4">
      <c r="A28" s="116" t="s">
        <v>1685</v>
      </c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6"/>
      <c r="N28" s="50">
        <v>13183</v>
      </c>
      <c r="O28" s="50">
        <v>14530</v>
      </c>
      <c r="P28" s="50">
        <v>16191</v>
      </c>
      <c r="Q28" s="50">
        <v>15718</v>
      </c>
      <c r="R28" s="50">
        <v>17226</v>
      </c>
      <c r="S28" s="50">
        <v>18056</v>
      </c>
      <c r="T28" s="30">
        <v>18875</v>
      </c>
      <c r="U28" s="50">
        <v>19330</v>
      </c>
      <c r="V28" s="50">
        <v>20000</v>
      </c>
      <c r="W28" s="50">
        <v>20544</v>
      </c>
      <c r="X28" s="50">
        <v>20741</v>
      </c>
      <c r="Y28" s="50">
        <v>21303</v>
      </c>
      <c r="Z28" s="50">
        <v>21946</v>
      </c>
      <c r="AA28" s="50">
        <v>20712</v>
      </c>
    </row>
    <row r="29" spans="1:27" ht="39.6">
      <c r="A29" s="116" t="s">
        <v>1686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6"/>
      <c r="N29" s="50">
        <v>29168</v>
      </c>
      <c r="O29" s="50">
        <v>30043</v>
      </c>
      <c r="P29" s="50">
        <v>31366</v>
      </c>
      <c r="Q29" s="50">
        <v>25417</v>
      </c>
      <c r="R29" s="50">
        <v>26666</v>
      </c>
      <c r="S29" s="50">
        <v>27198</v>
      </c>
      <c r="T29" s="30">
        <v>27847</v>
      </c>
      <c r="U29" s="50">
        <v>27438</v>
      </c>
      <c r="V29" s="50">
        <v>27737</v>
      </c>
      <c r="W29" s="50">
        <v>28233</v>
      </c>
      <c r="X29" s="50">
        <v>28792</v>
      </c>
      <c r="Y29" s="50">
        <v>29932</v>
      </c>
      <c r="Z29" s="50">
        <v>30864</v>
      </c>
      <c r="AA29" s="50">
        <v>29179</v>
      </c>
    </row>
    <row r="30" spans="1:27" ht="39.6">
      <c r="A30" s="116" t="s">
        <v>2215</v>
      </c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6"/>
      <c r="N30" s="50">
        <v>26592</v>
      </c>
      <c r="O30" s="50">
        <v>29346</v>
      </c>
      <c r="P30" s="50">
        <v>32783</v>
      </c>
      <c r="Q30" s="50">
        <v>31091</v>
      </c>
      <c r="R30" s="50">
        <v>34229</v>
      </c>
      <c r="S30" s="50">
        <v>36179</v>
      </c>
      <c r="T30" s="30">
        <v>38211</v>
      </c>
      <c r="U30" s="50">
        <v>38974</v>
      </c>
      <c r="V30" s="50">
        <v>40685</v>
      </c>
      <c r="W30" s="50">
        <v>42291</v>
      </c>
      <c r="X30" s="50">
        <v>44006</v>
      </c>
      <c r="Y30" s="50">
        <v>45917</v>
      </c>
      <c r="Z30" s="50">
        <v>48287</v>
      </c>
      <c r="AA30" s="50">
        <v>46812</v>
      </c>
    </row>
    <row r="31" spans="1:27" ht="26.4">
      <c r="A31" s="132" t="s">
        <v>1933</v>
      </c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6"/>
      <c r="N31" s="50">
        <v>3730</v>
      </c>
      <c r="O31" s="50">
        <v>4113</v>
      </c>
      <c r="P31" s="50">
        <v>4620</v>
      </c>
      <c r="Q31" s="50">
        <v>4348</v>
      </c>
      <c r="R31" s="50">
        <v>4717</v>
      </c>
      <c r="S31" s="50">
        <v>4855</v>
      </c>
      <c r="T31" s="30">
        <v>5000</v>
      </c>
      <c r="U31" s="50">
        <v>4948</v>
      </c>
      <c r="V31" s="50">
        <v>4951</v>
      </c>
      <c r="W31" s="50">
        <v>4943</v>
      </c>
      <c r="X31" s="50">
        <v>4900</v>
      </c>
      <c r="Y31" s="50">
        <v>4868</v>
      </c>
      <c r="Z31" s="50">
        <v>4919</v>
      </c>
      <c r="AA31" s="50">
        <v>4524</v>
      </c>
    </row>
    <row r="32" spans="1:27" ht="26.4">
      <c r="A32" s="116" t="s">
        <v>2116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6"/>
      <c r="N32" s="50">
        <v>78021</v>
      </c>
      <c r="O32" s="50">
        <v>74643</v>
      </c>
      <c r="P32" s="50">
        <v>74234</v>
      </c>
      <c r="Q32" s="50">
        <v>57728</v>
      </c>
      <c r="R32" s="50">
        <v>54894</v>
      </c>
      <c r="S32" s="50">
        <v>50484</v>
      </c>
      <c r="T32" s="30">
        <v>49944</v>
      </c>
      <c r="U32" s="50">
        <v>44630</v>
      </c>
      <c r="V32" s="50">
        <v>43898</v>
      </c>
      <c r="W32" s="50">
        <v>43729</v>
      </c>
      <c r="X32" s="50">
        <v>42528</v>
      </c>
      <c r="Y32" s="50">
        <v>42348</v>
      </c>
      <c r="Z32" s="50">
        <v>43163</v>
      </c>
      <c r="AA32" s="50">
        <v>40971</v>
      </c>
    </row>
    <row r="33" spans="1:27" ht="37.5" customHeight="1">
      <c r="A33" s="116" t="s">
        <v>2359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6"/>
      <c r="N33" s="50">
        <v>30112</v>
      </c>
      <c r="O33" s="50">
        <v>32729</v>
      </c>
      <c r="P33" s="50">
        <v>35369</v>
      </c>
      <c r="Q33" s="50">
        <v>30378</v>
      </c>
      <c r="R33" s="50">
        <v>31678</v>
      </c>
      <c r="S33" s="50">
        <v>32165</v>
      </c>
      <c r="T33" s="30">
        <v>33609</v>
      </c>
      <c r="U33" s="50">
        <v>33147</v>
      </c>
      <c r="V33" s="50">
        <v>34229</v>
      </c>
      <c r="W33" s="50">
        <v>34960</v>
      </c>
      <c r="X33" s="50">
        <v>35233</v>
      </c>
      <c r="Y33" s="50">
        <v>35758</v>
      </c>
      <c r="Z33" s="50">
        <v>36695</v>
      </c>
      <c r="AA33" s="50">
        <v>35137</v>
      </c>
    </row>
    <row r="34" spans="1:27" ht="26.4">
      <c r="A34" s="116" t="s">
        <v>724</v>
      </c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6"/>
      <c r="N34" s="50">
        <v>8700</v>
      </c>
      <c r="O34" s="50">
        <v>9197</v>
      </c>
      <c r="P34" s="50">
        <v>10000</v>
      </c>
      <c r="Q34" s="50">
        <v>9173</v>
      </c>
      <c r="R34" s="50">
        <v>9503</v>
      </c>
      <c r="S34" s="50">
        <v>9620</v>
      </c>
      <c r="T34" s="30">
        <v>9944</v>
      </c>
      <c r="U34" s="50">
        <v>9754</v>
      </c>
      <c r="V34" s="50">
        <v>9915</v>
      </c>
      <c r="W34" s="50">
        <v>9978</v>
      </c>
      <c r="X34" s="50">
        <v>9977</v>
      </c>
      <c r="Y34" s="50">
        <v>10028</v>
      </c>
      <c r="Z34" s="50">
        <v>10188</v>
      </c>
      <c r="AA34" s="50">
        <v>9626</v>
      </c>
    </row>
    <row r="35" spans="1:27">
      <c r="A35" s="116" t="s">
        <v>721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6"/>
      <c r="N35" s="50"/>
      <c r="O35" s="50"/>
      <c r="P35" s="50"/>
      <c r="Q35" s="50"/>
      <c r="R35" s="50"/>
      <c r="S35" s="50"/>
      <c r="T35" s="30"/>
      <c r="U35" s="50"/>
      <c r="V35" s="50"/>
      <c r="X35" s="114"/>
      <c r="Y35" s="114"/>
      <c r="Z35" s="427"/>
      <c r="AA35" s="424"/>
    </row>
    <row r="36" spans="1:27" ht="26.4">
      <c r="A36" s="132" t="s">
        <v>1330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6"/>
      <c r="N36" s="50"/>
      <c r="O36" s="50">
        <v>3846</v>
      </c>
      <c r="P36" s="50">
        <v>4076</v>
      </c>
      <c r="Q36" s="50">
        <v>3585</v>
      </c>
      <c r="R36" s="50">
        <v>3632</v>
      </c>
      <c r="S36" s="50">
        <v>3576</v>
      </c>
      <c r="T36" s="30">
        <v>3644</v>
      </c>
      <c r="U36" s="50">
        <v>3535</v>
      </c>
      <c r="V36" s="50">
        <v>3557</v>
      </c>
      <c r="W36" s="50">
        <v>3646</v>
      </c>
      <c r="X36" s="50">
        <v>3607</v>
      </c>
      <c r="Y36" s="50">
        <v>3611</v>
      </c>
      <c r="Z36" s="50">
        <v>3666</v>
      </c>
      <c r="AA36" s="50">
        <v>3513</v>
      </c>
    </row>
    <row r="37" spans="1:27" ht="52.8">
      <c r="A37" s="132" t="s">
        <v>1544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6"/>
      <c r="N37" s="50"/>
      <c r="O37" s="50">
        <v>5351</v>
      </c>
      <c r="P37" s="50">
        <v>5924</v>
      </c>
      <c r="Q37" s="50">
        <v>5588</v>
      </c>
      <c r="R37" s="50">
        <v>5871</v>
      </c>
      <c r="S37" s="50">
        <v>6044</v>
      </c>
      <c r="T37" s="30">
        <v>6300</v>
      </c>
      <c r="U37" s="50">
        <v>6219</v>
      </c>
      <c r="V37" s="50">
        <v>6358</v>
      </c>
      <c r="W37" s="50">
        <v>6332</v>
      </c>
      <c r="X37" s="50">
        <v>6370</v>
      </c>
      <c r="Y37" s="50">
        <v>6417</v>
      </c>
      <c r="Z37" s="50">
        <v>6522</v>
      </c>
      <c r="AA37" s="50">
        <v>6113</v>
      </c>
    </row>
    <row r="38" spans="1:27" ht="26.4">
      <c r="A38" s="46" t="s">
        <v>1332</v>
      </c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6"/>
      <c r="N38" s="50">
        <v>12697</v>
      </c>
      <c r="O38" s="50">
        <v>15291</v>
      </c>
      <c r="P38" s="50">
        <v>18586</v>
      </c>
      <c r="Q38" s="50">
        <v>21840</v>
      </c>
      <c r="R38" s="50">
        <v>24174</v>
      </c>
      <c r="S38" s="50">
        <v>26010</v>
      </c>
      <c r="T38" s="30">
        <v>28545</v>
      </c>
      <c r="U38" s="50">
        <v>30332</v>
      </c>
      <c r="V38" s="50">
        <v>31191</v>
      </c>
      <c r="W38" s="50">
        <v>31903</v>
      </c>
      <c r="X38" s="50">
        <v>32271</v>
      </c>
      <c r="Y38" s="50">
        <v>32582</v>
      </c>
      <c r="Z38" s="50">
        <v>32971</v>
      </c>
      <c r="AA38" s="50">
        <v>31846</v>
      </c>
    </row>
    <row r="39" spans="1:27">
      <c r="A39" s="46" t="s">
        <v>1333</v>
      </c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6"/>
      <c r="N39" s="50">
        <v>301684</v>
      </c>
      <c r="O39" s="50">
        <v>333214</v>
      </c>
      <c r="P39" s="50">
        <v>371696</v>
      </c>
      <c r="Q39" s="50">
        <v>351751</v>
      </c>
      <c r="R39" s="50">
        <v>390495</v>
      </c>
      <c r="S39" s="50">
        <v>425967</v>
      </c>
      <c r="T39" s="30">
        <v>433706</v>
      </c>
      <c r="U39" s="50">
        <v>431812</v>
      </c>
      <c r="V39" s="50">
        <v>437684</v>
      </c>
      <c r="W39" s="50">
        <v>449475</v>
      </c>
      <c r="X39" s="50">
        <v>463812</v>
      </c>
      <c r="Y39" s="50">
        <v>483560</v>
      </c>
      <c r="Z39" s="50">
        <v>512376</v>
      </c>
      <c r="AA39" s="50">
        <v>497836</v>
      </c>
    </row>
    <row r="40" spans="1:27" ht="51.75" customHeight="1">
      <c r="A40" s="46" t="s">
        <v>569</v>
      </c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6"/>
      <c r="N40" s="50">
        <v>1572747</v>
      </c>
      <c r="O40" s="50">
        <v>1682597</v>
      </c>
      <c r="P40" s="50">
        <v>1831401</v>
      </c>
      <c r="Q40" s="50">
        <v>1724292</v>
      </c>
      <c r="R40" s="50">
        <v>1807452</v>
      </c>
      <c r="S40" s="50">
        <v>1797630</v>
      </c>
      <c r="T40" s="30">
        <v>1846337</v>
      </c>
      <c r="U40" s="50">
        <v>1788473</v>
      </c>
      <c r="V40" s="50">
        <v>1799064</v>
      </c>
      <c r="W40" s="50">
        <v>1784593</v>
      </c>
      <c r="X40" s="50">
        <v>1711169</v>
      </c>
      <c r="Y40" s="50">
        <v>1697414</v>
      </c>
      <c r="Z40" s="50">
        <v>1754543</v>
      </c>
      <c r="AA40" s="50">
        <v>1585030</v>
      </c>
    </row>
    <row r="41" spans="1:27">
      <c r="A41" s="46" t="s">
        <v>712</v>
      </c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6"/>
      <c r="N41" s="50">
        <v>71890</v>
      </c>
      <c r="O41" s="50">
        <v>73952</v>
      </c>
      <c r="P41" s="50">
        <v>79749</v>
      </c>
      <c r="Q41" s="50">
        <v>80928</v>
      </c>
      <c r="R41" s="50">
        <v>84728</v>
      </c>
      <c r="S41" s="50">
        <v>85945</v>
      </c>
      <c r="T41" s="30">
        <v>90667</v>
      </c>
      <c r="U41" s="50">
        <v>90843</v>
      </c>
      <c r="V41" s="50">
        <v>93153</v>
      </c>
      <c r="W41" s="50">
        <v>96426</v>
      </c>
      <c r="X41" s="50">
        <v>99329</v>
      </c>
      <c r="Y41" s="50">
        <v>104805</v>
      </c>
      <c r="Z41" s="50">
        <v>110607</v>
      </c>
      <c r="AA41" s="50">
        <v>107260</v>
      </c>
    </row>
    <row r="42" spans="1:27">
      <c r="A42" s="46" t="s">
        <v>919</v>
      </c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6"/>
      <c r="N42" s="50">
        <v>141473</v>
      </c>
      <c r="O42" s="50">
        <v>162229</v>
      </c>
      <c r="P42" s="50">
        <v>184487</v>
      </c>
      <c r="Q42" s="50">
        <v>193474</v>
      </c>
      <c r="R42" s="50">
        <v>214866</v>
      </c>
      <c r="S42" s="50">
        <v>238045</v>
      </c>
      <c r="T42" s="30">
        <v>254921</v>
      </c>
      <c r="U42" s="50">
        <v>266040</v>
      </c>
      <c r="V42" s="50">
        <v>278112</v>
      </c>
      <c r="W42" s="50">
        <v>288602</v>
      </c>
      <c r="X42" s="50">
        <v>300867</v>
      </c>
      <c r="Y42" s="50">
        <v>313444</v>
      </c>
      <c r="Z42" s="50">
        <v>330850</v>
      </c>
      <c r="AA42" s="50">
        <v>325268</v>
      </c>
    </row>
    <row r="43" spans="1:27">
      <c r="A43" s="144" t="s">
        <v>920</v>
      </c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6"/>
      <c r="N43" s="50">
        <v>19155</v>
      </c>
      <c r="O43" s="50">
        <v>20846</v>
      </c>
      <c r="P43" s="50">
        <v>22969</v>
      </c>
      <c r="Q43" s="50">
        <v>23809</v>
      </c>
      <c r="R43" s="50">
        <v>26070</v>
      </c>
      <c r="S43" s="50">
        <v>27439</v>
      </c>
      <c r="T43" s="30">
        <v>28851</v>
      </c>
      <c r="U43" s="50">
        <v>29139</v>
      </c>
      <c r="V43" s="50">
        <v>28618</v>
      </c>
      <c r="W43" s="15">
        <v>28317</v>
      </c>
      <c r="X43" s="50">
        <v>27711</v>
      </c>
      <c r="Y43" s="50">
        <v>27488</v>
      </c>
      <c r="Z43" s="50">
        <v>27359</v>
      </c>
      <c r="AA43" s="50">
        <v>24794</v>
      </c>
    </row>
    <row r="44" spans="1:27">
      <c r="A44" s="46" t="s">
        <v>676</v>
      </c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6"/>
      <c r="N44" s="50">
        <v>90246</v>
      </c>
      <c r="O44" s="50">
        <v>95385</v>
      </c>
      <c r="P44" s="50">
        <v>102453</v>
      </c>
      <c r="Q44" s="50">
        <v>94213</v>
      </c>
      <c r="R44" s="50">
        <v>98924</v>
      </c>
      <c r="S44" s="50">
        <v>101195</v>
      </c>
      <c r="T44" s="30">
        <v>104051</v>
      </c>
      <c r="U44" s="50">
        <v>101148</v>
      </c>
      <c r="V44" s="50">
        <v>102004</v>
      </c>
      <c r="W44" s="50">
        <v>102243</v>
      </c>
      <c r="X44" s="50">
        <v>101701</v>
      </c>
      <c r="Y44" s="50">
        <v>101542</v>
      </c>
      <c r="Z44" s="50">
        <v>102051</v>
      </c>
      <c r="AA44" s="50">
        <v>92387</v>
      </c>
    </row>
    <row r="45" spans="1:27" ht="39" customHeight="1">
      <c r="A45" s="118" t="s">
        <v>921</v>
      </c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6"/>
      <c r="N45" s="50">
        <v>544496</v>
      </c>
      <c r="O45" s="50">
        <v>614230</v>
      </c>
      <c r="P45" s="50">
        <v>689787</v>
      </c>
      <c r="Q45" s="50">
        <v>658983</v>
      </c>
      <c r="R45" s="50">
        <v>709520</v>
      </c>
      <c r="S45" s="50">
        <v>775439</v>
      </c>
      <c r="T45" s="30">
        <v>834584</v>
      </c>
      <c r="U45" s="50">
        <v>864045</v>
      </c>
      <c r="V45" s="50">
        <v>892773</v>
      </c>
      <c r="W45" s="50">
        <v>913802</v>
      </c>
      <c r="X45" s="50">
        <v>924874</v>
      </c>
      <c r="Y45" s="50">
        <v>948368</v>
      </c>
      <c r="Z45" s="50">
        <v>985322</v>
      </c>
      <c r="AA45" s="50">
        <v>961278</v>
      </c>
    </row>
    <row r="46" spans="1:27" ht="40.5" customHeight="1">
      <c r="A46" s="118" t="s">
        <v>1113</v>
      </c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6"/>
      <c r="N46" s="50">
        <v>80601</v>
      </c>
      <c r="O46" s="50">
        <v>83400</v>
      </c>
      <c r="P46" s="50">
        <v>93261</v>
      </c>
      <c r="Q46" s="50">
        <v>100455</v>
      </c>
      <c r="R46" s="50">
        <v>99795</v>
      </c>
      <c r="S46" s="50">
        <v>100266</v>
      </c>
      <c r="T46" s="30">
        <v>98498</v>
      </c>
      <c r="U46" s="50">
        <v>94743</v>
      </c>
      <c r="V46" s="50">
        <v>91575</v>
      </c>
      <c r="W46" s="50">
        <v>88455</v>
      </c>
      <c r="X46" s="50">
        <v>94841</v>
      </c>
      <c r="Y46" s="50">
        <v>96131</v>
      </c>
      <c r="Z46" s="50">
        <v>96081</v>
      </c>
      <c r="AA46" s="50">
        <v>96317</v>
      </c>
    </row>
    <row r="47" spans="1:27">
      <c r="A47" s="46" t="s">
        <v>1624</v>
      </c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6"/>
      <c r="N47" s="50">
        <v>167771</v>
      </c>
      <c r="O47" s="50">
        <v>170857</v>
      </c>
      <c r="P47" s="50">
        <v>171874</v>
      </c>
      <c r="Q47" s="50">
        <v>167525</v>
      </c>
      <c r="R47" s="50">
        <v>166202</v>
      </c>
      <c r="S47" s="50">
        <v>165175</v>
      </c>
      <c r="T47" s="30">
        <v>163647</v>
      </c>
      <c r="U47" s="50">
        <v>160403</v>
      </c>
      <c r="V47" s="50">
        <v>158158</v>
      </c>
      <c r="W47" s="50">
        <v>156344</v>
      </c>
      <c r="X47" s="50">
        <v>152719</v>
      </c>
      <c r="Y47" s="50">
        <v>149408</v>
      </c>
      <c r="Z47" s="50">
        <v>146569</v>
      </c>
      <c r="AA47" s="50">
        <v>141726</v>
      </c>
    </row>
    <row r="48" spans="1:27" ht="26.4">
      <c r="A48" s="46" t="s">
        <v>1625</v>
      </c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6"/>
      <c r="N48" s="50">
        <v>67467</v>
      </c>
      <c r="O48" s="50">
        <v>72570</v>
      </c>
      <c r="P48" s="50">
        <v>75760</v>
      </c>
      <c r="Q48" s="50">
        <v>73263</v>
      </c>
      <c r="R48" s="50">
        <v>75305</v>
      </c>
      <c r="S48" s="50">
        <v>75003</v>
      </c>
      <c r="T48" s="30">
        <v>77885</v>
      </c>
      <c r="U48" s="50">
        <v>78199</v>
      </c>
      <c r="V48" s="50">
        <v>80038</v>
      </c>
      <c r="W48" s="50">
        <v>80810</v>
      </c>
      <c r="X48" s="50">
        <v>81476</v>
      </c>
      <c r="Y48" s="50">
        <v>83232</v>
      </c>
      <c r="Z48" s="50">
        <v>85997</v>
      </c>
      <c r="AA48" s="50">
        <v>85893</v>
      </c>
    </row>
    <row r="49" spans="1:27" ht="39.75" customHeight="1">
      <c r="A49" s="118" t="s">
        <v>1626</v>
      </c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N49" s="50">
        <v>324801</v>
      </c>
      <c r="O49" s="50">
        <v>333916</v>
      </c>
      <c r="P49" s="50">
        <v>346596</v>
      </c>
      <c r="Q49" s="50">
        <v>338105</v>
      </c>
      <c r="R49" s="50">
        <v>322324</v>
      </c>
      <c r="S49" s="50">
        <v>315739</v>
      </c>
      <c r="T49" s="30">
        <v>314997</v>
      </c>
      <c r="U49" s="50">
        <v>290876</v>
      </c>
      <c r="V49" s="50">
        <v>290672</v>
      </c>
      <c r="W49" s="50">
        <v>291713</v>
      </c>
      <c r="X49" s="50">
        <v>292957</v>
      </c>
      <c r="Y49" s="50">
        <v>294995</v>
      </c>
      <c r="Z49" s="50">
        <v>298860</v>
      </c>
      <c r="AA49" s="50">
        <v>291077</v>
      </c>
    </row>
    <row r="50" spans="1:27" ht="55.2">
      <c r="A50" s="8" t="s">
        <v>1451</v>
      </c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50"/>
      <c r="N50" s="50"/>
      <c r="P50" s="50">
        <v>36459.5</v>
      </c>
      <c r="Q50" s="50">
        <v>46950.400000000001</v>
      </c>
      <c r="R50" s="50">
        <v>59795.199999999997</v>
      </c>
      <c r="S50" s="50">
        <v>74180.899999999994</v>
      </c>
      <c r="T50" s="51">
        <v>67434.741284000003</v>
      </c>
      <c r="U50" s="51">
        <v>81196.100000000006</v>
      </c>
      <c r="V50" s="27">
        <v>99978.365866360007</v>
      </c>
      <c r="W50" s="27">
        <v>111582</v>
      </c>
      <c r="X50" s="14">
        <v>114625.66638857001</v>
      </c>
      <c r="Y50" s="445">
        <v>129195</v>
      </c>
      <c r="Z50" s="445">
        <v>141547.29999999999</v>
      </c>
      <c r="AA50" s="18">
        <v>149320.20193265</v>
      </c>
    </row>
    <row r="51" spans="1:27" ht="14.4">
      <c r="A51" s="8" t="s">
        <v>1452</v>
      </c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50"/>
      <c r="N51" s="50"/>
      <c r="P51" s="50"/>
      <c r="Q51" s="50"/>
      <c r="R51" s="50"/>
      <c r="S51" s="50"/>
      <c r="T51" s="107"/>
      <c r="U51" s="284"/>
      <c r="V51" s="18"/>
      <c r="W51" s="27"/>
      <c r="X51" s="428"/>
      <c r="Y51" s="445"/>
      <c r="Z51" s="445"/>
      <c r="AA51" s="430"/>
    </row>
    <row r="52" spans="1:27" ht="26.4">
      <c r="A52" s="31" t="s">
        <v>1453</v>
      </c>
      <c r="B52" s="141"/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50"/>
      <c r="N52" s="50"/>
      <c r="P52" s="50">
        <v>565.4</v>
      </c>
      <c r="Q52" s="50">
        <v>636.6</v>
      </c>
      <c r="R52" s="50">
        <v>829.6</v>
      </c>
      <c r="S52" s="50">
        <v>982.8</v>
      </c>
      <c r="T52" s="107">
        <v>1032.4913524999999</v>
      </c>
      <c r="U52" s="13">
        <v>1150.3</v>
      </c>
      <c r="V52" s="27">
        <v>1332.60461173</v>
      </c>
      <c r="W52" s="27">
        <v>1495.6</v>
      </c>
      <c r="X52" s="27">
        <v>1572.63626322</v>
      </c>
      <c r="Y52" s="445">
        <v>1891.7</v>
      </c>
      <c r="Z52" s="445">
        <v>2345.3000000000002</v>
      </c>
      <c r="AA52" s="27">
        <v>2503.1454986999997</v>
      </c>
    </row>
    <row r="53" spans="1:27">
      <c r="A53" s="31" t="s">
        <v>2318</v>
      </c>
      <c r="B53" s="141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50"/>
      <c r="N53" s="50"/>
      <c r="P53" s="50">
        <v>54.3</v>
      </c>
      <c r="Q53" s="50">
        <v>84.1</v>
      </c>
      <c r="R53" s="50">
        <v>106.2</v>
      </c>
      <c r="S53" s="50">
        <v>89.5</v>
      </c>
      <c r="T53" s="107">
        <v>101.4583165</v>
      </c>
      <c r="U53" s="13">
        <v>108.3</v>
      </c>
      <c r="V53" s="27">
        <v>128.72837004000002</v>
      </c>
      <c r="W53" s="27">
        <v>136</v>
      </c>
      <c r="X53" s="27">
        <v>137.88393413999998</v>
      </c>
      <c r="Y53" s="445">
        <v>170.1</v>
      </c>
      <c r="Z53" s="445">
        <v>269.89999999999998</v>
      </c>
      <c r="AA53" s="27">
        <v>290.91077306</v>
      </c>
    </row>
    <row r="54" spans="1:27">
      <c r="A54" s="31" t="s">
        <v>1627</v>
      </c>
      <c r="B54" s="141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50"/>
      <c r="N54" s="50"/>
      <c r="P54" s="50">
        <v>3150.9</v>
      </c>
      <c r="Q54" s="50">
        <v>3679.5</v>
      </c>
      <c r="R54" s="50">
        <v>4174.7</v>
      </c>
      <c r="S54" s="50">
        <v>5049.7</v>
      </c>
      <c r="T54" s="107">
        <v>4795.2936106999996</v>
      </c>
      <c r="U54" s="13">
        <v>6248.7</v>
      </c>
      <c r="V54" s="27">
        <v>8266.9875791600007</v>
      </c>
      <c r="W54" s="27">
        <v>8906.1</v>
      </c>
      <c r="X54" s="27">
        <v>9176.4755522600008</v>
      </c>
      <c r="Y54" s="445">
        <v>9777.2999999999993</v>
      </c>
      <c r="Z54" s="445">
        <v>11339.1</v>
      </c>
      <c r="AA54" s="27">
        <v>11777.064871590001</v>
      </c>
    </row>
    <row r="55" spans="1:27" ht="14.4">
      <c r="A55" s="112" t="s">
        <v>1628</v>
      </c>
      <c r="B55" s="141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50"/>
      <c r="N55" s="50"/>
      <c r="P55" s="50"/>
      <c r="Q55" s="50"/>
      <c r="R55" s="50"/>
      <c r="S55" s="50"/>
      <c r="T55" s="107"/>
      <c r="U55" s="285"/>
      <c r="V55" s="18"/>
      <c r="W55" s="27"/>
      <c r="X55" s="428"/>
      <c r="Y55" s="445"/>
      <c r="Z55" s="445"/>
      <c r="AA55" s="27"/>
    </row>
    <row r="56" spans="1:27" ht="26.4">
      <c r="A56" s="112" t="s">
        <v>2372</v>
      </c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50"/>
      <c r="N56" s="50"/>
      <c r="P56" s="50">
        <v>2751.8</v>
      </c>
      <c r="Q56" s="50">
        <v>3225.8</v>
      </c>
      <c r="R56" s="51">
        <v>3645</v>
      </c>
      <c r="S56" s="50">
        <v>4387.8999999999996</v>
      </c>
      <c r="T56" s="107">
        <v>4217.3225407</v>
      </c>
      <c r="U56" s="13">
        <v>5424.9</v>
      </c>
      <c r="V56" s="27">
        <v>7169.8335395600006</v>
      </c>
      <c r="W56" s="27">
        <v>7723.1</v>
      </c>
      <c r="X56" s="27">
        <v>8036.5772370699997</v>
      </c>
      <c r="Y56" s="445">
        <v>8605.9</v>
      </c>
      <c r="Z56" s="445">
        <v>9991.2999999999993</v>
      </c>
      <c r="AA56" s="27">
        <v>10173.960898540001</v>
      </c>
    </row>
    <row r="57" spans="1:27" ht="26.4">
      <c r="A57" s="112" t="s">
        <v>2373</v>
      </c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50"/>
      <c r="N57" s="50"/>
      <c r="P57" s="50">
        <v>399.1</v>
      </c>
      <c r="Q57" s="50">
        <v>453.7</v>
      </c>
      <c r="R57" s="50">
        <v>529.6</v>
      </c>
      <c r="S57" s="50">
        <v>661.8</v>
      </c>
      <c r="T57" s="107">
        <v>577.97107000000005</v>
      </c>
      <c r="U57" s="13">
        <v>823.8</v>
      </c>
      <c r="V57" s="27">
        <v>1097.15403956</v>
      </c>
      <c r="W57" s="27">
        <v>1183</v>
      </c>
      <c r="X57" s="27">
        <v>1139.89831514</v>
      </c>
      <c r="Y57" s="445">
        <v>1171.5</v>
      </c>
      <c r="Z57" s="445">
        <v>1347.7</v>
      </c>
      <c r="AA57" s="27">
        <v>1603.10397302</v>
      </c>
    </row>
    <row r="58" spans="1:27">
      <c r="A58" s="31" t="s">
        <v>2374</v>
      </c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50"/>
      <c r="N58" s="50"/>
      <c r="P58" s="50">
        <v>9777.5</v>
      </c>
      <c r="Q58" s="50">
        <v>11785.2</v>
      </c>
      <c r="R58" s="50">
        <v>13962.6</v>
      </c>
      <c r="S58" s="50">
        <v>17113.7</v>
      </c>
      <c r="T58" s="107">
        <v>14423.316793</v>
      </c>
      <c r="U58" s="13">
        <v>18761.400000000001</v>
      </c>
      <c r="V58" s="27">
        <v>23939.990500779997</v>
      </c>
      <c r="W58" s="27">
        <v>26308.3</v>
      </c>
      <c r="X58" s="27">
        <v>29520.084696860002</v>
      </c>
      <c r="Y58" s="445">
        <v>32019.599999999999</v>
      </c>
      <c r="Z58" s="445">
        <v>34687.199999999997</v>
      </c>
      <c r="AA58" s="27">
        <v>36716.755698640001</v>
      </c>
    </row>
    <row r="59" spans="1:27">
      <c r="A59" s="112" t="s">
        <v>1370</v>
      </c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50"/>
      <c r="N59" s="50"/>
      <c r="O59" s="50"/>
      <c r="P59" s="50"/>
      <c r="Q59" s="50"/>
      <c r="R59" s="50"/>
      <c r="T59" s="107"/>
      <c r="U59" s="285"/>
      <c r="V59" s="175"/>
      <c r="W59" s="175"/>
      <c r="X59" s="27"/>
      <c r="Y59" s="444"/>
      <c r="Z59" s="445"/>
      <c r="AA59" s="427"/>
    </row>
    <row r="60" spans="1:27" ht="26.4">
      <c r="A60" s="112" t="s">
        <v>2375</v>
      </c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50"/>
      <c r="N60" s="50"/>
      <c r="P60" s="50">
        <v>1464.3</v>
      </c>
      <c r="Q60" s="50">
        <v>1719.1</v>
      </c>
      <c r="R60" s="50">
        <v>2139.6999999999998</v>
      </c>
      <c r="S60" s="50">
        <v>2710.7</v>
      </c>
      <c r="T60" s="107">
        <v>2790.2163255999999</v>
      </c>
      <c r="U60" s="13">
        <v>3094</v>
      </c>
      <c r="V60" s="27">
        <v>3578.6652950300004</v>
      </c>
      <c r="W60" s="27">
        <v>3990.8</v>
      </c>
      <c r="X60" s="27">
        <v>4216.6727318100002</v>
      </c>
      <c r="Y60" s="445">
        <v>4675.6000000000004</v>
      </c>
      <c r="Z60" s="445">
        <v>5526.3</v>
      </c>
      <c r="AA60" s="27">
        <v>6000.4021181099997</v>
      </c>
    </row>
    <row r="61" spans="1:27" ht="24.75" customHeight="1">
      <c r="A61" s="112" t="s">
        <v>2376</v>
      </c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50"/>
      <c r="N61" s="50"/>
      <c r="P61" s="50">
        <v>111.7</v>
      </c>
      <c r="Q61" s="50">
        <v>157.5</v>
      </c>
      <c r="R61" s="50">
        <v>153.19999999999999</v>
      </c>
      <c r="S61" s="50">
        <v>171.1</v>
      </c>
      <c r="T61" s="107">
        <v>163.85856999999999</v>
      </c>
      <c r="U61" s="13">
        <v>198.8</v>
      </c>
      <c r="V61" s="27">
        <v>240.47429231999999</v>
      </c>
      <c r="W61" s="27">
        <v>256.89999999999998</v>
      </c>
      <c r="X61" s="27">
        <v>298.00942850000001</v>
      </c>
      <c r="Y61" s="445">
        <v>286.5</v>
      </c>
      <c r="Z61" s="445">
        <v>317.2</v>
      </c>
      <c r="AA61" s="27">
        <v>370.20577879000001</v>
      </c>
    </row>
    <row r="62" spans="1:27" ht="26.4">
      <c r="A62" s="112" t="s">
        <v>2122</v>
      </c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50"/>
      <c r="N62" s="50"/>
      <c r="P62" s="51">
        <v>24</v>
      </c>
      <c r="Q62" s="50">
        <v>28.6</v>
      </c>
      <c r="R62" s="50">
        <v>34.9</v>
      </c>
      <c r="S62" s="50">
        <v>34.5</v>
      </c>
      <c r="T62" s="107">
        <v>36.441341399999999</v>
      </c>
      <c r="U62" s="13">
        <v>43.7</v>
      </c>
      <c r="V62" s="27">
        <v>51.390471679999997</v>
      </c>
      <c r="W62" s="27">
        <v>49.8</v>
      </c>
      <c r="X62" s="27">
        <v>51.623949590000002</v>
      </c>
      <c r="Y62" s="445">
        <v>47.3</v>
      </c>
      <c r="Z62" s="445">
        <v>53.9</v>
      </c>
      <c r="AA62" s="27">
        <v>63.373979249999998</v>
      </c>
    </row>
    <row r="63" spans="1:27" ht="26.4">
      <c r="A63" s="112" t="s">
        <v>2267</v>
      </c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50"/>
      <c r="N63" s="50"/>
      <c r="P63" s="50">
        <v>146.69999999999999</v>
      </c>
      <c r="Q63" s="51">
        <v>167</v>
      </c>
      <c r="R63" s="50">
        <v>219.3</v>
      </c>
      <c r="S63" s="50">
        <v>240.7</v>
      </c>
      <c r="T63" s="107">
        <v>187.6859355</v>
      </c>
      <c r="U63" s="13">
        <v>226.4</v>
      </c>
      <c r="V63" s="27">
        <v>281.79072298</v>
      </c>
      <c r="W63" s="27">
        <v>308.60000000000002</v>
      </c>
      <c r="X63" s="27">
        <v>327.96372641000005</v>
      </c>
      <c r="Y63" s="445">
        <v>378.1</v>
      </c>
      <c r="Z63" s="445">
        <v>435.4</v>
      </c>
      <c r="AA63" s="27">
        <v>510.78946915</v>
      </c>
    </row>
    <row r="64" spans="1:27" ht="39.6">
      <c r="A64" s="112" t="s">
        <v>2268</v>
      </c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50"/>
      <c r="N64" s="50"/>
      <c r="P64" s="50">
        <v>292.2</v>
      </c>
      <c r="Q64" s="50">
        <v>389.8</v>
      </c>
      <c r="R64" s="50">
        <v>449.7</v>
      </c>
      <c r="S64" s="50">
        <v>589.4</v>
      </c>
      <c r="T64" s="107">
        <v>477.0251652</v>
      </c>
      <c r="U64" s="13">
        <v>575.79999999999995</v>
      </c>
      <c r="V64" s="27">
        <v>724.81459419000009</v>
      </c>
      <c r="W64" s="27">
        <v>827.7</v>
      </c>
      <c r="X64" s="27">
        <v>893.80188964000001</v>
      </c>
      <c r="Y64" s="445">
        <v>960.5</v>
      </c>
      <c r="Z64" s="445">
        <v>1116.2</v>
      </c>
      <c r="AA64" s="27">
        <v>1261.16600339</v>
      </c>
    </row>
    <row r="65" spans="1:27" ht="24.75" customHeight="1">
      <c r="A65" s="112" t="s">
        <v>2316</v>
      </c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50"/>
      <c r="N65" s="50"/>
      <c r="P65" s="50">
        <v>2409.6</v>
      </c>
      <c r="Q65" s="50">
        <v>2413.1999999999998</v>
      </c>
      <c r="R65" s="50">
        <v>2107.5</v>
      </c>
      <c r="S65" s="50">
        <v>2725.2</v>
      </c>
      <c r="T65" s="51">
        <v>2748.7364050000001</v>
      </c>
      <c r="U65" s="13">
        <v>4036.4</v>
      </c>
      <c r="V65" s="27">
        <v>5607.9360044799996</v>
      </c>
      <c r="W65" s="27">
        <v>6260.6</v>
      </c>
      <c r="X65" s="27">
        <v>8648.9085073899987</v>
      </c>
      <c r="Y65" s="445">
        <v>9564.1</v>
      </c>
      <c r="Z65" s="445">
        <v>9287</v>
      </c>
      <c r="AA65" s="27">
        <v>9177.9495477599994</v>
      </c>
    </row>
    <row r="66" spans="1:27">
      <c r="A66" s="112" t="s">
        <v>2317</v>
      </c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50"/>
      <c r="N66" s="50"/>
      <c r="P66" s="50">
        <v>570.1</v>
      </c>
      <c r="Q66" s="51">
        <v>712</v>
      </c>
      <c r="R66" s="50">
        <v>849.2</v>
      </c>
      <c r="S66" s="50">
        <v>1178.4000000000001</v>
      </c>
      <c r="T66" s="107">
        <v>1041.3899532999999</v>
      </c>
      <c r="U66" s="13">
        <v>1361.2</v>
      </c>
      <c r="V66" s="27">
        <v>1778.8380247699999</v>
      </c>
      <c r="W66" s="27">
        <v>1890.9</v>
      </c>
      <c r="X66" s="27">
        <v>2010.2003386400002</v>
      </c>
      <c r="Y66" s="445">
        <v>2079.3000000000002</v>
      </c>
      <c r="Z66" s="445">
        <v>2649.9</v>
      </c>
      <c r="AA66" s="27">
        <v>2767.7322231900002</v>
      </c>
    </row>
    <row r="67" spans="1:27" ht="26.4">
      <c r="A67" s="112" t="s">
        <v>1685</v>
      </c>
      <c r="B67" s="141"/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50"/>
      <c r="N67" s="50"/>
      <c r="P67" s="50">
        <v>183.2</v>
      </c>
      <c r="Q67" s="50">
        <v>251.5</v>
      </c>
      <c r="R67" s="50">
        <v>395.3</v>
      </c>
      <c r="S67" s="50">
        <v>424.5</v>
      </c>
      <c r="T67" s="107">
        <v>355.8039091</v>
      </c>
      <c r="U67" s="13">
        <v>494.4</v>
      </c>
      <c r="V67" s="27">
        <v>647.89979373000006</v>
      </c>
      <c r="W67" s="27">
        <v>704.3</v>
      </c>
      <c r="X67" s="27">
        <v>684.13342585999999</v>
      </c>
      <c r="Y67" s="445">
        <v>685.7</v>
      </c>
      <c r="Z67" s="445">
        <v>800.8</v>
      </c>
      <c r="AA67" s="27">
        <v>885.70795550000003</v>
      </c>
    </row>
    <row r="68" spans="1:27" ht="39.6">
      <c r="A68" s="112" t="s">
        <v>1686</v>
      </c>
      <c r="B68" s="141"/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50"/>
      <c r="N68" s="50"/>
      <c r="P68" s="50">
        <v>373.7</v>
      </c>
      <c r="Q68" s="50">
        <v>551.6</v>
      </c>
      <c r="R68" s="50">
        <v>831.5</v>
      </c>
      <c r="S68" s="51">
        <v>1027</v>
      </c>
      <c r="T68" s="107">
        <v>702.97425970000006</v>
      </c>
      <c r="U68" s="13">
        <v>821</v>
      </c>
      <c r="V68" s="27">
        <v>1049.20789438</v>
      </c>
      <c r="W68" s="27">
        <v>1182.0999999999999</v>
      </c>
      <c r="X68" s="27">
        <v>1246.68344417</v>
      </c>
      <c r="Y68" s="445">
        <v>1283.5999999999999</v>
      </c>
      <c r="Z68" s="445">
        <v>1240.5999999999999</v>
      </c>
      <c r="AA68" s="27">
        <v>1263.9758748499999</v>
      </c>
    </row>
    <row r="69" spans="1:27" ht="39.6">
      <c r="A69" s="112" t="s">
        <v>2215</v>
      </c>
      <c r="B69" s="141"/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50"/>
      <c r="N69" s="50"/>
      <c r="P69" s="50">
        <v>1868.3</v>
      </c>
      <c r="Q69" s="51">
        <v>2445</v>
      </c>
      <c r="R69" s="50">
        <v>2955.7</v>
      </c>
      <c r="S69" s="50">
        <v>3410.8</v>
      </c>
      <c r="T69" s="107">
        <v>2410.4645964000001</v>
      </c>
      <c r="U69" s="13">
        <v>3352.9</v>
      </c>
      <c r="V69" s="27">
        <v>4079.7077835</v>
      </c>
      <c r="W69" s="27">
        <v>4047.1</v>
      </c>
      <c r="X69" s="27">
        <v>3965.04900666</v>
      </c>
      <c r="Y69" s="445">
        <v>4582.1000000000004</v>
      </c>
      <c r="Z69" s="445">
        <v>5337.7</v>
      </c>
      <c r="AA69" s="27">
        <v>5489.67225727</v>
      </c>
    </row>
    <row r="70" spans="1:27" ht="26.4">
      <c r="A70" s="117" t="s">
        <v>2115</v>
      </c>
      <c r="B70" s="141"/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50"/>
      <c r="N70" s="50"/>
      <c r="P70" s="50">
        <v>1626.8</v>
      </c>
      <c r="Q70" s="50">
        <v>2081.6999999999998</v>
      </c>
      <c r="R70" s="50">
        <v>2514.8000000000002</v>
      </c>
      <c r="S70" s="51">
        <v>2846</v>
      </c>
      <c r="T70" s="107">
        <v>1957.7227155999999</v>
      </c>
      <c r="U70" s="13">
        <v>2806.1</v>
      </c>
      <c r="V70" s="27">
        <v>3360.5593338799999</v>
      </c>
      <c r="W70" s="27">
        <v>3272.1</v>
      </c>
      <c r="X70" s="27">
        <v>3198.1437579399999</v>
      </c>
      <c r="Y70" s="445">
        <v>3742.7</v>
      </c>
      <c r="Z70" s="445">
        <v>4405.4871709999998</v>
      </c>
      <c r="AA70" s="27">
        <v>4457.62567795</v>
      </c>
    </row>
    <row r="71" spans="1:27" ht="24.75" customHeight="1">
      <c r="A71" s="112" t="s">
        <v>2116</v>
      </c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50"/>
      <c r="N71" s="50"/>
      <c r="P71" s="50">
        <v>504.6</v>
      </c>
      <c r="Q71" s="50">
        <v>607.5</v>
      </c>
      <c r="R71" s="50">
        <v>829.8</v>
      </c>
      <c r="S71" s="50">
        <v>1027.8</v>
      </c>
      <c r="T71" s="107">
        <v>840.12697820000005</v>
      </c>
      <c r="U71" s="13">
        <v>1021.3</v>
      </c>
      <c r="V71" s="27">
        <v>1260.6334325</v>
      </c>
      <c r="W71" s="27">
        <v>1420.7</v>
      </c>
      <c r="X71" s="27">
        <v>1425.0179674799999</v>
      </c>
      <c r="Y71" s="445">
        <v>1487.3</v>
      </c>
      <c r="Z71" s="445">
        <v>1509</v>
      </c>
      <c r="AA71" s="27">
        <v>1655.9621138499999</v>
      </c>
    </row>
    <row r="72" spans="1:27" ht="52.8">
      <c r="A72" s="112" t="s">
        <v>2359</v>
      </c>
      <c r="B72" s="141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50"/>
      <c r="N72" s="50"/>
      <c r="P72" s="50">
        <v>468.1</v>
      </c>
      <c r="Q72" s="50">
        <v>656.7</v>
      </c>
      <c r="R72" s="50">
        <v>822.1</v>
      </c>
      <c r="S72" s="50">
        <v>935.7</v>
      </c>
      <c r="T72" s="107">
        <v>760.1050176</v>
      </c>
      <c r="U72" s="13">
        <v>982.5</v>
      </c>
      <c r="V72" s="27">
        <v>1192.4603995499999</v>
      </c>
      <c r="W72" s="27">
        <v>1329.2</v>
      </c>
      <c r="X72" s="27">
        <v>1315.3662931099998</v>
      </c>
      <c r="Y72" s="445">
        <v>1516.4</v>
      </c>
      <c r="Z72" s="445">
        <v>1733.7</v>
      </c>
      <c r="AA72" s="27">
        <v>1962.8074746300001</v>
      </c>
    </row>
    <row r="73" spans="1:27" ht="26.4">
      <c r="A73" s="112" t="s">
        <v>724</v>
      </c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50"/>
      <c r="N73" s="50"/>
      <c r="P73" s="50">
        <v>909.3</v>
      </c>
      <c r="Q73" s="50">
        <v>1112.9000000000001</v>
      </c>
      <c r="R73" s="50">
        <v>1467.8</v>
      </c>
      <c r="S73" s="50">
        <v>1718.4</v>
      </c>
      <c r="T73" s="107">
        <v>1243.9447438</v>
      </c>
      <c r="U73" s="13">
        <v>1710.9</v>
      </c>
      <c r="V73" s="27">
        <v>2379.59161657</v>
      </c>
      <c r="W73" s="27">
        <v>2839.6</v>
      </c>
      <c r="X73" s="27">
        <v>3168.4391479699998</v>
      </c>
      <c r="Y73" s="445">
        <v>3037.1</v>
      </c>
      <c r="Z73" s="445">
        <v>2949.4</v>
      </c>
      <c r="AA73" s="27">
        <v>3348.8298557399999</v>
      </c>
    </row>
    <row r="74" spans="1:27">
      <c r="A74" s="117" t="s">
        <v>650</v>
      </c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50"/>
      <c r="N74" s="50"/>
      <c r="P74" s="50"/>
      <c r="Q74" s="50"/>
      <c r="R74" s="50"/>
      <c r="S74" s="50"/>
      <c r="T74" s="107"/>
      <c r="U74" s="414"/>
      <c r="V74" s="18"/>
      <c r="W74" s="27"/>
      <c r="X74" s="27"/>
      <c r="Y74" s="445"/>
      <c r="Z74" s="445"/>
      <c r="AA74" s="18"/>
    </row>
    <row r="75" spans="1:27" ht="26.4">
      <c r="A75" s="117" t="s">
        <v>1330</v>
      </c>
      <c r="B75" s="141"/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50"/>
      <c r="N75" s="50"/>
      <c r="P75" s="50">
        <v>549.70000000000005</v>
      </c>
      <c r="Q75" s="50">
        <v>698.2</v>
      </c>
      <c r="R75" s="51">
        <v>952</v>
      </c>
      <c r="S75" s="50">
        <v>1093.4000000000001</v>
      </c>
      <c r="T75" s="107">
        <v>584.90100050000001</v>
      </c>
      <c r="U75" s="13">
        <v>947.2</v>
      </c>
      <c r="V75" s="27">
        <v>1444.95930458</v>
      </c>
      <c r="W75" s="27">
        <v>1717.5</v>
      </c>
      <c r="X75" s="27">
        <v>1798.6140111500001</v>
      </c>
      <c r="Y75" s="445">
        <v>1685.4</v>
      </c>
      <c r="Z75" s="445">
        <v>1493.7433860000001</v>
      </c>
      <c r="AA75" s="27">
        <v>1784.7593478499998</v>
      </c>
    </row>
    <row r="76" spans="1:27" ht="52.8">
      <c r="A76" s="117" t="s">
        <v>1331</v>
      </c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50"/>
      <c r="N76" s="50"/>
      <c r="P76" s="50">
        <v>359.6</v>
      </c>
      <c r="Q76" s="50">
        <v>414.6</v>
      </c>
      <c r="R76" s="50">
        <v>515.79999999999995</v>
      </c>
      <c r="S76" s="51">
        <v>625</v>
      </c>
      <c r="T76" s="107">
        <v>659.04374329999996</v>
      </c>
      <c r="U76" s="13">
        <v>763.7</v>
      </c>
      <c r="V76" s="27">
        <v>934.63231199999996</v>
      </c>
      <c r="W76" s="27">
        <v>1122</v>
      </c>
      <c r="X76" s="27">
        <v>1369.8251368499998</v>
      </c>
      <c r="Y76" s="445">
        <v>1351.7</v>
      </c>
      <c r="Z76" s="445">
        <v>1455.6522829999999</v>
      </c>
      <c r="AA76" s="27">
        <v>1564.0705079100001</v>
      </c>
    </row>
    <row r="77" spans="1:27" ht="26.4">
      <c r="A77" s="31" t="s">
        <v>1332</v>
      </c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50"/>
      <c r="N77" s="50"/>
      <c r="P77" s="50">
        <v>1864.3</v>
      </c>
      <c r="Q77" s="50">
        <v>2440.8000000000002</v>
      </c>
      <c r="R77" s="50">
        <v>3103.7</v>
      </c>
      <c r="S77" s="50">
        <v>3783.5</v>
      </c>
      <c r="T77" s="107">
        <v>4545.2959461</v>
      </c>
      <c r="U77" s="13">
        <v>5483.7</v>
      </c>
      <c r="V77" s="27">
        <v>6424.0520800300001</v>
      </c>
      <c r="W77" s="27">
        <v>6627.4</v>
      </c>
      <c r="X77" s="27">
        <v>7187.2377448199995</v>
      </c>
      <c r="Y77" s="445">
        <v>7648</v>
      </c>
      <c r="Z77" s="445">
        <v>8014.8</v>
      </c>
      <c r="AA77" s="27">
        <v>8742.0857264300012</v>
      </c>
    </row>
    <row r="78" spans="1:27">
      <c r="A78" s="31" t="s">
        <v>1333</v>
      </c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50"/>
      <c r="N78" s="50"/>
      <c r="P78" s="50">
        <v>1535.2</v>
      </c>
      <c r="Q78" s="50">
        <v>2079.9</v>
      </c>
      <c r="R78" s="50">
        <v>2902.2</v>
      </c>
      <c r="S78" s="50">
        <v>3979.7</v>
      </c>
      <c r="T78" s="107">
        <v>3238.1743523</v>
      </c>
      <c r="U78" s="13">
        <v>3652.1</v>
      </c>
      <c r="V78" s="27">
        <v>4225.5055205999997</v>
      </c>
      <c r="W78" s="27">
        <v>4660.2</v>
      </c>
      <c r="X78" s="27">
        <v>4876.5198923900007</v>
      </c>
      <c r="Y78" s="445">
        <v>4929</v>
      </c>
      <c r="Z78" s="445">
        <v>4723.5</v>
      </c>
      <c r="AA78" s="27">
        <v>6215.9721857599998</v>
      </c>
    </row>
    <row r="79" spans="1:27" ht="52.8">
      <c r="A79" s="31" t="s">
        <v>569</v>
      </c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50"/>
      <c r="N79" s="50"/>
      <c r="P79" s="50">
        <v>14123.2</v>
      </c>
      <c r="Q79" s="50">
        <v>19616.599999999999</v>
      </c>
      <c r="R79" s="50">
        <v>26108.6</v>
      </c>
      <c r="S79" s="50">
        <v>32342.9</v>
      </c>
      <c r="T79" s="13">
        <v>28181</v>
      </c>
      <c r="U79" s="13">
        <v>33359.800000000003</v>
      </c>
      <c r="V79" s="27">
        <v>41221.627891370001</v>
      </c>
      <c r="W79" s="27">
        <v>47044.5</v>
      </c>
      <c r="X79" s="27">
        <v>43872.365455359999</v>
      </c>
      <c r="Y79" s="445">
        <v>51923.4</v>
      </c>
      <c r="Z79" s="445">
        <v>56362.400000000001</v>
      </c>
      <c r="AA79" s="27">
        <v>56581.113344739999</v>
      </c>
    </row>
    <row r="80" spans="1:27">
      <c r="A80" s="112" t="s">
        <v>1370</v>
      </c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50"/>
      <c r="N80" s="50"/>
      <c r="P80" s="50"/>
      <c r="Q80" s="50"/>
      <c r="R80" s="50"/>
      <c r="S80" s="50"/>
      <c r="T80" s="66"/>
      <c r="U80" s="175"/>
      <c r="V80" s="175"/>
      <c r="X80" s="27"/>
      <c r="Y80" s="445"/>
      <c r="Z80" s="445"/>
      <c r="AA80" s="430"/>
    </row>
    <row r="81" spans="1:27" ht="52.8">
      <c r="A81" s="112" t="s">
        <v>873</v>
      </c>
      <c r="B81" s="141"/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50"/>
      <c r="N81" s="50"/>
      <c r="P81" s="50">
        <v>1211.7</v>
      </c>
      <c r="Q81" s="50">
        <v>1837.4</v>
      </c>
      <c r="R81" s="50">
        <v>2788.4</v>
      </c>
      <c r="S81" s="50">
        <v>3540.8</v>
      </c>
      <c r="T81" s="107">
        <v>2191.4443018000002</v>
      </c>
      <c r="U81" s="13">
        <v>3173.6</v>
      </c>
      <c r="V81" s="27">
        <v>4629.5166998699997</v>
      </c>
      <c r="W81" s="27">
        <v>5246.8</v>
      </c>
      <c r="X81" s="27">
        <v>5779.4019963000001</v>
      </c>
      <c r="Y81" s="445">
        <v>6781.3</v>
      </c>
      <c r="Z81" s="445">
        <v>6172</v>
      </c>
      <c r="AA81" s="27">
        <v>6478.1378311499993</v>
      </c>
    </row>
    <row r="82" spans="1:27" ht="39.6">
      <c r="A82" s="112" t="s">
        <v>1131</v>
      </c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50"/>
      <c r="N82" s="50"/>
      <c r="P82" s="50">
        <v>10251.700000000001</v>
      </c>
      <c r="Q82" s="50">
        <v>14651.9</v>
      </c>
      <c r="R82" s="50">
        <v>18948.8</v>
      </c>
      <c r="S82" s="50">
        <v>24273.599999999999</v>
      </c>
      <c r="T82" s="51">
        <v>20805.110102999999</v>
      </c>
      <c r="U82" s="13">
        <v>23848.6</v>
      </c>
      <c r="V82" s="27">
        <v>29099.325441609999</v>
      </c>
      <c r="W82" s="27">
        <v>33928.300000000003</v>
      </c>
      <c r="X82" s="27">
        <v>29556.74222118</v>
      </c>
      <c r="Y82" s="445">
        <v>35206.800000000003</v>
      </c>
      <c r="Z82" s="445">
        <v>39264</v>
      </c>
      <c r="AA82" s="27">
        <v>38159.004451010005</v>
      </c>
    </row>
    <row r="83" spans="1:27" ht="66">
      <c r="A83" s="112" t="s">
        <v>711</v>
      </c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50"/>
      <c r="N83" s="50"/>
      <c r="P83" s="50">
        <v>2659.7</v>
      </c>
      <c r="Q83" s="50">
        <v>3127.3</v>
      </c>
      <c r="R83" s="50">
        <v>4371.3999999999996</v>
      </c>
      <c r="S83" s="50">
        <v>4528.5</v>
      </c>
      <c r="T83" s="51">
        <v>5184.459871</v>
      </c>
      <c r="U83" s="13">
        <v>6337.6</v>
      </c>
      <c r="V83" s="27">
        <v>7492.7857499199999</v>
      </c>
      <c r="W83" s="27">
        <v>7869.3</v>
      </c>
      <c r="X83" s="27">
        <v>8536.2212378599997</v>
      </c>
      <c r="Y83" s="445">
        <v>9935.2999999999993</v>
      </c>
      <c r="Z83" s="445">
        <v>10926.4</v>
      </c>
      <c r="AA83" s="27">
        <v>11943.9710626</v>
      </c>
    </row>
    <row r="84" spans="1:27">
      <c r="A84" s="31" t="s">
        <v>712</v>
      </c>
      <c r="B84" s="141"/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50"/>
      <c r="N84" s="50"/>
      <c r="P84" s="50">
        <v>182.6</v>
      </c>
      <c r="Q84" s="50">
        <v>222.7</v>
      </c>
      <c r="R84" s="50">
        <v>294.89999999999998</v>
      </c>
      <c r="S84" s="51">
        <v>370</v>
      </c>
      <c r="T84" s="51">
        <v>359.11388589999996</v>
      </c>
      <c r="U84" s="50">
        <v>434.3</v>
      </c>
      <c r="V84" s="27">
        <v>523.87904306999997</v>
      </c>
      <c r="W84" s="27">
        <v>684.6</v>
      </c>
      <c r="X84" s="27">
        <v>849.79051948000006</v>
      </c>
      <c r="Y84" s="445">
        <v>873.6</v>
      </c>
      <c r="Z84" s="445">
        <v>925.8</v>
      </c>
      <c r="AA84" s="27">
        <v>1003.55394713</v>
      </c>
    </row>
    <row r="85" spans="1:27">
      <c r="A85" s="31" t="s">
        <v>919</v>
      </c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50"/>
      <c r="N85" s="50"/>
      <c r="P85" s="50">
        <v>3055.1</v>
      </c>
      <c r="Q85" s="50">
        <v>3702.3</v>
      </c>
      <c r="R85" s="51">
        <v>4538</v>
      </c>
      <c r="S85" s="50">
        <v>5668.5</v>
      </c>
      <c r="T85" s="107">
        <v>6061.6450013000003</v>
      </c>
      <c r="U85" s="13">
        <v>6628.2</v>
      </c>
      <c r="V85" s="27">
        <v>7637.7003882500003</v>
      </c>
      <c r="W85" s="27">
        <v>8771.2000000000007</v>
      </c>
      <c r="X85" s="27">
        <v>9388.2753597400006</v>
      </c>
      <c r="Y85" s="445">
        <v>10006.9</v>
      </c>
      <c r="Z85" s="445">
        <v>10965.2</v>
      </c>
      <c r="AA85" s="27">
        <v>11685.44205315</v>
      </c>
    </row>
    <row r="86" spans="1:27">
      <c r="A86" s="112" t="s">
        <v>920</v>
      </c>
      <c r="B86" s="141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50"/>
      <c r="N86" s="50"/>
      <c r="P86" s="51">
        <v>743</v>
      </c>
      <c r="Q86" s="50">
        <v>885.1</v>
      </c>
      <c r="R86" s="50">
        <v>1167.0999999999999</v>
      </c>
      <c r="S86" s="50">
        <v>1318</v>
      </c>
      <c r="T86" s="107">
        <v>1539.0730100999999</v>
      </c>
      <c r="U86" s="13">
        <v>1521.8</v>
      </c>
      <c r="V86" s="27">
        <v>1603.84341303</v>
      </c>
      <c r="W86" s="27">
        <v>1757.4</v>
      </c>
      <c r="X86" s="27">
        <v>1831.44006188</v>
      </c>
      <c r="Y86" s="445">
        <v>1859.3</v>
      </c>
      <c r="Z86" s="445">
        <v>1893.7</v>
      </c>
      <c r="AA86" s="27">
        <v>1920.5025819500001</v>
      </c>
    </row>
    <row r="87" spans="1:27" ht="26.25" customHeight="1">
      <c r="A87" s="31" t="s">
        <v>921</v>
      </c>
      <c r="B87" s="141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50"/>
      <c r="N87" s="50"/>
      <c r="P87" s="50">
        <v>1527.3</v>
      </c>
      <c r="Q87" s="50">
        <v>1885.2</v>
      </c>
      <c r="R87" s="50">
        <v>2570.6999999999998</v>
      </c>
      <c r="S87" s="50">
        <v>3705.5</v>
      </c>
      <c r="T87" s="107">
        <v>3654.4181359999998</v>
      </c>
      <c r="U87" s="13">
        <v>4214.3999999999996</v>
      </c>
      <c r="V87" s="27">
        <v>4958.96708425</v>
      </c>
      <c r="W87" s="27">
        <v>5506.2</v>
      </c>
      <c r="X87" s="27">
        <v>6264.7899783900002</v>
      </c>
      <c r="Y87" s="445">
        <v>7246</v>
      </c>
      <c r="Z87" s="445">
        <v>8687.5</v>
      </c>
      <c r="AA87" s="27">
        <v>10317.928390270001</v>
      </c>
    </row>
    <row r="88" spans="1:27">
      <c r="A88" s="112" t="s">
        <v>1370</v>
      </c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50"/>
      <c r="N88" s="50"/>
      <c r="P88" s="50"/>
      <c r="Q88" s="50"/>
      <c r="R88" s="50"/>
      <c r="S88" s="50"/>
      <c r="T88" s="107"/>
      <c r="U88" s="415"/>
      <c r="V88" s="18"/>
      <c r="W88" s="114"/>
      <c r="X88" s="27"/>
      <c r="Y88" s="175"/>
      <c r="Z88" s="445"/>
      <c r="AA88" s="458"/>
    </row>
    <row r="89" spans="1:27" ht="28.8">
      <c r="A89" s="116" t="s">
        <v>2353</v>
      </c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50"/>
      <c r="N89" s="50"/>
      <c r="O89" s="287"/>
      <c r="P89" s="51">
        <v>173.1</v>
      </c>
      <c r="Q89" s="51">
        <v>192.5</v>
      </c>
      <c r="R89" s="51">
        <v>221.2</v>
      </c>
      <c r="S89" s="51">
        <v>210.9</v>
      </c>
      <c r="T89" s="51">
        <v>239.2</v>
      </c>
      <c r="U89" s="51">
        <v>276.89999999999998</v>
      </c>
      <c r="V89" s="51">
        <v>296.60000000000002</v>
      </c>
      <c r="W89" s="14">
        <v>307.10000000000002</v>
      </c>
      <c r="X89" s="51" t="s">
        <v>946</v>
      </c>
      <c r="Y89" s="445">
        <v>320.09649999999999</v>
      </c>
      <c r="Z89" s="445">
        <v>321.69045449999999</v>
      </c>
      <c r="AA89" s="27">
        <v>392.25235359999999</v>
      </c>
    </row>
    <row r="90" spans="1:27" ht="26.4">
      <c r="A90" s="112" t="s">
        <v>922</v>
      </c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50"/>
      <c r="N90" s="50"/>
      <c r="P90" s="51">
        <v>381</v>
      </c>
      <c r="Q90" s="50">
        <v>460.4</v>
      </c>
      <c r="R90" s="50">
        <v>607.70000000000005</v>
      </c>
      <c r="S90" s="50">
        <v>719.5</v>
      </c>
      <c r="T90" s="107">
        <v>778.44820200000004</v>
      </c>
      <c r="U90" s="13">
        <v>894.3</v>
      </c>
      <c r="V90" s="27">
        <v>1037.2519656900001</v>
      </c>
      <c r="W90" s="14">
        <v>1119.3</v>
      </c>
      <c r="X90" s="27">
        <v>1380.4075401300001</v>
      </c>
      <c r="Y90" s="445">
        <v>1475.3</v>
      </c>
      <c r="Z90" s="445">
        <v>1584.6</v>
      </c>
      <c r="AA90" s="27">
        <v>1801.08357256</v>
      </c>
    </row>
    <row r="91" spans="1:27" ht="36" customHeight="1">
      <c r="A91" s="31" t="s">
        <v>1623</v>
      </c>
      <c r="B91" s="141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50"/>
      <c r="N91" s="50"/>
      <c r="P91" s="50">
        <v>39.9</v>
      </c>
      <c r="Q91" s="50">
        <v>42.7</v>
      </c>
      <c r="R91" s="50">
        <v>54.5</v>
      </c>
      <c r="S91" s="50">
        <v>69.8</v>
      </c>
      <c r="T91" s="107">
        <v>74.460752499999998</v>
      </c>
      <c r="U91" s="13">
        <v>83.1</v>
      </c>
      <c r="V91" s="27">
        <v>91.596083280000002</v>
      </c>
      <c r="W91" s="27">
        <v>91.2</v>
      </c>
      <c r="X91" s="27">
        <v>100.06563753</v>
      </c>
      <c r="Y91" s="445">
        <v>117.5</v>
      </c>
      <c r="Z91" s="445">
        <v>131.80000000000001</v>
      </c>
      <c r="AA91" s="27">
        <v>123.28536368</v>
      </c>
    </row>
    <row r="92" spans="1:27">
      <c r="A92" s="31" t="s">
        <v>1624</v>
      </c>
      <c r="B92" s="141"/>
      <c r="C92" s="141"/>
      <c r="D92" s="141"/>
      <c r="E92" s="141"/>
      <c r="F92" s="141"/>
      <c r="G92" s="141"/>
      <c r="H92" s="141"/>
      <c r="I92" s="141"/>
      <c r="J92" s="141"/>
      <c r="K92" s="141"/>
      <c r="L92" s="141"/>
      <c r="M92" s="50"/>
      <c r="N92" s="50"/>
      <c r="P92" s="50">
        <v>125.7</v>
      </c>
      <c r="Q92" s="50">
        <v>158.5</v>
      </c>
      <c r="R92" s="50">
        <v>193.8</v>
      </c>
      <c r="S92" s="50">
        <v>227.8</v>
      </c>
      <c r="T92" s="107">
        <v>247.71761549999999</v>
      </c>
      <c r="U92" s="13">
        <v>271.10000000000002</v>
      </c>
      <c r="V92" s="27">
        <v>310.17707067999999</v>
      </c>
      <c r="W92" s="27">
        <v>344.2</v>
      </c>
      <c r="X92" s="27">
        <v>354.31596745999997</v>
      </c>
      <c r="Y92" s="445">
        <v>387.9</v>
      </c>
      <c r="Z92" s="445">
        <v>430.6</v>
      </c>
      <c r="AA92" s="27">
        <v>479.46115636000002</v>
      </c>
    </row>
    <row r="93" spans="1:27" ht="26.4">
      <c r="A93" s="31" t="s">
        <v>1625</v>
      </c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50"/>
      <c r="N93" s="50"/>
      <c r="P93" s="50">
        <v>126.4</v>
      </c>
      <c r="Q93" s="50">
        <v>156.1</v>
      </c>
      <c r="R93" s="50">
        <v>199.7</v>
      </c>
      <c r="S93" s="50">
        <v>237.4</v>
      </c>
      <c r="T93" s="107">
        <v>291.42573750000003</v>
      </c>
      <c r="U93" s="13">
        <v>311.5</v>
      </c>
      <c r="V93" s="27">
        <v>367.05582041000002</v>
      </c>
      <c r="W93" s="27">
        <v>437.1</v>
      </c>
      <c r="X93" s="27">
        <v>685.25017577999995</v>
      </c>
      <c r="Y93" s="445">
        <v>1508</v>
      </c>
      <c r="Z93" s="445">
        <v>1920.1</v>
      </c>
      <c r="AA93" s="27">
        <v>2014.4129174899999</v>
      </c>
    </row>
    <row r="94" spans="1:27" ht="39.6">
      <c r="A94" s="31" t="s">
        <v>1626</v>
      </c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50"/>
      <c r="N94" s="50"/>
      <c r="P94" s="50">
        <v>298.5</v>
      </c>
      <c r="Q94" s="51">
        <v>414</v>
      </c>
      <c r="R94" s="50">
        <v>699.9</v>
      </c>
      <c r="S94" s="50">
        <v>551.79999999999995</v>
      </c>
      <c r="T94" s="107">
        <v>425.70017200000001</v>
      </c>
      <c r="U94" s="13">
        <v>486</v>
      </c>
      <c r="V94" s="27">
        <v>541.22193764999997</v>
      </c>
      <c r="W94" s="27">
        <v>558</v>
      </c>
      <c r="X94" s="27">
        <v>629.97458842999993</v>
      </c>
      <c r="Y94" s="445">
        <v>685.4</v>
      </c>
      <c r="Z94" s="445">
        <v>738.3</v>
      </c>
      <c r="AA94" s="27">
        <v>857.43426171999999</v>
      </c>
    </row>
    <row r="95" spans="1:27" ht="23.25" customHeight="1">
      <c r="A95" s="514" t="s">
        <v>1748</v>
      </c>
      <c r="B95" s="503"/>
      <c r="C95" s="503"/>
      <c r="D95" s="503"/>
      <c r="E95" s="503"/>
      <c r="F95" s="503"/>
      <c r="G95" s="503"/>
      <c r="H95" s="503"/>
      <c r="I95" s="503"/>
      <c r="J95" s="503"/>
      <c r="K95" s="503"/>
      <c r="L95" s="503"/>
      <c r="M95" s="503"/>
      <c r="N95" s="503"/>
      <c r="O95" s="503"/>
      <c r="P95" s="503"/>
      <c r="Q95" s="503"/>
      <c r="R95" s="503"/>
      <c r="S95" s="503"/>
      <c r="T95" s="503"/>
      <c r="U95" s="503"/>
      <c r="V95" s="503"/>
      <c r="W95" s="503"/>
      <c r="X95" s="503"/>
      <c r="Y95" s="503"/>
      <c r="Z95" s="503"/>
      <c r="AA95" s="503"/>
    </row>
    <row r="96" spans="1:27" ht="12.75" customHeight="1">
      <c r="A96" s="514" t="s">
        <v>678</v>
      </c>
      <c r="B96" s="503"/>
      <c r="C96" s="503"/>
      <c r="D96" s="503"/>
      <c r="E96" s="503"/>
      <c r="F96" s="503"/>
      <c r="G96" s="503"/>
      <c r="H96" s="503"/>
      <c r="I96" s="503"/>
      <c r="J96" s="503"/>
      <c r="K96" s="503"/>
      <c r="L96" s="503"/>
      <c r="M96" s="503"/>
      <c r="N96" s="503"/>
      <c r="O96" s="503"/>
      <c r="P96" s="503"/>
      <c r="Q96" s="503"/>
      <c r="R96" s="503"/>
      <c r="S96" s="503"/>
      <c r="T96" s="503"/>
      <c r="U96" s="503"/>
      <c r="V96" s="503"/>
      <c r="W96" s="503"/>
      <c r="X96" s="503"/>
      <c r="Y96" s="503"/>
      <c r="Z96" s="503"/>
      <c r="AA96" s="503"/>
    </row>
    <row r="97" spans="1:27" ht="15.6">
      <c r="A97" s="7" t="s">
        <v>1614</v>
      </c>
    </row>
    <row r="98" spans="1:27" ht="26.4">
      <c r="A98" s="143" t="s">
        <v>1749</v>
      </c>
      <c r="S98" s="50"/>
      <c r="T98" s="50">
        <v>1576.8</v>
      </c>
      <c r="U98" s="13">
        <v>1644.3</v>
      </c>
      <c r="V98" s="27">
        <v>1836.4</v>
      </c>
      <c r="W98" s="27">
        <v>2003</v>
      </c>
      <c r="X98" s="14">
        <v>2063.1</v>
      </c>
      <c r="Y98" s="14">
        <v>2103.7800000000002</v>
      </c>
      <c r="Z98" s="14">
        <v>2222.3719999999998</v>
      </c>
      <c r="AA98" s="14">
        <v>2770.6</v>
      </c>
    </row>
    <row r="99" spans="1:27" ht="39.6">
      <c r="A99" s="143" t="s">
        <v>1750</v>
      </c>
      <c r="S99" s="50"/>
      <c r="T99" s="50"/>
      <c r="U99" s="287"/>
      <c r="V99" s="287"/>
      <c r="W99" s="27"/>
      <c r="X99" s="14"/>
      <c r="Y99" s="427"/>
      <c r="Z99" s="14"/>
      <c r="AA99" s="427"/>
    </row>
    <row r="100" spans="1:27" ht="26.4">
      <c r="A100" s="46" t="s">
        <v>1453</v>
      </c>
      <c r="S100" s="50"/>
      <c r="T100" s="50">
        <v>51.8</v>
      </c>
      <c r="U100" s="84" t="s">
        <v>2287</v>
      </c>
      <c r="V100" s="27">
        <v>59.9</v>
      </c>
      <c r="W100" s="27">
        <v>62.5</v>
      </c>
      <c r="X100" s="14">
        <v>62.6</v>
      </c>
      <c r="Y100" s="14">
        <v>56.067</v>
      </c>
      <c r="Z100" s="14">
        <v>56.174999999999997</v>
      </c>
      <c r="AA100" s="14">
        <v>61.3</v>
      </c>
    </row>
    <row r="101" spans="1:27">
      <c r="A101" s="46" t="s">
        <v>2327</v>
      </c>
      <c r="S101" s="50"/>
      <c r="T101" s="50">
        <v>2.9</v>
      </c>
      <c r="U101" s="15">
        <v>3.5</v>
      </c>
      <c r="V101" s="27">
        <v>3.6</v>
      </c>
      <c r="W101" s="27">
        <v>3.8</v>
      </c>
      <c r="X101" s="14">
        <v>3.9</v>
      </c>
      <c r="Y101" s="14">
        <v>3.855</v>
      </c>
      <c r="Z101" s="14">
        <v>4.2220000000000004</v>
      </c>
      <c r="AA101" s="14">
        <v>4.8</v>
      </c>
    </row>
    <row r="102" spans="1:27">
      <c r="A102" s="46" t="s">
        <v>2328</v>
      </c>
      <c r="S102" s="50"/>
      <c r="T102" s="51">
        <v>5.0999999999999996</v>
      </c>
      <c r="U102" s="15">
        <v>5.7</v>
      </c>
      <c r="V102" s="27">
        <v>6.2</v>
      </c>
      <c r="W102" s="27">
        <v>7.1</v>
      </c>
      <c r="X102" s="14">
        <v>7.2</v>
      </c>
      <c r="Y102" s="14">
        <v>7.6669999999999998</v>
      </c>
      <c r="Z102" s="14">
        <v>8.6069999999999993</v>
      </c>
      <c r="AA102" s="14">
        <v>10.3</v>
      </c>
    </row>
    <row r="103" spans="1:27">
      <c r="A103" s="46" t="s">
        <v>2374</v>
      </c>
      <c r="S103" s="50"/>
      <c r="T103" s="50">
        <v>152.1</v>
      </c>
      <c r="U103" s="15">
        <v>156.6</v>
      </c>
      <c r="V103" s="27">
        <v>171.3</v>
      </c>
      <c r="W103" s="27">
        <v>191.6</v>
      </c>
      <c r="X103" s="14">
        <v>195.9</v>
      </c>
      <c r="Y103" s="14">
        <v>199.94300000000001</v>
      </c>
      <c r="Z103" s="14">
        <v>210.5</v>
      </c>
      <c r="AA103" s="14">
        <v>245.8</v>
      </c>
    </row>
    <row r="104" spans="1:27" ht="26.4">
      <c r="A104" s="46" t="s">
        <v>2329</v>
      </c>
      <c r="S104" s="50"/>
      <c r="T104" s="50">
        <v>9.1</v>
      </c>
      <c r="U104" s="15">
        <v>10.5</v>
      </c>
      <c r="V104" s="27">
        <v>11.4</v>
      </c>
      <c r="W104" s="27">
        <v>12.7</v>
      </c>
      <c r="X104" s="14">
        <v>12.8</v>
      </c>
      <c r="Y104" s="14">
        <v>13.108000000000001</v>
      </c>
      <c r="Z104" s="14">
        <v>13.738</v>
      </c>
      <c r="AA104" s="14">
        <v>15.7</v>
      </c>
    </row>
    <row r="105" spans="1:27">
      <c r="A105" s="46" t="s">
        <v>1333</v>
      </c>
      <c r="S105" s="50"/>
      <c r="T105" s="51">
        <v>180</v>
      </c>
      <c r="U105" s="15">
        <v>182.1</v>
      </c>
      <c r="V105" s="27">
        <v>202.6</v>
      </c>
      <c r="W105" s="27">
        <v>231.3</v>
      </c>
      <c r="X105" s="14">
        <v>241.5</v>
      </c>
      <c r="Y105" s="14">
        <v>250.36199999999999</v>
      </c>
      <c r="Z105" s="14">
        <v>262.73200000000003</v>
      </c>
      <c r="AA105" s="14">
        <v>335.9</v>
      </c>
    </row>
    <row r="106" spans="1:27" ht="52.8">
      <c r="A106" s="46" t="s">
        <v>569</v>
      </c>
      <c r="S106" s="50"/>
      <c r="T106" s="51">
        <v>631</v>
      </c>
      <c r="U106" s="15">
        <v>631.1</v>
      </c>
      <c r="V106" s="27">
        <v>727.3</v>
      </c>
      <c r="W106" s="27">
        <v>787</v>
      </c>
      <c r="X106" s="14">
        <v>806.8</v>
      </c>
      <c r="Y106" s="14">
        <v>815.76199999999994</v>
      </c>
      <c r="Z106" s="14">
        <v>801.76700000000005</v>
      </c>
      <c r="AA106" s="14">
        <v>1032.0999999999999</v>
      </c>
    </row>
    <row r="107" spans="1:27">
      <c r="A107" s="46" t="s">
        <v>712</v>
      </c>
      <c r="S107" s="50"/>
      <c r="T107" s="50">
        <v>43.4</v>
      </c>
      <c r="U107" s="15">
        <v>47.7</v>
      </c>
      <c r="V107" s="27">
        <v>53.1</v>
      </c>
      <c r="W107" s="27">
        <v>56.1</v>
      </c>
      <c r="X107" s="14">
        <v>59.2</v>
      </c>
      <c r="Y107" s="14">
        <v>63.462000000000003</v>
      </c>
      <c r="Z107" s="14">
        <v>67.456000000000003</v>
      </c>
      <c r="AA107" s="14">
        <v>79.400000000000006</v>
      </c>
    </row>
    <row r="108" spans="1:27">
      <c r="A108" s="46" t="s">
        <v>919</v>
      </c>
      <c r="S108" s="50"/>
      <c r="T108" s="50">
        <v>95.1</v>
      </c>
      <c r="U108" s="15">
        <v>100.8</v>
      </c>
      <c r="V108" s="27">
        <v>114.9</v>
      </c>
      <c r="W108" s="27">
        <v>129.69999999999999</v>
      </c>
      <c r="X108" s="14">
        <v>136.9</v>
      </c>
      <c r="Y108" s="14">
        <v>142.964</v>
      </c>
      <c r="Z108" s="14">
        <v>153.47399999999999</v>
      </c>
      <c r="AA108" s="14">
        <v>215.4</v>
      </c>
    </row>
    <row r="109" spans="1:27">
      <c r="A109" s="144" t="s">
        <v>920</v>
      </c>
      <c r="S109" s="50"/>
      <c r="T109" s="50">
        <v>10.4</v>
      </c>
      <c r="U109" s="14">
        <v>11</v>
      </c>
      <c r="V109" s="27">
        <v>11.6</v>
      </c>
      <c r="W109" s="27">
        <v>12.5</v>
      </c>
      <c r="X109" s="14">
        <v>12.5</v>
      </c>
      <c r="Y109" s="14">
        <v>12.2</v>
      </c>
      <c r="Z109" s="14">
        <v>12.855</v>
      </c>
      <c r="AA109" s="14">
        <v>14.8</v>
      </c>
    </row>
    <row r="110" spans="1:27" ht="39.6">
      <c r="A110" s="46" t="s">
        <v>921</v>
      </c>
      <c r="S110" s="51"/>
      <c r="T110" s="51">
        <v>319.39999999999998</v>
      </c>
      <c r="U110" s="15">
        <v>350.3</v>
      </c>
      <c r="V110" s="42">
        <v>381.4</v>
      </c>
      <c r="W110" s="27">
        <v>408.9</v>
      </c>
      <c r="X110" s="14">
        <v>418.9</v>
      </c>
      <c r="Y110" s="14">
        <v>428.39800000000002</v>
      </c>
      <c r="Z110" s="14">
        <v>503.84899999999999</v>
      </c>
      <c r="AA110" s="14">
        <v>600.70000000000005</v>
      </c>
    </row>
    <row r="111" spans="1:27">
      <c r="A111" s="46" t="s">
        <v>1624</v>
      </c>
      <c r="S111" s="50"/>
      <c r="T111" s="50">
        <v>4.7</v>
      </c>
      <c r="U111" s="14">
        <v>5</v>
      </c>
      <c r="V111" s="42">
        <v>5.7</v>
      </c>
      <c r="W111" s="27">
        <v>6.2</v>
      </c>
      <c r="X111" s="14">
        <v>6.4</v>
      </c>
      <c r="Y111" s="14">
        <v>6.742</v>
      </c>
      <c r="Z111" s="14">
        <v>8.0760000000000005</v>
      </c>
      <c r="AA111" s="14">
        <v>9.9</v>
      </c>
    </row>
    <row r="112" spans="1:27" ht="26.4">
      <c r="A112" s="46" t="s">
        <v>1625</v>
      </c>
      <c r="S112" s="50"/>
      <c r="T112" s="51">
        <v>19.899999999999999</v>
      </c>
      <c r="U112" s="15">
        <v>22.6</v>
      </c>
      <c r="V112" s="42">
        <v>24.9</v>
      </c>
      <c r="W112" s="27">
        <v>27.1</v>
      </c>
      <c r="X112" s="14">
        <v>29</v>
      </c>
      <c r="Y112" s="14">
        <v>30.552</v>
      </c>
      <c r="Z112" s="14">
        <v>37.514000000000003</v>
      </c>
      <c r="AA112" s="14">
        <v>42.6</v>
      </c>
    </row>
    <row r="113" spans="1:27" ht="39.6">
      <c r="A113" s="46" t="s">
        <v>1626</v>
      </c>
      <c r="S113" s="50"/>
      <c r="T113" s="51">
        <v>39.1</v>
      </c>
      <c r="U113" s="15">
        <v>41.7</v>
      </c>
      <c r="V113" s="42">
        <v>46.7</v>
      </c>
      <c r="W113" s="27">
        <v>49.4</v>
      </c>
      <c r="X113" s="14">
        <v>51.5</v>
      </c>
      <c r="Y113" s="14">
        <v>53.271000000000001</v>
      </c>
      <c r="Z113" s="14">
        <v>60.898000000000003</v>
      </c>
      <c r="AA113" s="14">
        <v>75</v>
      </c>
    </row>
    <row r="114" spans="1:27" ht="78" customHeight="1">
      <c r="A114" s="410" t="s">
        <v>2288</v>
      </c>
      <c r="S114" s="50"/>
      <c r="T114" s="50">
        <v>11279.9</v>
      </c>
      <c r="U114" s="14">
        <v>11149</v>
      </c>
      <c r="V114" s="42">
        <v>11480.4</v>
      </c>
      <c r="W114" s="27">
        <v>11683.9</v>
      </c>
      <c r="X114" s="14">
        <v>11695.7</v>
      </c>
      <c r="Y114" s="14">
        <v>11744.174000000001</v>
      </c>
      <c r="Z114" s="14">
        <v>11330.698050000017</v>
      </c>
      <c r="AA114" s="14">
        <v>11040.1</v>
      </c>
    </row>
    <row r="115" spans="1:27" ht="26.4">
      <c r="A115" s="143" t="s">
        <v>1751</v>
      </c>
      <c r="S115" s="50"/>
      <c r="T115" s="50">
        <v>16447.3</v>
      </c>
      <c r="U115" s="50" t="s">
        <v>2025</v>
      </c>
      <c r="V115" s="42">
        <v>22610.2</v>
      </c>
      <c r="W115" s="27">
        <v>23463.7</v>
      </c>
      <c r="X115" s="14">
        <v>24781.599999999999</v>
      </c>
      <c r="Y115" s="14">
        <v>26392.218697709999</v>
      </c>
      <c r="Z115" s="51" t="s">
        <v>32</v>
      </c>
      <c r="AA115" s="14">
        <v>38877</v>
      </c>
    </row>
    <row r="116" spans="1:27" ht="16.5" customHeight="1">
      <c r="A116" s="565" t="s">
        <v>33</v>
      </c>
      <c r="B116" s="565"/>
      <c r="C116" s="565"/>
      <c r="D116" s="565"/>
      <c r="E116" s="565"/>
      <c r="F116" s="565"/>
      <c r="G116" s="565"/>
      <c r="H116" s="565"/>
      <c r="I116" s="565"/>
      <c r="J116" s="565"/>
      <c r="K116" s="565"/>
      <c r="L116" s="565"/>
      <c r="M116" s="565"/>
      <c r="N116" s="565"/>
      <c r="O116" s="565"/>
      <c r="P116" s="565"/>
      <c r="Q116" s="565"/>
      <c r="R116" s="565"/>
      <c r="S116" s="565"/>
      <c r="T116" s="565"/>
      <c r="U116" s="565"/>
      <c r="V116" s="565"/>
      <c r="W116" s="565"/>
      <c r="X116" s="565"/>
      <c r="Y116" s="565"/>
      <c r="Z116" s="522"/>
      <c r="AA116" s="522"/>
    </row>
    <row r="117" spans="1:27" ht="15.75" customHeight="1">
      <c r="A117" s="565" t="s">
        <v>34</v>
      </c>
      <c r="B117" s="565"/>
      <c r="C117" s="565"/>
      <c r="D117" s="565"/>
      <c r="E117" s="565"/>
      <c r="F117" s="565"/>
      <c r="G117" s="565"/>
      <c r="H117" s="565"/>
      <c r="I117" s="565"/>
      <c r="J117" s="565"/>
      <c r="K117" s="565"/>
      <c r="L117" s="565"/>
      <c r="M117" s="565"/>
      <c r="N117" s="565"/>
      <c r="O117" s="565"/>
      <c r="P117" s="565"/>
      <c r="Q117" s="565"/>
      <c r="R117" s="565"/>
      <c r="S117" s="565"/>
      <c r="T117" s="565"/>
      <c r="U117" s="565"/>
      <c r="V117" s="565"/>
      <c r="W117" s="565"/>
      <c r="X117" s="565"/>
      <c r="Y117" s="565"/>
      <c r="Z117" s="522"/>
      <c r="AA117" s="522"/>
    </row>
    <row r="118" spans="1:27" ht="29.25" customHeight="1">
      <c r="A118" s="4" t="s">
        <v>346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114"/>
    </row>
    <row r="119" spans="1:27" ht="26.4">
      <c r="A119" s="8" t="s">
        <v>1752</v>
      </c>
      <c r="P119" s="50">
        <v>16196</v>
      </c>
      <c r="Q119" s="50">
        <v>17748</v>
      </c>
      <c r="R119" s="50">
        <v>19502</v>
      </c>
      <c r="S119" s="50" t="s">
        <v>347</v>
      </c>
      <c r="T119" s="50" t="s">
        <v>348</v>
      </c>
      <c r="U119" s="50" t="s">
        <v>349</v>
      </c>
      <c r="V119" s="50">
        <v>24080</v>
      </c>
      <c r="W119" s="43" t="s">
        <v>350</v>
      </c>
      <c r="X119" s="43" t="s">
        <v>351</v>
      </c>
      <c r="Y119" s="43" t="s">
        <v>352</v>
      </c>
      <c r="Z119" s="460" t="s">
        <v>1842</v>
      </c>
      <c r="AA119" s="460" t="s">
        <v>1842</v>
      </c>
    </row>
    <row r="120" spans="1:27" ht="39.6">
      <c r="A120" s="26" t="s">
        <v>1753</v>
      </c>
      <c r="P120" s="50"/>
      <c r="Q120" s="50"/>
      <c r="R120" s="50"/>
      <c r="S120" s="50"/>
      <c r="T120" s="134"/>
      <c r="U120" s="287"/>
      <c r="V120" s="50"/>
      <c r="X120" s="429"/>
      <c r="Y120" s="44"/>
    </row>
    <row r="121" spans="1:27" ht="26.4">
      <c r="A121" s="46" t="s">
        <v>1453</v>
      </c>
      <c r="P121" s="50">
        <v>452</v>
      </c>
      <c r="Q121" s="50">
        <v>478</v>
      </c>
      <c r="R121" s="50">
        <v>598</v>
      </c>
      <c r="S121" s="50">
        <v>666</v>
      </c>
      <c r="T121" s="50">
        <v>651</v>
      </c>
      <c r="U121" s="50">
        <v>660</v>
      </c>
      <c r="V121" s="36">
        <v>744</v>
      </c>
      <c r="W121" s="44">
        <v>664</v>
      </c>
      <c r="X121" s="44">
        <v>743</v>
      </c>
      <c r="Y121" s="44">
        <v>702</v>
      </c>
      <c r="Z121" s="460" t="s">
        <v>1842</v>
      </c>
      <c r="AA121" s="460" t="s">
        <v>1842</v>
      </c>
    </row>
    <row r="122" spans="1:27">
      <c r="A122" s="46" t="s">
        <v>2318</v>
      </c>
      <c r="P122" s="50">
        <v>51</v>
      </c>
      <c r="Q122" s="50">
        <v>47</v>
      </c>
      <c r="R122" s="50">
        <v>41</v>
      </c>
      <c r="S122" s="50">
        <v>32</v>
      </c>
      <c r="T122" s="50">
        <v>31</v>
      </c>
      <c r="U122" s="50">
        <v>34</v>
      </c>
      <c r="V122" s="36">
        <v>35</v>
      </c>
      <c r="W122" s="44">
        <v>33</v>
      </c>
      <c r="X122" s="44">
        <v>27</v>
      </c>
      <c r="Y122" s="44">
        <v>39</v>
      </c>
      <c r="Z122" s="460" t="s">
        <v>1842</v>
      </c>
      <c r="AA122" s="460" t="s">
        <v>1842</v>
      </c>
    </row>
    <row r="123" spans="1:27">
      <c r="A123" s="46" t="s">
        <v>1627</v>
      </c>
      <c r="P123" s="50">
        <v>253</v>
      </c>
      <c r="Q123" s="50">
        <v>298</v>
      </c>
      <c r="R123" s="50">
        <v>360</v>
      </c>
      <c r="S123" s="50">
        <v>383</v>
      </c>
      <c r="T123" s="50">
        <v>434</v>
      </c>
      <c r="U123" s="50">
        <v>466</v>
      </c>
      <c r="V123" s="36">
        <v>500</v>
      </c>
      <c r="W123" s="44">
        <v>465</v>
      </c>
      <c r="X123" s="44">
        <v>471</v>
      </c>
      <c r="Y123" s="44">
        <v>442</v>
      </c>
      <c r="Z123" s="460" t="s">
        <v>1842</v>
      </c>
      <c r="AA123" s="460" t="s">
        <v>1842</v>
      </c>
    </row>
    <row r="124" spans="1:27">
      <c r="A124" s="46" t="s">
        <v>2374</v>
      </c>
      <c r="P124" s="50">
        <v>3212</v>
      </c>
      <c r="Q124" s="50">
        <v>3435</v>
      </c>
      <c r="R124" s="50">
        <v>3691</v>
      </c>
      <c r="S124" s="50">
        <v>3750</v>
      </c>
      <c r="T124" s="50">
        <v>3704</v>
      </c>
      <c r="U124" s="50">
        <v>3649</v>
      </c>
      <c r="V124" s="36">
        <v>4149</v>
      </c>
      <c r="W124" s="44">
        <v>4052</v>
      </c>
      <c r="X124" s="44">
        <v>4215</v>
      </c>
      <c r="Y124" s="44">
        <v>4060</v>
      </c>
      <c r="Z124" s="460" t="s">
        <v>1842</v>
      </c>
      <c r="AA124" s="460" t="s">
        <v>1842</v>
      </c>
    </row>
    <row r="125" spans="1:27" ht="26.4">
      <c r="A125" s="46" t="s">
        <v>1332</v>
      </c>
      <c r="P125" s="50">
        <v>159</v>
      </c>
      <c r="Q125" s="50">
        <v>172</v>
      </c>
      <c r="R125" s="50">
        <v>179</v>
      </c>
      <c r="S125" s="50">
        <v>159</v>
      </c>
      <c r="T125" s="50">
        <v>171</v>
      </c>
      <c r="U125" s="50">
        <v>175</v>
      </c>
      <c r="V125" s="36">
        <v>213</v>
      </c>
      <c r="W125" s="44">
        <v>225</v>
      </c>
      <c r="X125" s="44">
        <v>238</v>
      </c>
      <c r="Y125" s="44">
        <v>271</v>
      </c>
      <c r="Z125" s="460" t="s">
        <v>1842</v>
      </c>
      <c r="AA125" s="460" t="s">
        <v>1842</v>
      </c>
    </row>
    <row r="126" spans="1:27">
      <c r="A126" s="46" t="s">
        <v>1333</v>
      </c>
      <c r="P126" s="50">
        <v>829</v>
      </c>
      <c r="Q126" s="50">
        <v>964</v>
      </c>
      <c r="R126" s="50">
        <v>1213</v>
      </c>
      <c r="S126" s="50">
        <v>1118</v>
      </c>
      <c r="T126" s="50">
        <v>1242</v>
      </c>
      <c r="U126" s="50">
        <v>1273</v>
      </c>
      <c r="V126" s="36">
        <v>1534</v>
      </c>
      <c r="W126" s="44">
        <v>1355</v>
      </c>
      <c r="X126" s="44">
        <v>1540</v>
      </c>
      <c r="Y126" s="44">
        <v>1521</v>
      </c>
      <c r="Z126" s="460" t="s">
        <v>1842</v>
      </c>
      <c r="AA126" s="460" t="s">
        <v>1842</v>
      </c>
    </row>
    <row r="127" spans="1:27" ht="52.8">
      <c r="A127" s="46" t="s">
        <v>569</v>
      </c>
      <c r="P127" s="50">
        <v>5618</v>
      </c>
      <c r="Q127" s="50">
        <v>5977</v>
      </c>
      <c r="R127" s="50">
        <v>6565</v>
      </c>
      <c r="S127" s="50">
        <v>6613</v>
      </c>
      <c r="T127" s="50">
        <v>6164</v>
      </c>
      <c r="U127" s="50">
        <v>6175</v>
      </c>
      <c r="V127" s="36">
        <v>8081</v>
      </c>
      <c r="W127" s="44">
        <v>7208</v>
      </c>
      <c r="X127" s="44">
        <v>8425</v>
      </c>
      <c r="Y127" s="44">
        <v>8187</v>
      </c>
      <c r="Z127" s="460" t="s">
        <v>1842</v>
      </c>
      <c r="AA127" s="460" t="s">
        <v>1842</v>
      </c>
    </row>
    <row r="128" spans="1:27">
      <c r="A128" s="46" t="s">
        <v>712</v>
      </c>
      <c r="P128" s="50">
        <v>524</v>
      </c>
      <c r="Q128" s="50">
        <v>528</v>
      </c>
      <c r="R128" s="50">
        <v>555</v>
      </c>
      <c r="S128" s="50">
        <v>533</v>
      </c>
      <c r="T128" s="50">
        <v>546</v>
      </c>
      <c r="U128" s="50">
        <v>548</v>
      </c>
      <c r="V128" s="36">
        <v>677</v>
      </c>
      <c r="W128" s="44">
        <v>592</v>
      </c>
      <c r="X128" s="44">
        <v>719</v>
      </c>
      <c r="Y128" s="44">
        <v>707</v>
      </c>
      <c r="Z128" s="460" t="s">
        <v>1842</v>
      </c>
      <c r="AA128" s="460" t="s">
        <v>1842</v>
      </c>
    </row>
    <row r="129" spans="1:27">
      <c r="A129" s="46" t="s">
        <v>919</v>
      </c>
      <c r="P129" s="50">
        <v>1085</v>
      </c>
      <c r="Q129" s="50">
        <v>1236</v>
      </c>
      <c r="R129" s="50">
        <v>1314</v>
      </c>
      <c r="S129" s="50">
        <v>1415</v>
      </c>
      <c r="T129" s="50">
        <v>1294</v>
      </c>
      <c r="U129" s="50">
        <v>1325</v>
      </c>
      <c r="V129" s="36">
        <v>1688</v>
      </c>
      <c r="W129" s="44">
        <v>1570</v>
      </c>
      <c r="X129" s="44">
        <v>1819</v>
      </c>
      <c r="Y129" s="44">
        <v>1742</v>
      </c>
      <c r="Z129" s="460" t="s">
        <v>1842</v>
      </c>
      <c r="AA129" s="460" t="s">
        <v>1842</v>
      </c>
    </row>
    <row r="130" spans="1:27">
      <c r="A130" s="144" t="s">
        <v>920</v>
      </c>
      <c r="P130" s="50">
        <v>229</v>
      </c>
      <c r="Q130" s="50">
        <v>252</v>
      </c>
      <c r="R130" s="50">
        <v>247</v>
      </c>
      <c r="S130" s="50">
        <v>251</v>
      </c>
      <c r="T130" s="50">
        <v>231</v>
      </c>
      <c r="U130" s="50">
        <v>230</v>
      </c>
      <c r="V130" s="36">
        <v>243</v>
      </c>
      <c r="W130" s="44">
        <v>241</v>
      </c>
      <c r="X130" s="44">
        <v>231</v>
      </c>
      <c r="Y130" s="44">
        <v>186</v>
      </c>
      <c r="Z130" s="460" t="s">
        <v>1842</v>
      </c>
      <c r="AA130" s="460" t="s">
        <v>1842</v>
      </c>
    </row>
    <row r="131" spans="1:27" ht="39.6">
      <c r="A131" s="46" t="s">
        <v>921</v>
      </c>
      <c r="N131" s="50"/>
      <c r="P131" s="50">
        <v>2899</v>
      </c>
      <c r="Q131" s="50">
        <v>3389</v>
      </c>
      <c r="R131" s="50">
        <v>3658</v>
      </c>
      <c r="S131" s="50">
        <v>3882</v>
      </c>
      <c r="T131" s="50">
        <v>4291</v>
      </c>
      <c r="U131" s="50">
        <v>4104</v>
      </c>
      <c r="V131" s="36">
        <v>5068</v>
      </c>
      <c r="W131" s="44">
        <v>4756</v>
      </c>
      <c r="X131" s="44">
        <v>5241</v>
      </c>
      <c r="Y131" s="44">
        <v>5238</v>
      </c>
      <c r="Z131" s="460" t="s">
        <v>1842</v>
      </c>
      <c r="AA131" s="460" t="s">
        <v>1842</v>
      </c>
    </row>
    <row r="132" spans="1:27">
      <c r="A132" s="46" t="s">
        <v>1624</v>
      </c>
      <c r="N132" s="50"/>
      <c r="P132" s="50">
        <v>58</v>
      </c>
      <c r="Q132" s="50">
        <v>54</v>
      </c>
      <c r="R132" s="50">
        <v>44</v>
      </c>
      <c r="S132" s="50">
        <v>35</v>
      </c>
      <c r="T132" s="50">
        <v>32</v>
      </c>
      <c r="U132" s="50">
        <v>35</v>
      </c>
      <c r="V132" s="36">
        <v>37</v>
      </c>
      <c r="W132" s="44">
        <v>34</v>
      </c>
      <c r="X132" s="44">
        <v>40</v>
      </c>
      <c r="Y132" s="44">
        <v>45</v>
      </c>
      <c r="Z132" s="460" t="s">
        <v>1842</v>
      </c>
      <c r="AA132" s="460" t="s">
        <v>1842</v>
      </c>
    </row>
    <row r="133" spans="1:27" ht="26.4">
      <c r="A133" s="46" t="s">
        <v>1625</v>
      </c>
      <c r="N133" s="50"/>
      <c r="P133" s="50">
        <v>119</v>
      </c>
      <c r="Q133" s="50">
        <v>143</v>
      </c>
      <c r="R133" s="50">
        <v>140</v>
      </c>
      <c r="S133" s="50">
        <v>133</v>
      </c>
      <c r="T133" s="50">
        <v>131</v>
      </c>
      <c r="U133" s="50">
        <v>131</v>
      </c>
      <c r="V133" s="36">
        <v>189</v>
      </c>
      <c r="W133" s="44">
        <v>177</v>
      </c>
      <c r="X133" s="44">
        <v>202</v>
      </c>
      <c r="Y133" s="44">
        <v>240</v>
      </c>
      <c r="Z133" s="460" t="s">
        <v>1842</v>
      </c>
      <c r="AA133" s="460" t="s">
        <v>1842</v>
      </c>
    </row>
    <row r="134" spans="1:27" ht="39.6">
      <c r="A134" s="46" t="s">
        <v>1626</v>
      </c>
      <c r="N134" s="50"/>
      <c r="P134" s="50">
        <v>266</v>
      </c>
      <c r="Q134" s="50">
        <v>319</v>
      </c>
      <c r="R134" s="50">
        <v>310</v>
      </c>
      <c r="S134" s="50">
        <v>293</v>
      </c>
      <c r="T134" s="50">
        <v>314</v>
      </c>
      <c r="U134" s="50">
        <v>254</v>
      </c>
      <c r="V134" s="36">
        <v>287</v>
      </c>
      <c r="W134" s="44">
        <v>284</v>
      </c>
      <c r="X134" s="44">
        <v>343</v>
      </c>
      <c r="Y134" s="44">
        <v>324</v>
      </c>
      <c r="Z134" s="460" t="s">
        <v>1842</v>
      </c>
      <c r="AA134" s="460" t="s">
        <v>1842</v>
      </c>
    </row>
    <row r="135" spans="1:27" ht="51" customHeight="1">
      <c r="A135" s="8" t="s">
        <v>1754</v>
      </c>
      <c r="P135" s="50">
        <v>2918</v>
      </c>
      <c r="Q135" s="50">
        <v>3105</v>
      </c>
      <c r="R135" s="50">
        <v>3166</v>
      </c>
      <c r="S135" s="50">
        <v>3328</v>
      </c>
      <c r="T135" s="49">
        <v>3179</v>
      </c>
      <c r="U135" s="50">
        <v>3215</v>
      </c>
      <c r="V135" s="36">
        <v>3402</v>
      </c>
      <c r="W135" s="44">
        <v>3321</v>
      </c>
      <c r="X135" s="50">
        <v>3468.1</v>
      </c>
      <c r="Y135" s="50">
        <v>3445.3</v>
      </c>
      <c r="Z135" s="460" t="s">
        <v>1842</v>
      </c>
      <c r="AA135" s="460" t="s">
        <v>1842</v>
      </c>
    </row>
    <row r="136" spans="1:27" ht="26.4">
      <c r="A136" s="143" t="s">
        <v>1942</v>
      </c>
      <c r="P136" s="50">
        <v>10489</v>
      </c>
      <c r="Q136" s="50">
        <v>13579</v>
      </c>
      <c r="R136" s="50">
        <v>16902</v>
      </c>
      <c r="S136" s="50">
        <v>22085</v>
      </c>
      <c r="T136" s="49">
        <v>19792</v>
      </c>
      <c r="U136" s="50">
        <v>26748</v>
      </c>
      <c r="V136" s="36">
        <v>33884</v>
      </c>
      <c r="W136" s="44">
        <v>34832</v>
      </c>
      <c r="X136" s="50">
        <v>41272.5</v>
      </c>
      <c r="Y136" s="50">
        <v>43268.7</v>
      </c>
      <c r="Z136" s="460" t="s">
        <v>1842</v>
      </c>
      <c r="AA136" s="460" t="s">
        <v>1842</v>
      </c>
    </row>
    <row r="137" spans="1:27" ht="20.25" customHeight="1">
      <c r="A137" s="514" t="s">
        <v>35</v>
      </c>
      <c r="B137" s="514"/>
      <c r="C137" s="514"/>
      <c r="D137" s="514"/>
      <c r="E137" s="514"/>
      <c r="F137" s="514"/>
      <c r="G137" s="514"/>
      <c r="H137" s="514"/>
      <c r="I137" s="514"/>
      <c r="J137" s="514"/>
      <c r="K137" s="514"/>
      <c r="L137" s="514"/>
      <c r="M137" s="514"/>
      <c r="N137" s="514"/>
      <c r="O137" s="514"/>
      <c r="P137" s="514"/>
      <c r="Q137" s="514"/>
      <c r="R137" s="514"/>
      <c r="S137" s="514"/>
      <c r="T137" s="514"/>
      <c r="U137" s="514"/>
      <c r="V137" s="514"/>
      <c r="W137" s="514"/>
      <c r="X137" s="514"/>
      <c r="Y137" s="514"/>
      <c r="Z137" s="522"/>
      <c r="AA137" s="522"/>
    </row>
    <row r="138" spans="1:27" ht="19.5" customHeight="1">
      <c r="A138" s="514" t="s">
        <v>353</v>
      </c>
      <c r="B138" s="514"/>
      <c r="C138" s="514"/>
      <c r="D138" s="514"/>
      <c r="E138" s="514"/>
      <c r="F138" s="514"/>
      <c r="G138" s="514"/>
      <c r="H138" s="514"/>
      <c r="I138" s="514"/>
      <c r="J138" s="514"/>
      <c r="K138" s="514"/>
      <c r="L138" s="514"/>
      <c r="M138" s="514"/>
      <c r="N138" s="514"/>
      <c r="O138" s="514"/>
      <c r="P138" s="514"/>
      <c r="Q138" s="514"/>
      <c r="R138" s="514"/>
      <c r="S138" s="514"/>
      <c r="T138" s="514"/>
      <c r="U138" s="514"/>
      <c r="V138" s="514"/>
      <c r="W138" s="514"/>
      <c r="X138" s="514"/>
      <c r="Y138" s="514"/>
      <c r="Z138" s="503"/>
      <c r="AA138" s="503"/>
    </row>
    <row r="139" spans="1:27" ht="14.25" customHeight="1">
      <c r="A139" s="514" t="s">
        <v>354</v>
      </c>
      <c r="B139" s="514"/>
      <c r="C139" s="514"/>
      <c r="D139" s="514"/>
      <c r="E139" s="514"/>
      <c r="F139" s="514"/>
      <c r="G139" s="514"/>
      <c r="H139" s="514"/>
      <c r="I139" s="514"/>
      <c r="J139" s="514"/>
      <c r="K139" s="514"/>
      <c r="L139" s="514"/>
      <c r="M139" s="514"/>
      <c r="N139" s="514"/>
      <c r="O139" s="514"/>
      <c r="P139" s="514"/>
      <c r="Q139" s="514"/>
      <c r="R139" s="514"/>
      <c r="S139" s="514"/>
      <c r="T139" s="514"/>
      <c r="U139" s="514"/>
      <c r="V139" s="514"/>
      <c r="W139" s="514"/>
      <c r="X139" s="514"/>
      <c r="Y139" s="514"/>
      <c r="Z139" s="503"/>
      <c r="AA139" s="503"/>
    </row>
    <row r="140" spans="1:27">
      <c r="A140" s="7" t="s">
        <v>679</v>
      </c>
    </row>
    <row r="141" spans="1:27" ht="40.5" customHeight="1">
      <c r="A141" s="28" t="s">
        <v>767</v>
      </c>
      <c r="C141" s="50">
        <v>46815</v>
      </c>
      <c r="D141" s="50">
        <v>42924</v>
      </c>
      <c r="E141" s="50">
        <v>21905</v>
      </c>
      <c r="F141" s="50">
        <v>10152</v>
      </c>
      <c r="G141" s="50">
        <v>4997</v>
      </c>
      <c r="H141" s="50">
        <v>2743</v>
      </c>
      <c r="I141" s="50">
        <v>2129</v>
      </c>
      <c r="J141" s="50">
        <v>1536</v>
      </c>
      <c r="K141" s="50">
        <v>2274</v>
      </c>
      <c r="L141" s="50">
        <v>2287</v>
      </c>
      <c r="M141" s="50">
        <v>2557</v>
      </c>
      <c r="N141" s="50"/>
      <c r="O141" s="50"/>
      <c r="P141" s="50"/>
      <c r="Q141" s="50"/>
      <c r="R141" s="50"/>
      <c r="U141" s="114"/>
    </row>
    <row r="142" spans="1:27" ht="39.6">
      <c r="A142" s="26" t="s">
        <v>1324</v>
      </c>
      <c r="C142" s="50">
        <v>22684</v>
      </c>
      <c r="D142" s="50">
        <v>7063</v>
      </c>
      <c r="E142" s="50">
        <v>5685</v>
      </c>
      <c r="F142" s="50">
        <v>1875</v>
      </c>
      <c r="G142" s="50">
        <v>928</v>
      </c>
      <c r="H142" s="50">
        <v>374</v>
      </c>
      <c r="I142" s="50">
        <v>264</v>
      </c>
      <c r="J142" s="50">
        <v>104</v>
      </c>
      <c r="K142" s="50">
        <v>170</v>
      </c>
      <c r="L142" s="50">
        <v>125</v>
      </c>
      <c r="M142" s="50">
        <v>86</v>
      </c>
      <c r="N142" s="50"/>
      <c r="O142" s="50"/>
      <c r="P142" s="50"/>
      <c r="Q142" s="50"/>
      <c r="R142" s="50"/>
      <c r="U142" s="114"/>
    </row>
    <row r="143" spans="1:27" ht="39.6">
      <c r="A143" s="26" t="s">
        <v>1460</v>
      </c>
      <c r="C143" s="50">
        <v>3560</v>
      </c>
      <c r="D143" s="50">
        <v>9521</v>
      </c>
      <c r="E143" s="50">
        <v>5112</v>
      </c>
      <c r="F143" s="50">
        <v>1317</v>
      </c>
      <c r="G143" s="50">
        <v>715</v>
      </c>
      <c r="H143" s="50">
        <v>548</v>
      </c>
      <c r="I143" s="50">
        <v>321</v>
      </c>
      <c r="J143" s="50">
        <v>298</v>
      </c>
      <c r="K143" s="50">
        <v>274</v>
      </c>
      <c r="L143" s="50">
        <v>231</v>
      </c>
      <c r="M143" s="50">
        <v>226</v>
      </c>
      <c r="N143" s="50"/>
      <c r="O143" s="50"/>
      <c r="P143" s="50"/>
      <c r="Q143" s="50"/>
      <c r="R143" s="50"/>
      <c r="U143" s="114"/>
    </row>
    <row r="144" spans="1:27" ht="39.6">
      <c r="A144" s="26" t="s">
        <v>1461</v>
      </c>
      <c r="C144" s="50">
        <v>20571</v>
      </c>
      <c r="D144" s="50">
        <v>26340</v>
      </c>
      <c r="E144" s="50">
        <v>11108</v>
      </c>
      <c r="F144" s="50">
        <v>6960</v>
      </c>
      <c r="G144" s="50">
        <v>3354</v>
      </c>
      <c r="H144" s="50">
        <v>1821</v>
      </c>
      <c r="I144" s="50">
        <v>1544</v>
      </c>
      <c r="J144" s="50">
        <v>1134</v>
      </c>
      <c r="K144" s="50">
        <v>1830</v>
      </c>
      <c r="L144" s="50">
        <v>1931</v>
      </c>
      <c r="M144" s="50">
        <v>2245</v>
      </c>
      <c r="N144" s="50"/>
      <c r="O144" s="50"/>
      <c r="P144" s="50"/>
      <c r="Q144" s="50"/>
      <c r="R144" s="50"/>
      <c r="U144" s="114"/>
    </row>
    <row r="145" spans="1:27" ht="55.2">
      <c r="A145" s="26" t="s">
        <v>550</v>
      </c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N145" s="50">
        <v>434</v>
      </c>
      <c r="O145" s="50">
        <v>502</v>
      </c>
      <c r="P145" s="50">
        <v>491</v>
      </c>
      <c r="Q145" s="50">
        <v>444</v>
      </c>
      <c r="R145" s="50">
        <v>302</v>
      </c>
      <c r="S145" s="50">
        <v>260</v>
      </c>
      <c r="T145" s="50">
        <v>366</v>
      </c>
      <c r="U145" s="50">
        <v>217</v>
      </c>
      <c r="V145" s="50">
        <v>276</v>
      </c>
      <c r="W145" s="50">
        <v>228</v>
      </c>
      <c r="X145" s="50">
        <v>136</v>
      </c>
      <c r="Y145" s="18">
        <v>107</v>
      </c>
      <c r="Z145" s="50">
        <v>107</v>
      </c>
      <c r="AA145" s="440" t="s">
        <v>1393</v>
      </c>
    </row>
    <row r="146" spans="1:27" ht="30" customHeight="1">
      <c r="A146" s="386" t="s">
        <v>551</v>
      </c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114"/>
      <c r="N146" s="50"/>
      <c r="O146" s="50"/>
      <c r="P146" s="50"/>
      <c r="Q146" s="50"/>
      <c r="R146" s="50"/>
      <c r="S146" s="50"/>
      <c r="T146" s="50"/>
      <c r="U146" s="50"/>
      <c r="V146" s="50"/>
      <c r="W146" s="134"/>
      <c r="X146" s="427"/>
      <c r="Y146" s="18"/>
      <c r="Z146" s="427"/>
      <c r="AA146" s="427"/>
    </row>
    <row r="147" spans="1:27">
      <c r="A147" s="46" t="s">
        <v>1632</v>
      </c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114"/>
      <c r="N147" s="50">
        <v>161</v>
      </c>
      <c r="O147" s="50">
        <v>121</v>
      </c>
      <c r="P147" s="50">
        <v>112</v>
      </c>
      <c r="Q147" s="50">
        <v>98</v>
      </c>
      <c r="R147" s="50">
        <v>73</v>
      </c>
      <c r="S147" s="50">
        <v>26</v>
      </c>
      <c r="T147" s="50">
        <v>140</v>
      </c>
      <c r="U147" s="50">
        <v>97</v>
      </c>
      <c r="V147" s="50">
        <v>119</v>
      </c>
      <c r="W147" s="50">
        <v>69</v>
      </c>
      <c r="X147" s="50">
        <v>20</v>
      </c>
      <c r="Y147" s="18">
        <v>15</v>
      </c>
      <c r="Z147" s="50">
        <v>27</v>
      </c>
      <c r="AA147" s="440" t="s">
        <v>1393</v>
      </c>
    </row>
    <row r="148" spans="1:27">
      <c r="A148" s="46" t="s">
        <v>1633</v>
      </c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114"/>
      <c r="N148" s="50">
        <v>152</v>
      </c>
      <c r="O148" s="50">
        <v>246</v>
      </c>
      <c r="P148" s="50">
        <v>226</v>
      </c>
      <c r="Q148" s="50">
        <v>254</v>
      </c>
      <c r="R148" s="50">
        <v>115</v>
      </c>
      <c r="S148" s="50">
        <v>135</v>
      </c>
      <c r="T148" s="50">
        <v>87</v>
      </c>
      <c r="U148" s="50">
        <v>56</v>
      </c>
      <c r="V148" s="15">
        <v>80</v>
      </c>
      <c r="W148" s="50">
        <v>102</v>
      </c>
      <c r="X148" s="50">
        <v>58</v>
      </c>
      <c r="Y148" s="18">
        <v>50</v>
      </c>
      <c r="Z148" s="50">
        <v>46</v>
      </c>
      <c r="AA148" s="440" t="s">
        <v>1393</v>
      </c>
    </row>
    <row r="149" spans="1:27">
      <c r="A149" s="46" t="s">
        <v>1126</v>
      </c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114"/>
      <c r="N149" s="50">
        <v>121</v>
      </c>
      <c r="O149" s="50">
        <v>135</v>
      </c>
      <c r="P149" s="50">
        <v>153</v>
      </c>
      <c r="Q149" s="50">
        <v>92</v>
      </c>
      <c r="R149" s="50">
        <v>114</v>
      </c>
      <c r="S149" s="50">
        <v>99</v>
      </c>
      <c r="T149" s="50">
        <v>139</v>
      </c>
      <c r="U149" s="50">
        <v>64</v>
      </c>
      <c r="V149" s="15">
        <v>77</v>
      </c>
      <c r="W149" s="50">
        <v>57</v>
      </c>
      <c r="X149" s="50">
        <v>58</v>
      </c>
      <c r="Y149" s="18">
        <v>42</v>
      </c>
      <c r="Z149" s="50">
        <v>34</v>
      </c>
      <c r="AA149" s="440" t="s">
        <v>1393</v>
      </c>
    </row>
    <row r="150" spans="1:27" ht="55.2">
      <c r="A150" s="8" t="s">
        <v>4</v>
      </c>
      <c r="B150" s="6"/>
      <c r="C150" s="50">
        <v>157.19999999999999</v>
      </c>
      <c r="D150" s="50">
        <v>450.3</v>
      </c>
      <c r="E150" s="50">
        <v>1066.8</v>
      </c>
      <c r="F150" s="50">
        <v>3815.6</v>
      </c>
      <c r="G150" s="50">
        <v>3234</v>
      </c>
      <c r="H150" s="50">
        <v>26230.1</v>
      </c>
      <c r="I150" s="50">
        <v>17538.099999999999</v>
      </c>
      <c r="J150" s="50">
        <v>12290.7</v>
      </c>
      <c r="K150" s="50">
        <v>41608.9</v>
      </c>
      <c r="L150" s="50">
        <v>16756.5</v>
      </c>
      <c r="M150" s="50">
        <v>22857.3</v>
      </c>
      <c r="N150" s="50">
        <v>88673.2</v>
      </c>
      <c r="O150" s="50">
        <v>90143.1</v>
      </c>
      <c r="P150" s="50">
        <v>87462.6</v>
      </c>
      <c r="Q150" s="50">
        <v>93606.9</v>
      </c>
      <c r="R150" s="50">
        <v>109076.9</v>
      </c>
      <c r="S150" s="50" t="s">
        <v>5</v>
      </c>
      <c r="T150" s="50">
        <v>55145.9</v>
      </c>
      <c r="U150" s="51">
        <v>82938</v>
      </c>
      <c r="V150" s="18">
        <v>200666.1</v>
      </c>
      <c r="W150" s="50">
        <v>147088.79999999999</v>
      </c>
      <c r="X150" s="15">
        <v>126751.6</v>
      </c>
      <c r="Y150" s="18">
        <v>105690.2</v>
      </c>
      <c r="Z150" s="50">
        <v>66911</v>
      </c>
      <c r="AA150" s="440" t="s">
        <v>1393</v>
      </c>
    </row>
    <row r="151" spans="1:27" ht="51.75" customHeight="1">
      <c r="A151" s="106" t="s">
        <v>1634</v>
      </c>
      <c r="B151" s="142"/>
      <c r="C151" s="50"/>
      <c r="D151" s="51">
        <v>355</v>
      </c>
      <c r="E151" s="50">
        <v>984.1</v>
      </c>
      <c r="F151" s="50">
        <v>3569.8</v>
      </c>
      <c r="G151" s="50">
        <v>2804.9</v>
      </c>
      <c r="H151" s="50">
        <v>24705.9</v>
      </c>
      <c r="I151" s="50">
        <v>17445.599999999999</v>
      </c>
      <c r="J151" s="50">
        <v>12104.4</v>
      </c>
      <c r="K151" s="50">
        <v>41215.800000000003</v>
      </c>
      <c r="L151" s="50">
        <v>15404.9</v>
      </c>
      <c r="M151" s="50" t="s">
        <v>6</v>
      </c>
      <c r="N151" s="50" t="s">
        <v>7</v>
      </c>
      <c r="O151" s="50">
        <v>88832.4</v>
      </c>
      <c r="P151" s="50">
        <v>87268.3</v>
      </c>
      <c r="Q151" s="50">
        <v>90751.7</v>
      </c>
      <c r="R151" s="50" t="s">
        <v>8</v>
      </c>
      <c r="S151" s="50" t="s">
        <v>9</v>
      </c>
      <c r="T151" s="50">
        <v>55128.9</v>
      </c>
      <c r="U151" s="51">
        <v>81770.100000000006</v>
      </c>
      <c r="V151" s="15">
        <v>200258.4</v>
      </c>
      <c r="W151" s="50">
        <v>150184.5</v>
      </c>
      <c r="X151" s="18">
        <v>125405.2</v>
      </c>
      <c r="Y151" s="18">
        <v>104240.4</v>
      </c>
      <c r="Z151" s="50">
        <v>66186</v>
      </c>
      <c r="AA151" s="440" t="s">
        <v>1393</v>
      </c>
    </row>
    <row r="152" spans="1:27" ht="68.25" customHeight="1">
      <c r="A152" s="28" t="s">
        <v>10</v>
      </c>
      <c r="B152" s="6"/>
      <c r="C152" s="50">
        <v>2376</v>
      </c>
      <c r="D152" s="50">
        <v>13547</v>
      </c>
      <c r="E152" s="50">
        <v>9814</v>
      </c>
      <c r="F152" s="50">
        <v>2816</v>
      </c>
      <c r="G152" s="50">
        <v>1123</v>
      </c>
      <c r="H152" s="50">
        <v>496</v>
      </c>
      <c r="I152" s="50">
        <v>360</v>
      </c>
      <c r="J152" s="50">
        <v>258</v>
      </c>
      <c r="K152" s="50">
        <v>199</v>
      </c>
      <c r="L152" s="50">
        <v>125</v>
      </c>
      <c r="M152" s="50">
        <v>125</v>
      </c>
      <c r="N152" s="50">
        <v>314</v>
      </c>
      <c r="O152" s="50">
        <v>414</v>
      </c>
      <c r="P152" s="50">
        <v>396</v>
      </c>
      <c r="Q152" s="50">
        <v>386</v>
      </c>
      <c r="R152" s="50">
        <v>254</v>
      </c>
      <c r="S152" s="50">
        <v>225</v>
      </c>
      <c r="T152" s="50">
        <v>355</v>
      </c>
      <c r="U152" s="50">
        <v>215</v>
      </c>
      <c r="V152" s="18">
        <v>254</v>
      </c>
      <c r="W152" s="50">
        <v>225</v>
      </c>
      <c r="X152" s="18">
        <v>136</v>
      </c>
      <c r="Y152" s="18">
        <v>107</v>
      </c>
      <c r="Z152" s="50">
        <v>107</v>
      </c>
      <c r="AA152" s="440" t="s">
        <v>1393</v>
      </c>
    </row>
    <row r="153" spans="1:27" ht="28.5" customHeight="1">
      <c r="A153" s="116" t="s">
        <v>11</v>
      </c>
      <c r="B153" s="142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15"/>
      <c r="W153" s="287"/>
      <c r="X153" s="18"/>
      <c r="Y153" s="18"/>
      <c r="Z153" s="288"/>
      <c r="AA153" s="427"/>
    </row>
    <row r="154" spans="1:27" ht="16.5" customHeight="1">
      <c r="A154" s="118" t="s">
        <v>1632</v>
      </c>
      <c r="B154" s="142"/>
      <c r="C154" s="50"/>
      <c r="D154" s="50">
        <v>5419</v>
      </c>
      <c r="E154" s="50">
        <v>4921</v>
      </c>
      <c r="F154" s="50">
        <v>1326</v>
      </c>
      <c r="G154" s="50">
        <v>538</v>
      </c>
      <c r="H154" s="50">
        <v>180</v>
      </c>
      <c r="I154" s="50">
        <v>101</v>
      </c>
      <c r="J154" s="50">
        <v>31</v>
      </c>
      <c r="K154" s="50">
        <v>36</v>
      </c>
      <c r="L154" s="50">
        <v>11</v>
      </c>
      <c r="M154" s="50">
        <v>10</v>
      </c>
      <c r="N154" s="50">
        <v>159</v>
      </c>
      <c r="O154" s="50">
        <v>121</v>
      </c>
      <c r="P154" s="50">
        <v>112</v>
      </c>
      <c r="Q154" s="50">
        <v>97</v>
      </c>
      <c r="R154" s="50">
        <v>73</v>
      </c>
      <c r="S154" s="50">
        <v>23</v>
      </c>
      <c r="T154" s="50">
        <v>140</v>
      </c>
      <c r="U154" s="50">
        <v>97</v>
      </c>
      <c r="V154" s="15">
        <v>117</v>
      </c>
      <c r="W154" s="50">
        <v>68</v>
      </c>
      <c r="X154" s="18">
        <v>20</v>
      </c>
      <c r="Y154" s="18">
        <v>15</v>
      </c>
      <c r="Z154" s="50">
        <v>27</v>
      </c>
      <c r="AA154" s="440" t="s">
        <v>1393</v>
      </c>
    </row>
    <row r="155" spans="1:27" ht="16.5" customHeight="1">
      <c r="A155" s="118" t="s">
        <v>1633</v>
      </c>
      <c r="B155" s="142"/>
      <c r="C155" s="50"/>
      <c r="D155" s="50">
        <v>6028</v>
      </c>
      <c r="E155" s="50">
        <v>3744</v>
      </c>
      <c r="F155" s="50">
        <v>859</v>
      </c>
      <c r="G155" s="50">
        <v>393</v>
      </c>
      <c r="H155" s="50">
        <v>221</v>
      </c>
      <c r="I155" s="50">
        <v>178</v>
      </c>
      <c r="J155" s="50">
        <v>203</v>
      </c>
      <c r="K155" s="50">
        <v>138</v>
      </c>
      <c r="L155" s="50">
        <v>93</v>
      </c>
      <c r="M155" s="50">
        <v>94</v>
      </c>
      <c r="N155" s="50">
        <v>120</v>
      </c>
      <c r="O155" s="50">
        <v>214</v>
      </c>
      <c r="P155" s="50">
        <v>200</v>
      </c>
      <c r="Q155" s="50">
        <v>245</v>
      </c>
      <c r="R155" s="50">
        <v>109</v>
      </c>
      <c r="S155" s="50">
        <v>127</v>
      </c>
      <c r="T155" s="50">
        <v>86</v>
      </c>
      <c r="U155" s="50">
        <v>55</v>
      </c>
      <c r="V155" s="15">
        <v>74</v>
      </c>
      <c r="W155" s="50">
        <v>101</v>
      </c>
      <c r="X155" s="18">
        <v>58</v>
      </c>
      <c r="Y155" s="18">
        <v>50</v>
      </c>
      <c r="Z155" s="50">
        <v>46</v>
      </c>
      <c r="AA155" s="440" t="s">
        <v>1393</v>
      </c>
    </row>
    <row r="156" spans="1:27" ht="16.5" customHeight="1">
      <c r="A156" s="118" t="s">
        <v>1126</v>
      </c>
      <c r="B156" s="142"/>
      <c r="C156" s="50"/>
      <c r="D156" s="50">
        <v>2100</v>
      </c>
      <c r="E156" s="50">
        <v>1149</v>
      </c>
      <c r="F156" s="50">
        <v>631</v>
      </c>
      <c r="G156" s="50">
        <v>192</v>
      </c>
      <c r="H156" s="50">
        <v>95</v>
      </c>
      <c r="I156" s="50">
        <v>81</v>
      </c>
      <c r="J156" s="50">
        <v>24</v>
      </c>
      <c r="K156" s="50">
        <v>25</v>
      </c>
      <c r="L156" s="50">
        <v>21</v>
      </c>
      <c r="M156" s="50">
        <v>21</v>
      </c>
      <c r="N156" s="50">
        <v>35</v>
      </c>
      <c r="O156" s="50">
        <v>79</v>
      </c>
      <c r="P156" s="50">
        <v>84</v>
      </c>
      <c r="Q156" s="50">
        <v>44</v>
      </c>
      <c r="R156" s="50">
        <v>72</v>
      </c>
      <c r="S156" s="50">
        <v>75</v>
      </c>
      <c r="T156" s="50">
        <v>129</v>
      </c>
      <c r="U156" s="50">
        <v>63</v>
      </c>
      <c r="V156" s="15">
        <v>63</v>
      </c>
      <c r="W156" s="50">
        <v>56</v>
      </c>
      <c r="X156" s="18">
        <v>58</v>
      </c>
      <c r="Y156" s="18">
        <v>42</v>
      </c>
      <c r="Z156" s="50">
        <v>34</v>
      </c>
      <c r="AA156" s="440" t="s">
        <v>1393</v>
      </c>
    </row>
    <row r="157" spans="1:27" ht="24" customHeight="1">
      <c r="A157" s="514" t="s">
        <v>762</v>
      </c>
      <c r="B157" s="514"/>
      <c r="C157" s="514"/>
      <c r="D157" s="514"/>
      <c r="E157" s="514"/>
      <c r="F157" s="514"/>
      <c r="G157" s="514"/>
      <c r="H157" s="514"/>
      <c r="I157" s="514"/>
      <c r="J157" s="514"/>
      <c r="K157" s="514"/>
      <c r="L157" s="514"/>
      <c r="M157" s="514"/>
      <c r="N157" s="514"/>
      <c r="O157" s="514"/>
      <c r="P157" s="514"/>
      <c r="Q157" s="514"/>
      <c r="R157" s="514"/>
      <c r="S157" s="514"/>
      <c r="T157" s="514"/>
      <c r="U157" s="514"/>
      <c r="V157" s="514"/>
      <c r="W157" s="514"/>
      <c r="X157" s="514"/>
      <c r="Y157" s="514"/>
      <c r="Z157" s="503"/>
      <c r="AA157" s="503"/>
    </row>
    <row r="158" spans="1:27" ht="13.5" customHeight="1">
      <c r="A158" s="523" t="s">
        <v>124</v>
      </c>
      <c r="B158" s="523"/>
      <c r="C158" s="523"/>
      <c r="D158" s="523"/>
      <c r="E158" s="523"/>
      <c r="F158" s="523"/>
      <c r="G158" s="523"/>
      <c r="H158" s="523"/>
      <c r="I158" s="523"/>
      <c r="J158" s="523"/>
      <c r="K158" s="523"/>
      <c r="L158" s="523"/>
      <c r="M158" s="523"/>
      <c r="N158" s="523"/>
      <c r="O158" s="523"/>
      <c r="P158" s="523"/>
      <c r="Q158" s="523"/>
      <c r="R158" s="523"/>
      <c r="S158" s="523"/>
      <c r="T158" s="523"/>
      <c r="U158" s="523"/>
      <c r="V158" s="523"/>
      <c r="W158" s="523"/>
      <c r="X158" s="523"/>
      <c r="Y158" s="523"/>
      <c r="Z158" s="543"/>
      <c r="AA158" s="543"/>
    </row>
    <row r="159" spans="1:27" ht="15" customHeight="1">
      <c r="A159" s="523" t="s">
        <v>552</v>
      </c>
      <c r="B159" s="523"/>
      <c r="C159" s="523"/>
      <c r="D159" s="523"/>
      <c r="E159" s="523"/>
      <c r="F159" s="523"/>
      <c r="G159" s="523"/>
      <c r="H159" s="523"/>
      <c r="I159" s="523"/>
      <c r="J159" s="523"/>
      <c r="K159" s="523"/>
      <c r="L159" s="523"/>
      <c r="M159" s="523"/>
      <c r="N159" s="523"/>
      <c r="O159" s="523"/>
      <c r="P159" s="523"/>
      <c r="Q159" s="523"/>
      <c r="R159" s="523"/>
      <c r="S159" s="523"/>
      <c r="T159" s="523"/>
      <c r="U159" s="523"/>
      <c r="V159" s="523"/>
      <c r="W159" s="523"/>
      <c r="X159" s="523"/>
      <c r="Y159" s="523"/>
      <c r="Z159" s="503"/>
      <c r="AA159" s="503"/>
    </row>
    <row r="160" spans="1:27" ht="12" customHeight="1">
      <c r="A160" s="514" t="s">
        <v>0</v>
      </c>
      <c r="B160" s="514"/>
      <c r="C160" s="514"/>
      <c r="D160" s="514"/>
      <c r="E160" s="514"/>
      <c r="F160" s="514"/>
      <c r="G160" s="514"/>
      <c r="H160" s="514"/>
      <c r="I160" s="514"/>
      <c r="J160" s="514"/>
      <c r="K160" s="514"/>
      <c r="L160" s="514"/>
      <c r="M160" s="514"/>
      <c r="N160" s="514"/>
      <c r="O160" s="514"/>
      <c r="P160" s="514"/>
      <c r="Q160" s="514"/>
      <c r="R160" s="514"/>
      <c r="S160" s="514"/>
      <c r="T160" s="514"/>
      <c r="U160" s="514"/>
      <c r="V160" s="514"/>
      <c r="W160" s="514"/>
      <c r="X160" s="514"/>
      <c r="Y160" s="514"/>
      <c r="Z160" s="503"/>
      <c r="AA160" s="503"/>
    </row>
    <row r="161" spans="1:27" ht="13.5" customHeight="1">
      <c r="A161" s="514" t="s">
        <v>1</v>
      </c>
      <c r="B161" s="514"/>
      <c r="C161" s="514"/>
      <c r="D161" s="514"/>
      <c r="E161" s="514"/>
      <c r="F161" s="514"/>
      <c r="G161" s="514"/>
      <c r="H161" s="514"/>
      <c r="I161" s="514"/>
      <c r="J161" s="514"/>
      <c r="K161" s="514"/>
      <c r="L161" s="514"/>
      <c r="M161" s="514"/>
      <c r="N161" s="514"/>
      <c r="O161" s="514"/>
      <c r="P161" s="514"/>
      <c r="Q161" s="514"/>
      <c r="R161" s="514"/>
      <c r="S161" s="514"/>
      <c r="T161" s="514"/>
      <c r="U161" s="514"/>
      <c r="V161" s="514"/>
      <c r="W161" s="514"/>
      <c r="X161" s="514"/>
      <c r="Y161" s="514"/>
      <c r="Z161" s="503"/>
      <c r="AA161" s="503"/>
    </row>
    <row r="162" spans="1:27" ht="12.75" customHeight="1">
      <c r="A162" s="523" t="s">
        <v>2</v>
      </c>
      <c r="B162" s="523"/>
      <c r="C162" s="523"/>
      <c r="D162" s="523"/>
      <c r="E162" s="523"/>
      <c r="F162" s="523"/>
      <c r="G162" s="523"/>
      <c r="H162" s="523"/>
      <c r="I162" s="523"/>
      <c r="J162" s="523"/>
      <c r="K162" s="523"/>
      <c r="L162" s="523"/>
      <c r="M162" s="523"/>
      <c r="N162" s="523"/>
      <c r="O162" s="523"/>
      <c r="P162" s="523"/>
      <c r="Q162" s="523"/>
      <c r="R162" s="523"/>
      <c r="S162" s="523"/>
      <c r="T162" s="523"/>
      <c r="U162" s="523"/>
      <c r="V162" s="523"/>
      <c r="W162" s="523"/>
      <c r="X162" s="523"/>
      <c r="Y162" s="523"/>
      <c r="Z162" s="503"/>
      <c r="AA162" s="503"/>
    </row>
    <row r="163" spans="1:27">
      <c r="A163" s="523" t="s">
        <v>3</v>
      </c>
      <c r="B163" s="523"/>
      <c r="C163" s="523"/>
      <c r="D163" s="523"/>
      <c r="E163" s="523"/>
      <c r="F163" s="523"/>
      <c r="G163" s="523"/>
      <c r="H163" s="523"/>
      <c r="I163" s="523"/>
      <c r="J163" s="523"/>
      <c r="K163" s="523"/>
      <c r="L163" s="523"/>
      <c r="M163" s="523"/>
      <c r="N163" s="523"/>
      <c r="O163" s="523"/>
      <c r="P163" s="523"/>
      <c r="Q163" s="523"/>
      <c r="R163" s="523"/>
      <c r="S163" s="523"/>
      <c r="T163" s="523"/>
      <c r="U163" s="523"/>
      <c r="V163" s="523"/>
      <c r="W163" s="523"/>
      <c r="X163" s="523"/>
      <c r="Y163" s="523"/>
      <c r="Z163" s="503"/>
      <c r="AA163" s="503"/>
    </row>
  </sheetData>
  <mergeCells count="16">
    <mergeCell ref="A137:AA137"/>
    <mergeCell ref="A1:AA1"/>
    <mergeCell ref="A3:AA3"/>
    <mergeCell ref="A95:AA95"/>
    <mergeCell ref="A96:AA96"/>
    <mergeCell ref="A116:AA116"/>
    <mergeCell ref="A117:AA117"/>
    <mergeCell ref="A162:AA162"/>
    <mergeCell ref="A163:AA163"/>
    <mergeCell ref="A138:AA138"/>
    <mergeCell ref="A139:AA139"/>
    <mergeCell ref="A157:AA157"/>
    <mergeCell ref="A159:AA159"/>
    <mergeCell ref="A160:AA160"/>
    <mergeCell ref="A161:AA161"/>
    <mergeCell ref="A158:AA15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Лист12">
    <tabColor rgb="FFCCFFCC"/>
  </sheetPr>
  <dimension ref="A1:AA318"/>
  <sheetViews>
    <sheetView zoomScale="70" zoomScaleNormal="70" workbookViewId="0">
      <pane xSplit="1" ySplit="3" topLeftCell="B229" activePane="bottomRight" state="frozen"/>
      <selection pane="topRight" activeCell="B1" sqref="B1"/>
      <selection pane="bottomLeft" activeCell="A4" sqref="A4"/>
      <selection pane="bottomRight" activeCell="A5" sqref="A5:A8"/>
    </sheetView>
  </sheetViews>
  <sheetFormatPr defaultRowHeight="13.2"/>
  <cols>
    <col min="1" max="1" width="34.6640625" customWidth="1"/>
  </cols>
  <sheetData>
    <row r="1" spans="1:27">
      <c r="A1" s="510" t="s">
        <v>466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  <c r="S1" s="510"/>
      <c r="T1" s="510"/>
      <c r="U1" s="510"/>
      <c r="V1" s="510"/>
      <c r="W1" s="510"/>
      <c r="X1" s="510"/>
      <c r="Y1" s="510"/>
      <c r="Z1" s="512"/>
      <c r="AA1" s="503"/>
    </row>
    <row r="2" spans="1:27" ht="15.75" customHeight="1">
      <c r="A2" s="1" t="s">
        <v>1667</v>
      </c>
      <c r="B2" s="1">
        <v>1991</v>
      </c>
      <c r="C2" s="1">
        <v>1992</v>
      </c>
      <c r="D2" s="1">
        <v>1993</v>
      </c>
      <c r="E2" s="1">
        <v>1994</v>
      </c>
      <c r="F2" s="1">
        <v>1995</v>
      </c>
      <c r="G2" s="1">
        <v>1996</v>
      </c>
      <c r="H2" s="1">
        <v>1997</v>
      </c>
      <c r="I2" s="1">
        <v>1998</v>
      </c>
      <c r="J2" s="1">
        <v>1999</v>
      </c>
      <c r="K2" s="1">
        <v>2000</v>
      </c>
      <c r="L2" s="1">
        <v>2001</v>
      </c>
      <c r="M2" s="1">
        <v>2002</v>
      </c>
      <c r="N2" s="1">
        <v>2003</v>
      </c>
      <c r="O2" s="1">
        <v>2004</v>
      </c>
      <c r="P2" s="1">
        <v>2005</v>
      </c>
      <c r="Q2" s="1">
        <v>2006</v>
      </c>
      <c r="R2" s="1">
        <v>2007</v>
      </c>
      <c r="S2" s="174">
        <v>2008</v>
      </c>
      <c r="T2" s="174">
        <v>2009</v>
      </c>
      <c r="U2" s="174">
        <v>2010</v>
      </c>
      <c r="V2" s="174">
        <v>2011</v>
      </c>
      <c r="W2" s="174">
        <v>2012</v>
      </c>
      <c r="X2" s="174">
        <v>2013</v>
      </c>
      <c r="Y2" s="174">
        <v>2014</v>
      </c>
      <c r="Z2" s="174">
        <v>2015</v>
      </c>
      <c r="AA2" s="174">
        <v>2016</v>
      </c>
    </row>
    <row r="3" spans="1:27">
      <c r="A3" s="508" t="s">
        <v>494</v>
      </c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</row>
    <row r="4" spans="1:27">
      <c r="A4" s="24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</row>
    <row r="5" spans="1:27" ht="66" customHeight="1">
      <c r="A5" s="8" t="s">
        <v>1444</v>
      </c>
      <c r="P5" s="50"/>
      <c r="Q5" s="50"/>
      <c r="R5" s="50"/>
      <c r="S5" s="50"/>
      <c r="T5" s="287"/>
      <c r="U5" s="331"/>
      <c r="V5" s="331"/>
      <c r="W5" s="175"/>
      <c r="X5" s="427"/>
      <c r="Y5" s="427"/>
      <c r="Z5" s="427"/>
    </row>
    <row r="6" spans="1:27">
      <c r="A6" s="11" t="s">
        <v>617</v>
      </c>
      <c r="P6" s="50">
        <v>3062</v>
      </c>
      <c r="Q6" s="50">
        <v>3721</v>
      </c>
      <c r="R6" s="50">
        <v>4489</v>
      </c>
      <c r="S6" s="50">
        <v>5272</v>
      </c>
      <c r="T6" s="50">
        <v>5091</v>
      </c>
      <c r="U6" s="50">
        <v>6218</v>
      </c>
      <c r="V6" s="50">
        <v>8020</v>
      </c>
      <c r="W6" s="50">
        <v>8950</v>
      </c>
      <c r="X6" s="50">
        <v>9214</v>
      </c>
      <c r="Y6" s="50">
        <v>9691</v>
      </c>
      <c r="Z6" s="50">
        <v>11260</v>
      </c>
      <c r="AA6" s="50">
        <v>11730</v>
      </c>
    </row>
    <row r="7" spans="1:27">
      <c r="A7" s="11" t="s">
        <v>618</v>
      </c>
      <c r="P7" s="50">
        <v>8872</v>
      </c>
      <c r="Q7" s="50">
        <v>11185</v>
      </c>
      <c r="R7" s="50">
        <v>13978</v>
      </c>
      <c r="S7" s="50">
        <v>16864</v>
      </c>
      <c r="T7" s="50">
        <v>14352</v>
      </c>
      <c r="U7" s="50">
        <v>18881</v>
      </c>
      <c r="V7" s="50">
        <v>22813</v>
      </c>
      <c r="W7" s="50">
        <v>25111</v>
      </c>
      <c r="X7" s="50">
        <v>26840</v>
      </c>
      <c r="Y7" s="50">
        <v>29661</v>
      </c>
      <c r="Z7" s="50">
        <v>35092</v>
      </c>
      <c r="AA7" s="50">
        <v>36166</v>
      </c>
    </row>
    <row r="8" spans="1:27" ht="26.4">
      <c r="A8" s="11" t="s">
        <v>1420</v>
      </c>
      <c r="P8" s="50">
        <v>1691</v>
      </c>
      <c r="Q8" s="50">
        <v>2162</v>
      </c>
      <c r="R8" s="50">
        <v>2146</v>
      </c>
      <c r="S8" s="50">
        <v>2573</v>
      </c>
      <c r="T8" s="50">
        <v>3030</v>
      </c>
      <c r="U8" s="50">
        <v>3665</v>
      </c>
      <c r="V8" s="50">
        <v>4219</v>
      </c>
      <c r="W8" s="50">
        <v>4160</v>
      </c>
      <c r="X8" s="50">
        <v>4492</v>
      </c>
      <c r="Y8" s="50">
        <v>4712</v>
      </c>
      <c r="Z8" s="50">
        <v>4918</v>
      </c>
      <c r="AA8" s="50">
        <v>5332</v>
      </c>
    </row>
    <row r="9" spans="1:27" ht="28.8">
      <c r="A9" s="8" t="s">
        <v>1346</v>
      </c>
      <c r="C9" s="50">
        <v>84</v>
      </c>
      <c r="D9" s="50">
        <v>86.3</v>
      </c>
      <c r="E9" s="50">
        <v>78.400000000000006</v>
      </c>
      <c r="F9" s="50">
        <v>95.4</v>
      </c>
      <c r="G9" s="50">
        <v>92.4</v>
      </c>
      <c r="H9" s="51">
        <v>101</v>
      </c>
      <c r="I9" s="50">
        <v>95.2</v>
      </c>
      <c r="J9" s="50">
        <v>108.9</v>
      </c>
      <c r="K9" s="50">
        <v>108.7</v>
      </c>
      <c r="L9" s="50">
        <v>102.9</v>
      </c>
      <c r="M9" s="50">
        <v>103.1</v>
      </c>
      <c r="N9" s="50">
        <v>108.9</v>
      </c>
      <c r="O9" s="51">
        <v>108</v>
      </c>
      <c r="P9" s="50">
        <v>105.1</v>
      </c>
      <c r="Q9" s="50">
        <v>106.3</v>
      </c>
      <c r="R9" s="51">
        <v>106.8</v>
      </c>
      <c r="S9" s="51">
        <v>100.6</v>
      </c>
      <c r="T9" s="51">
        <v>89.3</v>
      </c>
      <c r="U9" s="51">
        <v>107.3</v>
      </c>
      <c r="V9" s="51">
        <v>105</v>
      </c>
      <c r="W9" s="51">
        <v>103.4</v>
      </c>
      <c r="X9" s="50">
        <v>100.4</v>
      </c>
      <c r="Y9" s="51">
        <v>101.7</v>
      </c>
      <c r="Z9" s="51">
        <v>96.6</v>
      </c>
      <c r="AA9" s="51">
        <v>101.1</v>
      </c>
    </row>
    <row r="10" spans="1:27" ht="46.5" customHeight="1">
      <c r="A10" s="229" t="s">
        <v>355</v>
      </c>
      <c r="R10" s="145"/>
      <c r="S10" s="145"/>
      <c r="T10" s="145"/>
      <c r="U10" s="427"/>
      <c r="V10" s="427"/>
      <c r="W10" s="427"/>
      <c r="X10" s="427"/>
      <c r="Y10" s="427"/>
      <c r="Z10" s="427"/>
      <c r="AA10" s="427"/>
    </row>
    <row r="11" spans="1:27">
      <c r="A11" s="11" t="s">
        <v>1627</v>
      </c>
      <c r="C11" s="50">
        <v>88.2</v>
      </c>
      <c r="D11" s="50">
        <v>89.6</v>
      </c>
      <c r="E11" s="50">
        <v>92</v>
      </c>
      <c r="F11" s="50">
        <v>97.3</v>
      </c>
      <c r="G11" s="51">
        <v>97</v>
      </c>
      <c r="H11" s="50">
        <v>100.2</v>
      </c>
      <c r="I11" s="50">
        <v>97.7</v>
      </c>
      <c r="J11" s="51">
        <v>104</v>
      </c>
      <c r="K11" s="50">
        <v>106.4</v>
      </c>
      <c r="L11" s="51">
        <v>106</v>
      </c>
      <c r="M11" s="50">
        <v>106.8</v>
      </c>
      <c r="N11" s="50">
        <v>108.7</v>
      </c>
      <c r="O11" s="50">
        <v>106.8</v>
      </c>
      <c r="P11" s="50">
        <v>101.4</v>
      </c>
      <c r="Q11" s="51">
        <v>102.8</v>
      </c>
      <c r="R11" s="51">
        <v>103.3</v>
      </c>
      <c r="S11" s="51">
        <v>100.4</v>
      </c>
      <c r="T11" s="51">
        <v>97.2</v>
      </c>
      <c r="U11" s="51">
        <v>103.8</v>
      </c>
      <c r="V11" s="51">
        <v>101.8</v>
      </c>
      <c r="W11" s="51">
        <v>101</v>
      </c>
      <c r="X11" s="50">
        <v>101.1</v>
      </c>
      <c r="Y11" s="51">
        <v>101.4</v>
      </c>
      <c r="Z11" s="51">
        <v>100.3</v>
      </c>
      <c r="AA11" s="51">
        <v>102.5</v>
      </c>
    </row>
    <row r="12" spans="1:27">
      <c r="A12" s="11" t="s">
        <v>2374</v>
      </c>
      <c r="C12" s="50">
        <v>81.8</v>
      </c>
      <c r="D12" s="50">
        <v>84.6</v>
      </c>
      <c r="E12" s="50">
        <v>72.8</v>
      </c>
      <c r="F12" s="50">
        <v>94.2</v>
      </c>
      <c r="G12" s="50">
        <v>89.7</v>
      </c>
      <c r="H12" s="51">
        <v>102</v>
      </c>
      <c r="I12" s="50">
        <v>93.8</v>
      </c>
      <c r="J12" s="50">
        <v>112.8</v>
      </c>
      <c r="K12" s="50">
        <v>110.9</v>
      </c>
      <c r="L12" s="51">
        <v>102</v>
      </c>
      <c r="M12" s="50">
        <v>101.1</v>
      </c>
      <c r="N12" s="50">
        <v>110.3</v>
      </c>
      <c r="O12" s="50">
        <v>110.5</v>
      </c>
      <c r="P12" s="50">
        <v>107.6</v>
      </c>
      <c r="Q12" s="51">
        <v>108.4</v>
      </c>
      <c r="R12" s="51">
        <v>110.5</v>
      </c>
      <c r="S12" s="51">
        <v>100.5</v>
      </c>
      <c r="T12" s="51">
        <v>84.8</v>
      </c>
      <c r="U12" s="51">
        <v>110.6</v>
      </c>
      <c r="V12" s="51">
        <v>108</v>
      </c>
      <c r="W12" s="51">
        <v>105.1</v>
      </c>
      <c r="X12" s="50">
        <v>100.5</v>
      </c>
      <c r="Y12" s="51">
        <v>102.1</v>
      </c>
      <c r="Z12" s="51">
        <v>94.6</v>
      </c>
      <c r="AA12" s="51">
        <v>100.1</v>
      </c>
    </row>
    <row r="13" spans="1:27" ht="26.4">
      <c r="A13" s="11" t="s">
        <v>1332</v>
      </c>
      <c r="C13" s="50">
        <v>95.3</v>
      </c>
      <c r="D13" s="50">
        <v>95.3</v>
      </c>
      <c r="E13" s="50">
        <v>91.2</v>
      </c>
      <c r="F13" s="50">
        <v>96.8</v>
      </c>
      <c r="G13" s="50">
        <v>97.3</v>
      </c>
      <c r="H13" s="50">
        <v>98.2</v>
      </c>
      <c r="I13" s="50">
        <v>97.7</v>
      </c>
      <c r="J13" s="50">
        <v>98.8</v>
      </c>
      <c r="K13" s="51">
        <v>104</v>
      </c>
      <c r="L13" s="50">
        <v>101.4</v>
      </c>
      <c r="M13" s="50">
        <v>104.8</v>
      </c>
      <c r="N13" s="50">
        <v>103.3</v>
      </c>
      <c r="O13" s="50">
        <v>101.1</v>
      </c>
      <c r="P13" s="50">
        <v>100.9</v>
      </c>
      <c r="Q13" s="51">
        <v>103.4</v>
      </c>
      <c r="R13" s="51">
        <v>99.4</v>
      </c>
      <c r="S13" s="51">
        <v>100.6</v>
      </c>
      <c r="T13" s="51">
        <v>97.3</v>
      </c>
      <c r="U13" s="51">
        <v>102.2</v>
      </c>
      <c r="V13" s="51">
        <v>100.2</v>
      </c>
      <c r="W13" s="51">
        <v>101.3</v>
      </c>
      <c r="X13" s="50">
        <v>97.5</v>
      </c>
      <c r="Y13" s="51">
        <v>99.9</v>
      </c>
      <c r="Z13" s="51">
        <v>98.4</v>
      </c>
      <c r="AA13" s="51">
        <v>101.5</v>
      </c>
    </row>
    <row r="14" spans="1:27" ht="67.5" customHeight="1">
      <c r="A14" s="28" t="s">
        <v>356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U14" s="114"/>
    </row>
    <row r="15" spans="1:27" ht="13.8">
      <c r="A15" s="566" t="s">
        <v>1792</v>
      </c>
      <c r="B15" s="566"/>
      <c r="C15" s="566"/>
      <c r="D15" s="566"/>
      <c r="E15" s="566"/>
      <c r="F15" s="566"/>
      <c r="G15" s="566"/>
      <c r="H15" s="566"/>
      <c r="I15" s="566"/>
      <c r="J15" s="566"/>
      <c r="K15" s="566"/>
      <c r="L15" s="566"/>
      <c r="M15" s="566"/>
      <c r="N15" s="566"/>
      <c r="O15" s="566"/>
      <c r="P15" s="566"/>
      <c r="Q15" s="566"/>
      <c r="R15" s="566"/>
      <c r="S15" s="566"/>
      <c r="T15" s="566"/>
      <c r="U15" s="566"/>
      <c r="V15" s="566"/>
      <c r="W15" s="566"/>
      <c r="X15" s="566"/>
      <c r="Y15" s="566"/>
      <c r="Z15" s="503"/>
      <c r="AA15" s="503"/>
    </row>
    <row r="16" spans="1:27">
      <c r="A16" s="146" t="s">
        <v>1502</v>
      </c>
      <c r="B16" s="49">
        <v>85</v>
      </c>
      <c r="C16" s="49">
        <v>86</v>
      </c>
      <c r="D16" s="49">
        <v>79</v>
      </c>
      <c r="E16" s="49">
        <v>72</v>
      </c>
      <c r="F16" s="49">
        <v>72</v>
      </c>
      <c r="G16" s="49">
        <v>72</v>
      </c>
      <c r="H16" s="49">
        <v>70</v>
      </c>
      <c r="I16" s="49">
        <v>66</v>
      </c>
      <c r="J16" s="49">
        <v>73</v>
      </c>
      <c r="K16" s="49">
        <v>84</v>
      </c>
      <c r="L16" s="49">
        <v>87</v>
      </c>
      <c r="M16" s="49">
        <v>82</v>
      </c>
      <c r="N16" s="49">
        <v>85</v>
      </c>
      <c r="O16" s="49">
        <v>84</v>
      </c>
      <c r="P16" s="49">
        <v>85</v>
      </c>
      <c r="Q16" s="49">
        <v>84</v>
      </c>
      <c r="R16" s="49">
        <v>82</v>
      </c>
      <c r="S16" s="49">
        <v>81</v>
      </c>
      <c r="T16" s="50">
        <v>76</v>
      </c>
    </row>
    <row r="17" spans="1:22" ht="26.4">
      <c r="A17" s="146" t="s">
        <v>1565</v>
      </c>
      <c r="B17" s="49">
        <v>76</v>
      </c>
      <c r="C17" s="49">
        <v>73</v>
      </c>
      <c r="D17" s="49">
        <v>71</v>
      </c>
      <c r="E17" s="49">
        <v>64</v>
      </c>
      <c r="F17" s="49">
        <v>72</v>
      </c>
      <c r="G17" s="49">
        <v>66</v>
      </c>
      <c r="H17" s="49">
        <v>62</v>
      </c>
      <c r="I17" s="49">
        <v>61</v>
      </c>
      <c r="J17" s="49">
        <v>66</v>
      </c>
      <c r="K17" s="49">
        <v>71</v>
      </c>
      <c r="L17" s="49">
        <v>72</v>
      </c>
      <c r="M17" s="49">
        <v>68</v>
      </c>
      <c r="N17" s="49">
        <v>73</v>
      </c>
      <c r="O17" s="49">
        <v>81</v>
      </c>
      <c r="P17" s="49">
        <v>77</v>
      </c>
      <c r="Q17" s="49">
        <v>71</v>
      </c>
      <c r="R17" s="49">
        <v>75</v>
      </c>
      <c r="S17" s="49">
        <v>71</v>
      </c>
      <c r="T17" s="50">
        <v>66</v>
      </c>
    </row>
    <row r="18" spans="1:22">
      <c r="A18" s="146" t="s">
        <v>1566</v>
      </c>
      <c r="B18" s="49">
        <v>87</v>
      </c>
      <c r="C18" s="49">
        <v>79</v>
      </c>
      <c r="D18" s="49">
        <v>74</v>
      </c>
      <c r="E18" s="49">
        <v>74</v>
      </c>
      <c r="F18" s="49">
        <v>84</v>
      </c>
      <c r="G18" s="49">
        <v>81</v>
      </c>
      <c r="H18" s="49">
        <v>81</v>
      </c>
      <c r="I18" s="49">
        <v>81</v>
      </c>
      <c r="J18" s="49">
        <v>90</v>
      </c>
      <c r="K18" s="49">
        <v>92</v>
      </c>
      <c r="L18" s="49">
        <v>93</v>
      </c>
      <c r="M18" s="49">
        <v>90</v>
      </c>
      <c r="N18" s="49">
        <v>93</v>
      </c>
      <c r="O18" s="49">
        <v>94</v>
      </c>
      <c r="P18" s="49">
        <v>97</v>
      </c>
      <c r="Q18" s="49">
        <v>93</v>
      </c>
      <c r="R18" s="49">
        <v>94</v>
      </c>
      <c r="S18" s="49">
        <v>90</v>
      </c>
      <c r="T18" s="50">
        <v>80</v>
      </c>
    </row>
    <row r="19" spans="1:22">
      <c r="A19" s="146" t="s">
        <v>1567</v>
      </c>
      <c r="B19" s="49">
        <v>90</v>
      </c>
      <c r="C19" s="49">
        <v>71</v>
      </c>
      <c r="D19" s="49">
        <v>60</v>
      </c>
      <c r="E19" s="49">
        <v>54</v>
      </c>
      <c r="F19" s="49">
        <v>52</v>
      </c>
      <c r="G19" s="49">
        <v>45</v>
      </c>
      <c r="H19" s="49">
        <v>43</v>
      </c>
      <c r="I19" s="49">
        <v>45</v>
      </c>
      <c r="J19" s="49">
        <v>49</v>
      </c>
      <c r="K19" s="49">
        <v>56</v>
      </c>
      <c r="L19" s="49">
        <v>58</v>
      </c>
      <c r="M19" s="49">
        <v>57</v>
      </c>
      <c r="N19" s="49">
        <v>61</v>
      </c>
      <c r="O19" s="49">
        <v>63</v>
      </c>
      <c r="P19" s="49">
        <v>67</v>
      </c>
      <c r="Q19" s="49">
        <v>61</v>
      </c>
      <c r="R19" s="49">
        <v>71</v>
      </c>
      <c r="S19" s="49">
        <v>66</v>
      </c>
      <c r="T19" s="50">
        <v>48</v>
      </c>
    </row>
    <row r="20" spans="1:22">
      <c r="A20" s="146" t="s">
        <v>1568</v>
      </c>
      <c r="B20" s="49">
        <v>66.8</v>
      </c>
      <c r="C20" s="49">
        <v>57.3</v>
      </c>
      <c r="D20" s="49">
        <v>50</v>
      </c>
      <c r="E20" s="49">
        <v>41.8</v>
      </c>
      <c r="F20" s="49">
        <v>31.9</v>
      </c>
      <c r="G20" s="49">
        <v>25.3</v>
      </c>
      <c r="H20" s="49">
        <v>19.3</v>
      </c>
      <c r="I20" s="49">
        <v>16.8</v>
      </c>
      <c r="J20" s="49">
        <v>13.8</v>
      </c>
      <c r="K20" s="49">
        <v>17.899999999999999</v>
      </c>
      <c r="L20" s="49">
        <v>18.399999999999999</v>
      </c>
      <c r="M20" s="49">
        <v>27.6</v>
      </c>
      <c r="N20" s="49">
        <v>34</v>
      </c>
      <c r="O20" s="49">
        <v>34.6</v>
      </c>
      <c r="P20" s="49">
        <v>45.1</v>
      </c>
      <c r="Q20" s="49">
        <v>52</v>
      </c>
      <c r="R20" s="49">
        <v>57.2</v>
      </c>
      <c r="S20" s="49">
        <v>57.5</v>
      </c>
      <c r="T20" s="49">
        <v>61.2</v>
      </c>
      <c r="V20" s="114"/>
    </row>
    <row r="21" spans="1:22">
      <c r="A21" s="146" t="s">
        <v>1955</v>
      </c>
      <c r="B21" s="49">
        <v>82.6</v>
      </c>
      <c r="C21" s="49">
        <v>65.8</v>
      </c>
      <c r="D21" s="49">
        <v>62</v>
      </c>
      <c r="E21" s="49">
        <v>63.3</v>
      </c>
      <c r="F21" s="49">
        <v>54.3</v>
      </c>
      <c r="G21" s="49">
        <v>51</v>
      </c>
      <c r="H21" s="49">
        <v>44</v>
      </c>
      <c r="I21" s="49">
        <v>41.4</v>
      </c>
      <c r="J21" s="49">
        <v>41.7</v>
      </c>
      <c r="K21" s="49">
        <v>51.5</v>
      </c>
      <c r="L21" s="49">
        <v>54.8</v>
      </c>
      <c r="M21" s="49">
        <v>65.099999999999994</v>
      </c>
      <c r="N21" s="49">
        <v>67</v>
      </c>
      <c r="O21" s="49">
        <v>67.900000000000006</v>
      </c>
      <c r="P21" s="49">
        <v>66.099999999999994</v>
      </c>
      <c r="Q21" s="49">
        <v>69.400000000000006</v>
      </c>
      <c r="R21" s="49">
        <v>65.3</v>
      </c>
      <c r="S21" s="49">
        <v>66.5</v>
      </c>
      <c r="T21" s="49">
        <v>64.489999999999995</v>
      </c>
      <c r="V21" s="114"/>
    </row>
    <row r="22" spans="1:22">
      <c r="A22" s="146" t="s">
        <v>1956</v>
      </c>
      <c r="B22" s="49">
        <v>55.4</v>
      </c>
      <c r="C22" s="49">
        <v>61</v>
      </c>
      <c r="D22" s="49">
        <v>53</v>
      </c>
      <c r="E22" s="49">
        <v>44.9</v>
      </c>
      <c r="F22" s="49">
        <v>39.4</v>
      </c>
      <c r="G22" s="49">
        <v>42.5</v>
      </c>
      <c r="H22" s="49">
        <v>35.1</v>
      </c>
      <c r="I22" s="49">
        <v>34.5</v>
      </c>
      <c r="J22" s="49">
        <v>23.9</v>
      </c>
      <c r="K22" s="49">
        <v>40.299999999999997</v>
      </c>
      <c r="L22" s="49">
        <v>43.8</v>
      </c>
      <c r="M22" s="49">
        <v>42.5</v>
      </c>
      <c r="N22" s="49">
        <v>39.700000000000003</v>
      </c>
      <c r="O22" s="49">
        <v>34.799999999999997</v>
      </c>
      <c r="P22" s="49">
        <v>45</v>
      </c>
      <c r="Q22" s="49">
        <v>45.3</v>
      </c>
      <c r="R22" s="49">
        <v>51.9</v>
      </c>
      <c r="S22" s="49">
        <v>49.2</v>
      </c>
      <c r="T22" s="49">
        <v>46.6</v>
      </c>
      <c r="V22" s="114"/>
    </row>
    <row r="23" spans="1:22">
      <c r="A23" s="146" t="s">
        <v>1957</v>
      </c>
      <c r="B23" s="49">
        <v>61.8</v>
      </c>
      <c r="C23" s="49">
        <v>51</v>
      </c>
      <c r="D23" s="49">
        <v>44.9</v>
      </c>
      <c r="E23" s="49">
        <v>27.2</v>
      </c>
      <c r="F23" s="49">
        <v>20.8</v>
      </c>
      <c r="G23" s="49">
        <v>15.2</v>
      </c>
      <c r="H23" s="49">
        <v>16.100000000000001</v>
      </c>
      <c r="I23" s="49">
        <v>19.8</v>
      </c>
      <c r="J23" s="49">
        <v>23.7</v>
      </c>
      <c r="K23" s="49">
        <v>32.200000000000003</v>
      </c>
      <c r="L23" s="49">
        <v>44.8</v>
      </c>
      <c r="M23" s="49">
        <v>56.9</v>
      </c>
      <c r="N23" s="49">
        <v>61.6</v>
      </c>
      <c r="O23" s="49">
        <v>62.9</v>
      </c>
      <c r="P23" s="49">
        <v>66.099999999999994</v>
      </c>
      <c r="Q23" s="49">
        <v>64.099999999999994</v>
      </c>
      <c r="R23" s="49">
        <v>65.099999999999994</v>
      </c>
      <c r="S23" s="49">
        <v>53.7</v>
      </c>
      <c r="T23" s="49">
        <v>45.9</v>
      </c>
      <c r="V23" s="114"/>
    </row>
    <row r="24" spans="1:22">
      <c r="A24" s="146" t="s">
        <v>1958</v>
      </c>
      <c r="B24" s="49">
        <v>77.5</v>
      </c>
      <c r="C24" s="49">
        <v>71</v>
      </c>
      <c r="D24" s="49">
        <v>71.099999999999994</v>
      </c>
      <c r="E24" s="49">
        <v>48.1</v>
      </c>
      <c r="F24" s="49">
        <v>35.1</v>
      </c>
      <c r="G24" s="49">
        <v>39.700000000000003</v>
      </c>
      <c r="H24" s="49">
        <v>38</v>
      </c>
      <c r="I24" s="49">
        <v>45.6</v>
      </c>
      <c r="J24" s="49">
        <v>47.8</v>
      </c>
      <c r="K24" s="49">
        <v>61.4</v>
      </c>
      <c r="L24" s="49">
        <v>55.9</v>
      </c>
      <c r="M24" s="49">
        <v>49.1</v>
      </c>
      <c r="N24" s="49">
        <v>61.9</v>
      </c>
      <c r="O24" s="49">
        <v>65.900000000000006</v>
      </c>
      <c r="P24" s="49">
        <v>69.8</v>
      </c>
      <c r="Q24" s="49">
        <v>68.5</v>
      </c>
      <c r="R24" s="49">
        <v>65.900000000000006</v>
      </c>
      <c r="S24" s="49">
        <v>63.3</v>
      </c>
      <c r="T24" s="49">
        <v>73</v>
      </c>
      <c r="V24" s="114"/>
    </row>
    <row r="25" spans="1:22">
      <c r="A25" s="146" t="s">
        <v>1959</v>
      </c>
      <c r="B25" s="49">
        <v>65.599999999999994</v>
      </c>
      <c r="C25" s="49">
        <v>61.3</v>
      </c>
      <c r="D25" s="49">
        <v>45</v>
      </c>
      <c r="E25" s="49">
        <v>29.7</v>
      </c>
      <c r="F25" s="49">
        <v>20.3</v>
      </c>
      <c r="G25" s="49">
        <v>21.7</v>
      </c>
      <c r="H25" s="49">
        <v>24</v>
      </c>
      <c r="I25" s="49">
        <v>25.2</v>
      </c>
      <c r="J25" s="49">
        <v>37</v>
      </c>
      <c r="K25" s="49">
        <v>42.2</v>
      </c>
      <c r="L25" s="49">
        <v>44.8</v>
      </c>
      <c r="M25" s="49">
        <v>42.9</v>
      </c>
      <c r="N25" s="49">
        <v>43.6</v>
      </c>
      <c r="O25" s="49">
        <v>49.6</v>
      </c>
      <c r="P25" s="49">
        <v>56.2</v>
      </c>
      <c r="Q25" s="49">
        <v>59.7</v>
      </c>
      <c r="R25" s="49">
        <v>64.3</v>
      </c>
      <c r="S25" s="49">
        <v>60</v>
      </c>
      <c r="T25" s="49">
        <v>59.6</v>
      </c>
      <c r="V25" s="114"/>
    </row>
    <row r="26" spans="1:22" ht="26.4">
      <c r="A26" s="146" t="s">
        <v>1960</v>
      </c>
      <c r="B26" s="49">
        <v>71.900000000000006</v>
      </c>
      <c r="C26" s="49">
        <v>41.4</v>
      </c>
      <c r="D26" s="49">
        <v>34.799999999999997</v>
      </c>
      <c r="E26" s="49">
        <v>29.8</v>
      </c>
      <c r="F26" s="49">
        <v>24.2</v>
      </c>
      <c r="G26" s="49">
        <v>24</v>
      </c>
      <c r="H26" s="49">
        <v>24.4</v>
      </c>
      <c r="I26" s="49">
        <v>26</v>
      </c>
      <c r="J26" s="49">
        <v>27.7</v>
      </c>
      <c r="K26" s="49">
        <v>31.6</v>
      </c>
      <c r="L26" s="49">
        <v>35.200000000000003</v>
      </c>
      <c r="M26" s="49">
        <v>37</v>
      </c>
      <c r="N26" s="49">
        <v>41.9</v>
      </c>
      <c r="O26" s="49">
        <v>45.1</v>
      </c>
      <c r="P26" s="49">
        <v>48.1</v>
      </c>
      <c r="Q26" s="49">
        <v>51.4</v>
      </c>
      <c r="R26" s="49">
        <v>54.7</v>
      </c>
      <c r="S26" s="49">
        <v>54.4</v>
      </c>
      <c r="T26" s="49">
        <v>57.1</v>
      </c>
      <c r="V26" s="114"/>
    </row>
    <row r="27" spans="1:22">
      <c r="A27" s="146" t="s">
        <v>1961</v>
      </c>
      <c r="B27" s="49">
        <v>69</v>
      </c>
      <c r="C27" s="49">
        <v>66.7</v>
      </c>
      <c r="D27" s="49">
        <v>60.8</v>
      </c>
      <c r="E27" s="49">
        <v>42.3</v>
      </c>
      <c r="F27" s="49">
        <v>35</v>
      </c>
      <c r="G27" s="49">
        <v>29.2</v>
      </c>
      <c r="H27" s="49">
        <v>26</v>
      </c>
      <c r="I27" s="49">
        <v>25.8</v>
      </c>
      <c r="J27" s="49">
        <v>24.1</v>
      </c>
      <c r="K27" s="49">
        <v>24.8</v>
      </c>
      <c r="L27" s="49">
        <v>23.8</v>
      </c>
      <c r="M27" s="49">
        <v>26.7</v>
      </c>
      <c r="N27" s="49">
        <v>25.8</v>
      </c>
      <c r="O27" s="49">
        <v>26.1</v>
      </c>
      <c r="P27" s="49">
        <v>27</v>
      </c>
      <c r="Q27" s="49">
        <v>27.9</v>
      </c>
      <c r="R27" s="49">
        <v>30.8</v>
      </c>
      <c r="S27" s="49">
        <v>32.299999999999997</v>
      </c>
      <c r="T27" s="49">
        <v>27.2</v>
      </c>
      <c r="V27" s="114"/>
    </row>
    <row r="28" spans="1:22">
      <c r="A28" s="146" t="s">
        <v>1962</v>
      </c>
      <c r="B28" s="49">
        <v>79.400000000000006</v>
      </c>
      <c r="C28" s="49">
        <v>72</v>
      </c>
      <c r="D28" s="49">
        <v>73.400000000000006</v>
      </c>
      <c r="E28" s="49">
        <v>62.9</v>
      </c>
      <c r="F28" s="49">
        <v>50.5</v>
      </c>
      <c r="G28" s="49">
        <v>45.7</v>
      </c>
      <c r="H28" s="49">
        <v>41.8</v>
      </c>
      <c r="I28" s="49">
        <v>45.1</v>
      </c>
      <c r="J28" s="49">
        <v>42.3</v>
      </c>
      <c r="K28" s="49">
        <v>49</v>
      </c>
      <c r="L28" s="49">
        <v>54.8</v>
      </c>
      <c r="M28" s="49">
        <v>59.1</v>
      </c>
      <c r="N28" s="49">
        <v>55.5</v>
      </c>
      <c r="O28" s="49">
        <v>53.9</v>
      </c>
      <c r="P28" s="49">
        <v>61.2</v>
      </c>
      <c r="Q28" s="49">
        <v>66.3</v>
      </c>
      <c r="R28" s="49">
        <v>65.900000000000006</v>
      </c>
      <c r="S28" s="49">
        <v>65.400000000000006</v>
      </c>
      <c r="T28" s="49">
        <v>63.8</v>
      </c>
      <c r="V28" s="114"/>
    </row>
    <row r="29" spans="1:22">
      <c r="A29" s="146" t="s">
        <v>1963</v>
      </c>
      <c r="B29" s="49">
        <v>66.099999999999994</v>
      </c>
      <c r="C29" s="49">
        <v>55</v>
      </c>
      <c r="D29" s="49">
        <v>57.3</v>
      </c>
      <c r="E29" s="49">
        <v>49.7</v>
      </c>
      <c r="F29" s="49">
        <v>47.7</v>
      </c>
      <c r="G29" s="49">
        <v>51.1</v>
      </c>
      <c r="H29" s="49">
        <v>54.6</v>
      </c>
      <c r="I29" s="49">
        <v>55</v>
      </c>
      <c r="J29" s="49">
        <v>46.4</v>
      </c>
      <c r="K29" s="49">
        <v>54.6</v>
      </c>
      <c r="L29" s="49">
        <v>54.6</v>
      </c>
      <c r="M29" s="49">
        <v>53.3</v>
      </c>
      <c r="N29" s="49">
        <v>55.9</v>
      </c>
      <c r="O29" s="49">
        <v>59.6</v>
      </c>
      <c r="P29" s="49">
        <v>61.1</v>
      </c>
      <c r="Q29" s="49">
        <v>58.1</v>
      </c>
      <c r="R29" s="49">
        <v>50.4</v>
      </c>
      <c r="S29" s="49">
        <v>58.4</v>
      </c>
      <c r="T29" s="49">
        <v>58</v>
      </c>
      <c r="V29" s="114"/>
    </row>
    <row r="30" spans="1:22">
      <c r="A30" s="146" t="s">
        <v>1964</v>
      </c>
      <c r="B30" s="49">
        <v>76.8</v>
      </c>
      <c r="C30" s="49">
        <v>78.8</v>
      </c>
      <c r="D30" s="49">
        <v>65.7</v>
      </c>
      <c r="E30" s="49">
        <v>56.3</v>
      </c>
      <c r="F30" s="49">
        <v>52.7</v>
      </c>
      <c r="G30" s="49">
        <v>45.8</v>
      </c>
      <c r="H30" s="49">
        <v>48.1</v>
      </c>
      <c r="I30" s="49">
        <v>47.3</v>
      </c>
      <c r="J30" s="49">
        <v>48.7</v>
      </c>
      <c r="K30" s="49">
        <v>45</v>
      </c>
      <c r="L30" s="49">
        <v>45.4</v>
      </c>
      <c r="M30" s="49">
        <v>39.9</v>
      </c>
      <c r="N30" s="49">
        <v>41.3</v>
      </c>
      <c r="O30" s="49">
        <v>42.6</v>
      </c>
      <c r="P30" s="49">
        <v>43.7</v>
      </c>
      <c r="Q30" s="49">
        <v>44.3</v>
      </c>
      <c r="R30" s="49">
        <v>44.3</v>
      </c>
      <c r="S30" s="49">
        <v>46.9</v>
      </c>
      <c r="T30" s="49">
        <v>47.6</v>
      </c>
      <c r="V30" s="114"/>
    </row>
    <row r="31" spans="1:22">
      <c r="A31" s="146" t="s">
        <v>1965</v>
      </c>
      <c r="B31" s="49">
        <v>74.099999999999994</v>
      </c>
      <c r="C31" s="49">
        <v>62.1</v>
      </c>
      <c r="D31" s="49">
        <v>52.9</v>
      </c>
      <c r="E31" s="49">
        <v>41.6</v>
      </c>
      <c r="F31" s="49">
        <v>38.5</v>
      </c>
      <c r="G31" s="49">
        <v>28</v>
      </c>
      <c r="H31" s="49">
        <v>27.2</v>
      </c>
      <c r="I31" s="49">
        <v>28.3</v>
      </c>
      <c r="J31" s="49">
        <v>22.1</v>
      </c>
      <c r="K31" s="49">
        <v>24.3</v>
      </c>
      <c r="L31" s="49">
        <v>26.6</v>
      </c>
      <c r="M31" s="49">
        <v>23.2</v>
      </c>
      <c r="N31" s="49">
        <v>24.4</v>
      </c>
      <c r="O31" s="49">
        <v>28</v>
      </c>
      <c r="P31" s="49">
        <v>29.8</v>
      </c>
      <c r="Q31" s="49">
        <v>32.200000000000003</v>
      </c>
      <c r="R31" s="49">
        <v>37.700000000000003</v>
      </c>
      <c r="S31" s="49">
        <v>34.1</v>
      </c>
      <c r="T31" s="49">
        <v>34.49</v>
      </c>
      <c r="V31" s="114"/>
    </row>
    <row r="32" spans="1:22">
      <c r="A32" s="146" t="s">
        <v>1966</v>
      </c>
      <c r="B32" s="49">
        <v>64.900000000000006</v>
      </c>
      <c r="C32" s="49">
        <v>61</v>
      </c>
      <c r="D32" s="49">
        <v>55.1</v>
      </c>
      <c r="E32" s="49">
        <v>48.9</v>
      </c>
      <c r="F32" s="49">
        <v>44.4</v>
      </c>
      <c r="G32" s="49">
        <v>41.2</v>
      </c>
      <c r="H32" s="49">
        <v>37.5</v>
      </c>
      <c r="I32" s="49">
        <v>35.4</v>
      </c>
      <c r="J32" s="49">
        <v>38.700000000000003</v>
      </c>
      <c r="K32" s="49">
        <v>40.1</v>
      </c>
      <c r="L32" s="49">
        <v>39.700000000000003</v>
      </c>
      <c r="M32" s="49">
        <v>40.200000000000003</v>
      </c>
      <c r="N32" s="49">
        <v>39.1</v>
      </c>
      <c r="O32" s="49">
        <v>40</v>
      </c>
      <c r="P32" s="49">
        <v>39.1</v>
      </c>
      <c r="Q32" s="49">
        <v>39.4</v>
      </c>
      <c r="R32" s="49">
        <v>40</v>
      </c>
      <c r="S32" s="49">
        <v>41.3</v>
      </c>
      <c r="T32" s="49">
        <v>40.6</v>
      </c>
      <c r="V32" s="114"/>
    </row>
    <row r="33" spans="1:22">
      <c r="A33" s="146" t="s">
        <v>2202</v>
      </c>
      <c r="B33" s="49">
        <v>79.599999999999994</v>
      </c>
      <c r="C33" s="49">
        <v>86</v>
      </c>
      <c r="D33" s="49">
        <v>86.7</v>
      </c>
      <c r="E33" s="49">
        <v>84.8</v>
      </c>
      <c r="F33" s="49">
        <v>86.3</v>
      </c>
      <c r="G33" s="49">
        <v>85</v>
      </c>
      <c r="H33" s="49">
        <v>81</v>
      </c>
      <c r="I33" s="49">
        <v>75</v>
      </c>
      <c r="J33" s="49">
        <v>77</v>
      </c>
      <c r="K33" s="49">
        <v>76.099999999999994</v>
      </c>
      <c r="L33" s="49">
        <v>80.8</v>
      </c>
      <c r="M33" s="49">
        <v>79.599999999999994</v>
      </c>
      <c r="N33" s="49">
        <v>80.8</v>
      </c>
      <c r="O33" s="49">
        <v>84.8</v>
      </c>
      <c r="P33" s="49">
        <v>86.1</v>
      </c>
      <c r="Q33" s="49">
        <v>87.4</v>
      </c>
      <c r="R33" s="49">
        <v>84.6</v>
      </c>
      <c r="S33" s="49">
        <v>86.2</v>
      </c>
      <c r="T33" s="49">
        <v>86.7</v>
      </c>
      <c r="V33" s="114"/>
    </row>
    <row r="34" spans="1:22">
      <c r="A34" s="146" t="s">
        <v>2203</v>
      </c>
      <c r="B34" s="49">
        <v>95.1</v>
      </c>
      <c r="C34" s="49">
        <v>89.3</v>
      </c>
      <c r="D34" s="49">
        <v>68.8</v>
      </c>
      <c r="E34" s="49">
        <v>51.1</v>
      </c>
      <c r="F34" s="49">
        <v>43.9</v>
      </c>
      <c r="G34" s="49">
        <v>32.299999999999997</v>
      </c>
      <c r="H34" s="49">
        <v>32.200000000000003</v>
      </c>
      <c r="I34" s="49">
        <v>40.9</v>
      </c>
      <c r="J34" s="49">
        <v>43.7</v>
      </c>
      <c r="K34" s="49">
        <v>46.3</v>
      </c>
      <c r="L34" s="49">
        <v>48.1</v>
      </c>
      <c r="M34" s="49">
        <v>52</v>
      </c>
      <c r="N34" s="49">
        <v>56.1</v>
      </c>
      <c r="O34" s="49">
        <v>61</v>
      </c>
      <c r="P34" s="49">
        <v>63</v>
      </c>
      <c r="Q34" s="49">
        <v>61.3</v>
      </c>
      <c r="R34" s="49">
        <v>59.7</v>
      </c>
      <c r="S34" s="49">
        <v>64.400000000000006</v>
      </c>
      <c r="T34" s="49">
        <v>63.2</v>
      </c>
      <c r="V34" s="114"/>
    </row>
    <row r="35" spans="1:22">
      <c r="A35" s="146" t="s">
        <v>2204</v>
      </c>
      <c r="B35" s="49">
        <v>78.510000000000005</v>
      </c>
      <c r="C35" s="49">
        <v>61.2</v>
      </c>
      <c r="D35" s="49">
        <v>66.400000000000006</v>
      </c>
      <c r="E35" s="49">
        <v>40.799999999999997</v>
      </c>
      <c r="F35" s="49">
        <v>46.3</v>
      </c>
      <c r="G35" s="49">
        <v>42.9</v>
      </c>
      <c r="H35" s="49">
        <v>43.8</v>
      </c>
      <c r="I35" s="49">
        <v>37.1</v>
      </c>
      <c r="J35" s="49">
        <v>49.9</v>
      </c>
      <c r="K35" s="49">
        <v>49.5</v>
      </c>
      <c r="L35" s="49">
        <v>53.9</v>
      </c>
      <c r="M35" s="49">
        <v>55.4</v>
      </c>
      <c r="N35" s="49">
        <v>59</v>
      </c>
      <c r="O35" s="49">
        <v>59.4</v>
      </c>
      <c r="P35" s="49">
        <v>62</v>
      </c>
      <c r="Q35" s="49">
        <v>64</v>
      </c>
      <c r="R35" s="49">
        <v>64.3</v>
      </c>
      <c r="S35" s="49">
        <v>65</v>
      </c>
      <c r="T35" s="49">
        <v>60.5</v>
      </c>
      <c r="V35" s="114"/>
    </row>
    <row r="36" spans="1:22">
      <c r="A36" s="146" t="s">
        <v>2205</v>
      </c>
      <c r="B36" s="49">
        <v>81</v>
      </c>
      <c r="C36" s="49">
        <v>66.2</v>
      </c>
      <c r="D36" s="49">
        <v>60.5</v>
      </c>
      <c r="E36" s="49">
        <v>54.3</v>
      </c>
      <c r="F36" s="49">
        <v>50.9</v>
      </c>
      <c r="G36" s="49">
        <v>46.5</v>
      </c>
      <c r="H36" s="49">
        <v>57</v>
      </c>
      <c r="I36" s="49">
        <v>70.099999999999994</v>
      </c>
      <c r="J36" s="49">
        <v>77.3</v>
      </c>
      <c r="K36" s="49">
        <v>78.8</v>
      </c>
      <c r="L36" s="49">
        <v>80.2</v>
      </c>
      <c r="M36" s="49">
        <v>76.3</v>
      </c>
      <c r="N36" s="49">
        <v>66.8</v>
      </c>
      <c r="O36" s="49">
        <v>74</v>
      </c>
      <c r="P36" s="49">
        <v>74.400000000000006</v>
      </c>
      <c r="Q36" s="49">
        <v>76.7</v>
      </c>
      <c r="R36" s="49">
        <v>81</v>
      </c>
      <c r="S36" s="49">
        <v>73.7</v>
      </c>
      <c r="T36" s="49">
        <v>71.7</v>
      </c>
      <c r="V36" s="114"/>
    </row>
    <row r="37" spans="1:22">
      <c r="A37" s="146" t="s">
        <v>1714</v>
      </c>
      <c r="B37" s="49">
        <v>54.1</v>
      </c>
      <c r="C37" s="49">
        <v>19.100000000000001</v>
      </c>
      <c r="D37" s="49">
        <v>19.399999999999999</v>
      </c>
      <c r="E37" s="49">
        <v>16.5</v>
      </c>
      <c r="F37" s="49">
        <v>16.7</v>
      </c>
      <c r="G37" s="49">
        <v>14.1</v>
      </c>
      <c r="H37" s="49">
        <v>12.3</v>
      </c>
      <c r="I37" s="49">
        <v>28.1</v>
      </c>
      <c r="J37" s="49">
        <v>24.9</v>
      </c>
      <c r="K37" s="49">
        <v>37.200000000000003</v>
      </c>
      <c r="L37" s="49">
        <v>43.8</v>
      </c>
      <c r="M37" s="49">
        <v>50.9</v>
      </c>
      <c r="N37" s="49">
        <v>51.8</v>
      </c>
      <c r="O37" s="49">
        <v>57.1</v>
      </c>
      <c r="P37" s="49">
        <v>59.4</v>
      </c>
      <c r="Q37" s="49">
        <v>62.6</v>
      </c>
      <c r="R37" s="49">
        <v>57.6</v>
      </c>
      <c r="S37" s="49">
        <v>54.4</v>
      </c>
      <c r="T37" s="49">
        <v>48.7</v>
      </c>
      <c r="V37" s="114"/>
    </row>
    <row r="38" spans="1:22">
      <c r="A38" s="146" t="s">
        <v>1715</v>
      </c>
      <c r="B38" s="49">
        <v>72</v>
      </c>
      <c r="C38" s="49">
        <v>35.200000000000003</v>
      </c>
      <c r="D38" s="49">
        <v>26.9</v>
      </c>
      <c r="E38" s="49">
        <v>31.7</v>
      </c>
      <c r="F38" s="49">
        <v>29.9</v>
      </c>
      <c r="G38" s="49">
        <v>39</v>
      </c>
      <c r="H38" s="49">
        <v>38.700000000000003</v>
      </c>
      <c r="I38" s="49">
        <v>41</v>
      </c>
      <c r="J38" s="49">
        <v>43.2</v>
      </c>
      <c r="K38" s="49">
        <v>52</v>
      </c>
      <c r="L38" s="49">
        <v>55.8</v>
      </c>
      <c r="M38" s="49">
        <v>60.1</v>
      </c>
      <c r="N38" s="49">
        <v>57.7</v>
      </c>
      <c r="O38" s="49">
        <v>51.2</v>
      </c>
      <c r="P38" s="49">
        <v>54.6</v>
      </c>
      <c r="Q38" s="49">
        <v>54.6</v>
      </c>
      <c r="R38" s="49">
        <v>55.8</v>
      </c>
      <c r="S38" s="49">
        <v>53.5</v>
      </c>
      <c r="T38" s="49">
        <v>44.49</v>
      </c>
      <c r="V38" s="114"/>
    </row>
    <row r="39" spans="1:22">
      <c r="A39" s="146" t="s">
        <v>1716</v>
      </c>
      <c r="B39" s="49">
        <v>90</v>
      </c>
      <c r="C39" s="49">
        <v>62.3</v>
      </c>
      <c r="D39" s="49">
        <v>50.7</v>
      </c>
      <c r="E39" s="49">
        <v>31.1</v>
      </c>
      <c r="F39" s="49">
        <v>28</v>
      </c>
      <c r="G39" s="49">
        <v>23.1</v>
      </c>
      <c r="H39" s="49">
        <v>30.8</v>
      </c>
      <c r="I39" s="49">
        <v>28.6</v>
      </c>
      <c r="J39" s="49">
        <v>38.6</v>
      </c>
      <c r="K39" s="49">
        <v>54.7</v>
      </c>
      <c r="L39" s="49">
        <v>58</v>
      </c>
      <c r="M39" s="49">
        <v>59</v>
      </c>
      <c r="N39" s="49">
        <v>63.7</v>
      </c>
      <c r="O39" s="49">
        <v>65.8</v>
      </c>
      <c r="P39" s="49">
        <v>70.099999999999994</v>
      </c>
      <c r="Q39" s="49">
        <v>71.34</v>
      </c>
      <c r="R39" s="49">
        <v>67.67</v>
      </c>
      <c r="S39" s="49">
        <v>66.67</v>
      </c>
      <c r="T39" s="49">
        <v>61</v>
      </c>
      <c r="V39" s="114"/>
    </row>
    <row r="40" spans="1:22">
      <c r="A40" s="146" t="s">
        <v>1923</v>
      </c>
      <c r="B40" s="49">
        <v>49</v>
      </c>
      <c r="C40" s="49">
        <v>47.9</v>
      </c>
      <c r="D40" s="49">
        <v>35.299999999999997</v>
      </c>
      <c r="E40" s="49">
        <v>18.399999999999999</v>
      </c>
      <c r="F40" s="49">
        <v>16</v>
      </c>
      <c r="G40" s="49">
        <v>12.4</v>
      </c>
      <c r="H40" s="49">
        <v>12.4</v>
      </c>
      <c r="I40" s="49">
        <v>11.4</v>
      </c>
      <c r="J40" s="49">
        <v>13.6</v>
      </c>
      <c r="K40" s="49">
        <v>16.600000000000001</v>
      </c>
      <c r="L40" s="49">
        <v>18.3</v>
      </c>
      <c r="M40" s="49">
        <v>17.8</v>
      </c>
      <c r="N40" s="49">
        <v>20.2</v>
      </c>
      <c r="O40" s="49">
        <v>20.8</v>
      </c>
      <c r="P40" s="49">
        <v>23.5</v>
      </c>
      <c r="Q40" s="49">
        <v>33.950000000000003</v>
      </c>
      <c r="R40" s="49">
        <v>31.55</v>
      </c>
      <c r="S40" s="49">
        <v>32.869999999999997</v>
      </c>
      <c r="T40" s="49">
        <v>35</v>
      </c>
      <c r="V40" s="114"/>
    </row>
    <row r="41" spans="1:22">
      <c r="A41" s="146" t="s">
        <v>1924</v>
      </c>
      <c r="B41" s="49">
        <v>83.1</v>
      </c>
      <c r="C41" s="50" t="s">
        <v>1393</v>
      </c>
      <c r="D41" s="49">
        <v>60.9</v>
      </c>
      <c r="E41" s="49">
        <v>29.3</v>
      </c>
      <c r="F41" s="49">
        <v>25.1</v>
      </c>
      <c r="G41" s="49">
        <v>19</v>
      </c>
      <c r="H41" s="49">
        <v>18</v>
      </c>
      <c r="I41" s="49">
        <v>17.2</v>
      </c>
      <c r="J41" s="49">
        <v>24.4</v>
      </c>
      <c r="K41" s="49">
        <v>29.9</v>
      </c>
      <c r="L41" s="49">
        <v>32.700000000000003</v>
      </c>
      <c r="M41" s="49">
        <v>30.3</v>
      </c>
      <c r="N41" s="49">
        <v>32.1</v>
      </c>
      <c r="O41" s="49">
        <v>35</v>
      </c>
      <c r="P41" s="49">
        <v>35.1</v>
      </c>
      <c r="Q41" s="49">
        <v>44.01</v>
      </c>
      <c r="R41" s="49">
        <v>53.39</v>
      </c>
      <c r="S41" s="49">
        <v>52.41</v>
      </c>
      <c r="T41" s="49">
        <v>43</v>
      </c>
      <c r="V41" s="114"/>
    </row>
    <row r="42" spans="1:22">
      <c r="A42" s="146" t="s">
        <v>1925</v>
      </c>
      <c r="B42" s="49">
        <v>82</v>
      </c>
      <c r="C42" s="49">
        <v>60.6</v>
      </c>
      <c r="D42" s="49">
        <v>48.3</v>
      </c>
      <c r="E42" s="49">
        <v>28.7</v>
      </c>
      <c r="F42" s="49">
        <v>23</v>
      </c>
      <c r="G42" s="49">
        <v>17.8</v>
      </c>
      <c r="H42" s="49">
        <v>17.399999999999999</v>
      </c>
      <c r="I42" s="49">
        <v>14</v>
      </c>
      <c r="J42" s="49">
        <v>22.9</v>
      </c>
      <c r="K42" s="49">
        <v>28.8</v>
      </c>
      <c r="L42" s="49">
        <v>31.7</v>
      </c>
      <c r="M42" s="49">
        <v>37.4</v>
      </c>
      <c r="N42" s="49">
        <v>46.5</v>
      </c>
      <c r="O42" s="49">
        <v>50.4</v>
      </c>
      <c r="P42" s="49">
        <v>53.6</v>
      </c>
      <c r="Q42" s="49">
        <v>67.680000000000007</v>
      </c>
      <c r="R42" s="49">
        <v>65.84</v>
      </c>
      <c r="S42" s="49">
        <v>66.2</v>
      </c>
      <c r="T42" s="49">
        <v>68</v>
      </c>
      <c r="V42" s="114"/>
    </row>
    <row r="43" spans="1:22">
      <c r="A43" s="146" t="s">
        <v>2040</v>
      </c>
      <c r="B43" s="49">
        <v>65</v>
      </c>
      <c r="C43" s="49">
        <v>56</v>
      </c>
      <c r="D43" s="49">
        <v>45</v>
      </c>
      <c r="E43" s="49">
        <v>32</v>
      </c>
      <c r="F43" s="49">
        <v>31</v>
      </c>
      <c r="G43" s="49">
        <v>28</v>
      </c>
      <c r="H43" s="49">
        <v>27</v>
      </c>
      <c r="I43" s="49">
        <v>29</v>
      </c>
      <c r="J43" s="49">
        <v>34</v>
      </c>
      <c r="K43" s="49">
        <v>39</v>
      </c>
      <c r="L43" s="49">
        <v>39</v>
      </c>
      <c r="M43" s="49">
        <v>40</v>
      </c>
      <c r="N43" s="49">
        <v>44</v>
      </c>
      <c r="O43" s="49">
        <v>47</v>
      </c>
      <c r="P43" s="49">
        <v>50</v>
      </c>
      <c r="Q43" s="49">
        <v>50</v>
      </c>
      <c r="R43" s="49">
        <v>54</v>
      </c>
      <c r="S43" s="49">
        <v>50</v>
      </c>
      <c r="T43" s="49">
        <v>48</v>
      </c>
      <c r="U43" s="114"/>
      <c r="V43" s="114"/>
    </row>
    <row r="44" spans="1:22">
      <c r="A44" s="146" t="s">
        <v>2041</v>
      </c>
      <c r="B44" s="49">
        <v>82</v>
      </c>
      <c r="C44" s="49">
        <v>71</v>
      </c>
      <c r="D44" s="49">
        <v>57</v>
      </c>
      <c r="E44" s="49">
        <v>50</v>
      </c>
      <c r="F44" s="49">
        <v>52</v>
      </c>
      <c r="G44" s="49">
        <v>53</v>
      </c>
      <c r="H44" s="49">
        <v>53</v>
      </c>
      <c r="I44" s="49">
        <v>67</v>
      </c>
      <c r="J44" s="49">
        <v>76</v>
      </c>
      <c r="K44" s="49">
        <v>82</v>
      </c>
      <c r="L44" s="49">
        <v>80</v>
      </c>
      <c r="M44" s="49">
        <v>88</v>
      </c>
      <c r="N44" s="49">
        <v>90</v>
      </c>
      <c r="O44" s="49">
        <v>93</v>
      </c>
      <c r="P44" s="49">
        <v>94</v>
      </c>
      <c r="Q44" s="49">
        <v>92</v>
      </c>
      <c r="R44" s="49">
        <v>91</v>
      </c>
      <c r="S44" s="49">
        <v>86</v>
      </c>
      <c r="T44" s="49">
        <v>69</v>
      </c>
      <c r="U44" s="114"/>
      <c r="V44" s="114"/>
    </row>
    <row r="45" spans="1:22">
      <c r="A45" s="146" t="s">
        <v>1240</v>
      </c>
      <c r="B45" s="49">
        <v>84</v>
      </c>
      <c r="C45" s="49">
        <v>72</v>
      </c>
      <c r="D45" s="49">
        <v>65</v>
      </c>
      <c r="E45" s="49">
        <v>44</v>
      </c>
      <c r="F45" s="49">
        <v>39</v>
      </c>
      <c r="G45" s="49">
        <v>27</v>
      </c>
      <c r="H45" s="49">
        <v>30</v>
      </c>
      <c r="I45" s="49">
        <v>36</v>
      </c>
      <c r="J45" s="49">
        <v>47</v>
      </c>
      <c r="K45" s="49">
        <v>55</v>
      </c>
      <c r="L45" s="49">
        <v>63</v>
      </c>
      <c r="M45" s="49">
        <v>75</v>
      </c>
      <c r="N45" s="49">
        <v>84</v>
      </c>
      <c r="O45" s="49">
        <v>86</v>
      </c>
      <c r="P45" s="49">
        <v>89</v>
      </c>
      <c r="Q45" s="49">
        <v>89</v>
      </c>
      <c r="R45" s="49">
        <v>88</v>
      </c>
      <c r="S45" s="49">
        <v>88</v>
      </c>
      <c r="T45" s="49">
        <v>67</v>
      </c>
      <c r="U45" s="114"/>
      <c r="V45" s="114"/>
    </row>
    <row r="46" spans="1:22">
      <c r="A46" s="146" t="s">
        <v>1241</v>
      </c>
      <c r="B46" s="49">
        <v>92</v>
      </c>
      <c r="C46" s="49">
        <v>85</v>
      </c>
      <c r="D46" s="49">
        <v>72</v>
      </c>
      <c r="E46" s="49">
        <v>48</v>
      </c>
      <c r="F46" s="49">
        <v>47</v>
      </c>
      <c r="G46" s="49">
        <v>39</v>
      </c>
      <c r="H46" s="49">
        <v>47</v>
      </c>
      <c r="I46" s="49">
        <v>45</v>
      </c>
      <c r="J46" s="49">
        <v>59</v>
      </c>
      <c r="K46" s="49">
        <v>65</v>
      </c>
      <c r="L46" s="49">
        <v>71</v>
      </c>
      <c r="M46" s="49">
        <v>74</v>
      </c>
      <c r="N46" s="49">
        <v>76</v>
      </c>
      <c r="O46" s="49">
        <v>83</v>
      </c>
      <c r="P46" s="49">
        <v>84</v>
      </c>
      <c r="Q46" s="49">
        <v>84</v>
      </c>
      <c r="R46" s="49">
        <v>85</v>
      </c>
      <c r="S46" s="49">
        <v>85</v>
      </c>
      <c r="T46" s="49">
        <v>69</v>
      </c>
      <c r="U46" s="114"/>
      <c r="V46" s="114"/>
    </row>
    <row r="47" spans="1:22">
      <c r="A47" s="146" t="s">
        <v>1242</v>
      </c>
      <c r="B47" s="49">
        <v>87</v>
      </c>
      <c r="C47" s="49">
        <v>68</v>
      </c>
      <c r="D47" s="49">
        <v>59</v>
      </c>
      <c r="E47" s="49">
        <v>47</v>
      </c>
      <c r="F47" s="49">
        <v>57</v>
      </c>
      <c r="G47" s="49">
        <v>49</v>
      </c>
      <c r="H47" s="49">
        <v>47</v>
      </c>
      <c r="I47" s="49">
        <v>54</v>
      </c>
      <c r="J47" s="49">
        <v>70</v>
      </c>
      <c r="K47" s="49">
        <v>79</v>
      </c>
      <c r="L47" s="49">
        <v>81</v>
      </c>
      <c r="M47" s="49">
        <v>82</v>
      </c>
      <c r="N47" s="49">
        <v>83</v>
      </c>
      <c r="O47" s="49">
        <v>86</v>
      </c>
      <c r="P47" s="49">
        <v>86</v>
      </c>
      <c r="Q47" s="49">
        <v>87</v>
      </c>
      <c r="R47" s="49">
        <v>85</v>
      </c>
      <c r="S47" s="49">
        <v>84</v>
      </c>
      <c r="T47" s="49">
        <v>82</v>
      </c>
      <c r="U47" s="114"/>
      <c r="V47" s="114"/>
    </row>
    <row r="48" spans="1:22">
      <c r="A48" s="146" t="s">
        <v>779</v>
      </c>
      <c r="B48" s="49">
        <v>77</v>
      </c>
      <c r="C48" s="49">
        <v>66</v>
      </c>
      <c r="D48" s="49">
        <v>48</v>
      </c>
      <c r="E48" s="49">
        <v>37</v>
      </c>
      <c r="F48" s="49">
        <v>41</v>
      </c>
      <c r="G48" s="49">
        <v>29</v>
      </c>
      <c r="H48" s="49">
        <v>35</v>
      </c>
      <c r="I48" s="49">
        <v>38</v>
      </c>
      <c r="J48" s="49">
        <v>52</v>
      </c>
      <c r="K48" s="49">
        <v>63</v>
      </c>
      <c r="L48" s="49">
        <v>67</v>
      </c>
      <c r="M48" s="49">
        <v>75</v>
      </c>
      <c r="N48" s="49">
        <v>76</v>
      </c>
      <c r="O48" s="49">
        <v>79</v>
      </c>
      <c r="P48" s="49">
        <v>80</v>
      </c>
      <c r="Q48" s="49">
        <v>84</v>
      </c>
      <c r="R48" s="49">
        <v>86</v>
      </c>
      <c r="S48" s="49">
        <v>85</v>
      </c>
      <c r="T48" s="49">
        <v>77</v>
      </c>
      <c r="U48" s="114"/>
    </row>
    <row r="49" spans="1:21">
      <c r="A49" s="146" t="s">
        <v>780</v>
      </c>
      <c r="B49" s="49">
        <v>88</v>
      </c>
      <c r="C49" s="49">
        <v>83</v>
      </c>
      <c r="D49" s="49">
        <v>74</v>
      </c>
      <c r="E49" s="49">
        <v>60</v>
      </c>
      <c r="F49" s="49">
        <v>62</v>
      </c>
      <c r="G49" s="49">
        <v>61</v>
      </c>
      <c r="H49" s="49">
        <v>65</v>
      </c>
      <c r="I49" s="49">
        <v>60</v>
      </c>
      <c r="J49" s="49">
        <v>64</v>
      </c>
      <c r="K49" s="49">
        <v>68</v>
      </c>
      <c r="L49" s="49">
        <v>68</v>
      </c>
      <c r="M49" s="49">
        <v>72</v>
      </c>
      <c r="N49" s="49">
        <v>76</v>
      </c>
      <c r="O49" s="49">
        <v>76</v>
      </c>
      <c r="P49" s="49">
        <v>82</v>
      </c>
      <c r="Q49" s="49">
        <v>84</v>
      </c>
      <c r="R49" s="49">
        <v>87</v>
      </c>
      <c r="S49" s="49">
        <v>87</v>
      </c>
      <c r="T49" s="49">
        <v>88</v>
      </c>
      <c r="U49" s="114"/>
    </row>
    <row r="50" spans="1:21" ht="26.4">
      <c r="A50" s="146" t="s">
        <v>781</v>
      </c>
      <c r="B50" s="49">
        <v>74</v>
      </c>
      <c r="C50" s="49">
        <v>61</v>
      </c>
      <c r="D50" s="49">
        <v>50</v>
      </c>
      <c r="E50" s="49">
        <v>43</v>
      </c>
      <c r="F50" s="49">
        <v>50</v>
      </c>
      <c r="G50" s="49">
        <v>46</v>
      </c>
      <c r="H50" s="49">
        <v>49</v>
      </c>
      <c r="I50" s="49">
        <v>47</v>
      </c>
      <c r="J50" s="49">
        <v>58</v>
      </c>
      <c r="K50" s="49">
        <v>63</v>
      </c>
      <c r="L50" s="49">
        <v>67</v>
      </c>
      <c r="M50" s="49">
        <v>70</v>
      </c>
      <c r="N50" s="49">
        <v>73</v>
      </c>
      <c r="O50" s="49">
        <v>82</v>
      </c>
      <c r="P50" s="49">
        <v>86</v>
      </c>
      <c r="Q50" s="49">
        <v>83</v>
      </c>
      <c r="R50" s="49">
        <v>87</v>
      </c>
      <c r="S50" s="49">
        <v>82</v>
      </c>
      <c r="T50" s="49">
        <v>71</v>
      </c>
      <c r="U50" s="114"/>
    </row>
    <row r="51" spans="1:21" ht="26.4">
      <c r="A51" s="146" t="s">
        <v>1500</v>
      </c>
      <c r="B51" s="49">
        <v>79</v>
      </c>
      <c r="C51" s="49">
        <v>62</v>
      </c>
      <c r="D51" s="49">
        <v>58</v>
      </c>
      <c r="E51" s="49">
        <v>43</v>
      </c>
      <c r="F51" s="49">
        <v>45</v>
      </c>
      <c r="G51" s="49">
        <v>36</v>
      </c>
      <c r="H51" s="49">
        <v>40</v>
      </c>
      <c r="I51" s="49">
        <v>45</v>
      </c>
      <c r="J51" s="49">
        <v>55</v>
      </c>
      <c r="K51" s="49">
        <v>62</v>
      </c>
      <c r="L51" s="49">
        <v>62</v>
      </c>
      <c r="M51" s="49">
        <v>71</v>
      </c>
      <c r="N51" s="49">
        <v>74</v>
      </c>
      <c r="O51" s="49">
        <v>76</v>
      </c>
      <c r="P51" s="49">
        <v>77</v>
      </c>
      <c r="Q51" s="49">
        <v>78</v>
      </c>
      <c r="R51" s="49">
        <v>78</v>
      </c>
      <c r="S51" s="49">
        <v>73</v>
      </c>
      <c r="T51" s="49">
        <v>71</v>
      </c>
      <c r="U51" s="114"/>
    </row>
    <row r="52" spans="1:21">
      <c r="A52" s="146" t="s">
        <v>1501</v>
      </c>
      <c r="B52" s="49">
        <v>64</v>
      </c>
      <c r="C52" s="49">
        <v>41</v>
      </c>
      <c r="D52" s="49">
        <v>29</v>
      </c>
      <c r="E52" s="49">
        <v>21</v>
      </c>
      <c r="F52" s="49">
        <v>20</v>
      </c>
      <c r="G52" s="49">
        <v>17</v>
      </c>
      <c r="H52" s="49">
        <v>17</v>
      </c>
      <c r="I52" s="49">
        <v>15</v>
      </c>
      <c r="J52" s="49">
        <v>20</v>
      </c>
      <c r="K52" s="49">
        <v>24</v>
      </c>
      <c r="L52" s="49">
        <v>22</v>
      </c>
      <c r="M52" s="49">
        <v>24</v>
      </c>
      <c r="N52" s="49">
        <v>24</v>
      </c>
      <c r="O52" s="49">
        <v>28</v>
      </c>
      <c r="P52" s="49">
        <v>29</v>
      </c>
      <c r="Q52" s="49">
        <v>33</v>
      </c>
      <c r="R52" s="49">
        <v>39</v>
      </c>
      <c r="S52" s="49">
        <v>38</v>
      </c>
      <c r="T52" s="49">
        <v>33</v>
      </c>
      <c r="U52" s="114"/>
    </row>
    <row r="53" spans="1:21" ht="39.6">
      <c r="A53" s="146" t="s">
        <v>1491</v>
      </c>
      <c r="B53" s="49">
        <v>89</v>
      </c>
      <c r="C53" s="49">
        <v>78</v>
      </c>
      <c r="D53" s="49">
        <v>68</v>
      </c>
      <c r="E53" s="49">
        <v>40</v>
      </c>
      <c r="F53" s="49">
        <v>43</v>
      </c>
      <c r="G53" s="49">
        <v>52</v>
      </c>
      <c r="H53" s="49">
        <v>62</v>
      </c>
      <c r="I53" s="49">
        <v>59</v>
      </c>
      <c r="J53" s="49">
        <v>69</v>
      </c>
      <c r="K53" s="49">
        <v>71</v>
      </c>
      <c r="L53" s="49">
        <v>76</v>
      </c>
      <c r="M53" s="49">
        <v>77</v>
      </c>
      <c r="N53" s="49">
        <v>83</v>
      </c>
      <c r="O53" s="49">
        <v>79</v>
      </c>
      <c r="P53" s="49">
        <v>82</v>
      </c>
      <c r="Q53" s="49">
        <v>82</v>
      </c>
      <c r="R53" s="49">
        <v>87</v>
      </c>
      <c r="S53" s="49">
        <v>81</v>
      </c>
      <c r="T53" s="49">
        <v>64</v>
      </c>
      <c r="U53" s="114"/>
    </row>
    <row r="54" spans="1:21" ht="26.4">
      <c r="A54" s="146" t="s">
        <v>1170</v>
      </c>
      <c r="B54" s="49">
        <v>54</v>
      </c>
      <c r="C54" s="49">
        <v>43</v>
      </c>
      <c r="D54" s="49">
        <v>26</v>
      </c>
      <c r="E54" s="49">
        <v>14</v>
      </c>
      <c r="F54" s="49">
        <v>17</v>
      </c>
      <c r="G54" s="49">
        <v>20</v>
      </c>
      <c r="H54" s="49">
        <v>19</v>
      </c>
      <c r="I54" s="49">
        <v>24</v>
      </c>
      <c r="J54" s="49">
        <v>25</v>
      </c>
      <c r="K54" s="49">
        <v>30</v>
      </c>
      <c r="L54" s="49">
        <v>36</v>
      </c>
      <c r="M54" s="49">
        <v>36</v>
      </c>
      <c r="N54" s="49">
        <v>39</v>
      </c>
      <c r="O54" s="49">
        <v>41</v>
      </c>
      <c r="P54" s="49">
        <v>45</v>
      </c>
      <c r="Q54" s="49">
        <v>45</v>
      </c>
      <c r="R54" s="49">
        <v>58</v>
      </c>
      <c r="S54" s="49">
        <v>56</v>
      </c>
      <c r="T54" s="49">
        <v>42</v>
      </c>
      <c r="U54" s="114"/>
    </row>
    <row r="55" spans="1:21">
      <c r="A55" s="146" t="s">
        <v>1171</v>
      </c>
      <c r="B55" s="49">
        <v>81</v>
      </c>
      <c r="C55" s="49">
        <v>74</v>
      </c>
      <c r="D55" s="49">
        <v>67</v>
      </c>
      <c r="E55" s="49">
        <v>52</v>
      </c>
      <c r="F55" s="49">
        <v>50</v>
      </c>
      <c r="G55" s="49">
        <v>41</v>
      </c>
      <c r="H55" s="49">
        <v>38</v>
      </c>
      <c r="I55" s="49">
        <v>34</v>
      </c>
      <c r="J55" s="49">
        <v>45</v>
      </c>
      <c r="K55" s="49">
        <v>48</v>
      </c>
      <c r="L55" s="49">
        <v>49</v>
      </c>
      <c r="M55" s="49">
        <v>53</v>
      </c>
      <c r="N55" s="49">
        <v>58</v>
      </c>
      <c r="O55" s="49">
        <v>61</v>
      </c>
      <c r="P55" s="49">
        <v>61</v>
      </c>
      <c r="Q55" s="49">
        <v>66</v>
      </c>
      <c r="R55" s="49">
        <v>73</v>
      </c>
      <c r="S55" s="49">
        <v>72</v>
      </c>
      <c r="T55" s="49">
        <v>46</v>
      </c>
      <c r="U55" s="114"/>
    </row>
    <row r="56" spans="1:21">
      <c r="A56" s="146" t="s">
        <v>1172</v>
      </c>
      <c r="B56" s="49">
        <v>89</v>
      </c>
      <c r="C56" s="49">
        <v>74</v>
      </c>
      <c r="D56" s="49">
        <v>62</v>
      </c>
      <c r="E56" s="49">
        <v>48</v>
      </c>
      <c r="F56" s="49">
        <v>45</v>
      </c>
      <c r="G56" s="49">
        <v>36</v>
      </c>
      <c r="H56" s="49">
        <v>36</v>
      </c>
      <c r="I56" s="49">
        <v>36</v>
      </c>
      <c r="J56" s="49">
        <v>39</v>
      </c>
      <c r="K56" s="49">
        <v>44</v>
      </c>
      <c r="L56" s="49">
        <v>48</v>
      </c>
      <c r="M56" s="49">
        <v>51</v>
      </c>
      <c r="N56" s="49">
        <v>57</v>
      </c>
      <c r="O56" s="49">
        <v>65</v>
      </c>
      <c r="P56" s="49">
        <v>69</v>
      </c>
      <c r="Q56" s="49">
        <v>76</v>
      </c>
      <c r="R56" s="49">
        <v>79</v>
      </c>
      <c r="S56" s="49">
        <v>70</v>
      </c>
      <c r="T56" s="49">
        <v>57</v>
      </c>
      <c r="U56" s="114"/>
    </row>
    <row r="57" spans="1:21" ht="26.4">
      <c r="A57" s="146" t="s">
        <v>1173</v>
      </c>
      <c r="B57" s="49">
        <v>73</v>
      </c>
      <c r="C57" s="49">
        <v>59</v>
      </c>
      <c r="D57" s="49">
        <v>49</v>
      </c>
      <c r="E57" s="49">
        <v>35</v>
      </c>
      <c r="F57" s="49">
        <v>32</v>
      </c>
      <c r="G57" s="49">
        <v>24</v>
      </c>
      <c r="H57" s="49">
        <v>20</v>
      </c>
      <c r="I57" s="49">
        <v>20</v>
      </c>
      <c r="J57" s="49">
        <v>22</v>
      </c>
      <c r="K57" s="49">
        <v>28</v>
      </c>
      <c r="L57" s="49">
        <v>33</v>
      </c>
      <c r="M57" s="49">
        <v>37</v>
      </c>
      <c r="N57" s="49">
        <v>41</v>
      </c>
      <c r="O57" s="49">
        <v>48</v>
      </c>
      <c r="P57" s="49">
        <v>52</v>
      </c>
      <c r="Q57" s="49">
        <v>59</v>
      </c>
      <c r="R57" s="49">
        <v>66</v>
      </c>
      <c r="S57" s="49">
        <v>64</v>
      </c>
      <c r="T57" s="49">
        <v>43</v>
      </c>
      <c r="U57" s="114"/>
    </row>
    <row r="58" spans="1:21">
      <c r="A58" s="146" t="s">
        <v>1174</v>
      </c>
      <c r="B58" s="49">
        <v>91</v>
      </c>
      <c r="C58" s="49">
        <v>84</v>
      </c>
      <c r="D58" s="49">
        <v>60</v>
      </c>
      <c r="E58" s="49">
        <v>27</v>
      </c>
      <c r="F58" s="49">
        <v>34</v>
      </c>
      <c r="G58" s="49">
        <v>27</v>
      </c>
      <c r="H58" s="49">
        <v>27</v>
      </c>
      <c r="I58" s="49">
        <v>29</v>
      </c>
      <c r="J58" s="49">
        <v>39</v>
      </c>
      <c r="K58" s="49">
        <v>41</v>
      </c>
      <c r="L58" s="49">
        <v>45</v>
      </c>
      <c r="M58" s="49">
        <v>49</v>
      </c>
      <c r="N58" s="49">
        <v>59</v>
      </c>
      <c r="O58" s="49">
        <v>55</v>
      </c>
      <c r="P58" s="49">
        <v>64</v>
      </c>
      <c r="Q58" s="49">
        <v>66</v>
      </c>
      <c r="R58" s="49">
        <v>61</v>
      </c>
      <c r="S58" s="49">
        <v>49</v>
      </c>
      <c r="T58" s="49">
        <v>42</v>
      </c>
      <c r="U58" s="114"/>
    </row>
    <row r="59" spans="1:21">
      <c r="A59" s="146" t="s">
        <v>1175</v>
      </c>
      <c r="B59" s="49">
        <v>83</v>
      </c>
      <c r="C59" s="49">
        <v>57</v>
      </c>
      <c r="D59" s="49">
        <v>17</v>
      </c>
      <c r="E59" s="49">
        <v>21</v>
      </c>
      <c r="F59" s="49">
        <v>27</v>
      </c>
      <c r="G59" s="49">
        <v>17</v>
      </c>
      <c r="H59" s="49">
        <v>21</v>
      </c>
      <c r="I59" s="49">
        <v>22</v>
      </c>
      <c r="J59" s="49">
        <v>25</v>
      </c>
      <c r="K59" s="49">
        <v>35</v>
      </c>
      <c r="L59" s="49">
        <v>37</v>
      </c>
      <c r="M59" s="49">
        <v>40</v>
      </c>
      <c r="N59" s="49">
        <v>48</v>
      </c>
      <c r="O59" s="49">
        <v>56</v>
      </c>
      <c r="P59" s="49">
        <v>45</v>
      </c>
      <c r="Q59" s="49">
        <v>48</v>
      </c>
      <c r="R59" s="49">
        <v>51</v>
      </c>
      <c r="S59" s="49">
        <v>44</v>
      </c>
      <c r="T59" s="49">
        <v>33</v>
      </c>
      <c r="U59" s="114"/>
    </row>
    <row r="60" spans="1:21" ht="26.4">
      <c r="A60" s="146" t="s">
        <v>1176</v>
      </c>
      <c r="B60" s="49">
        <v>83</v>
      </c>
      <c r="C60" s="49">
        <v>65</v>
      </c>
      <c r="D60" s="49">
        <v>50</v>
      </c>
      <c r="E60" s="49">
        <v>39</v>
      </c>
      <c r="F60" s="49">
        <v>38</v>
      </c>
      <c r="G60" s="49">
        <v>30</v>
      </c>
      <c r="H60" s="49">
        <v>30</v>
      </c>
      <c r="I60" s="49">
        <v>34</v>
      </c>
      <c r="J60" s="49">
        <v>37</v>
      </c>
      <c r="K60" s="49">
        <v>40</v>
      </c>
      <c r="L60" s="49">
        <v>43</v>
      </c>
      <c r="M60" s="49">
        <v>36</v>
      </c>
      <c r="N60" s="49">
        <v>38</v>
      </c>
      <c r="O60" s="49">
        <v>43</v>
      </c>
      <c r="P60" s="49">
        <v>42</v>
      </c>
      <c r="Q60" s="49">
        <v>50</v>
      </c>
      <c r="R60" s="49">
        <v>60</v>
      </c>
      <c r="S60" s="49">
        <v>55</v>
      </c>
      <c r="T60" s="49">
        <v>50</v>
      </c>
      <c r="U60" s="114"/>
    </row>
    <row r="61" spans="1:21">
      <c r="A61" s="146" t="s">
        <v>1177</v>
      </c>
      <c r="B61" s="49">
        <v>77</v>
      </c>
      <c r="C61" s="49">
        <v>73</v>
      </c>
      <c r="D61" s="49">
        <v>67</v>
      </c>
      <c r="E61" s="49">
        <v>66</v>
      </c>
      <c r="F61" s="49">
        <v>70</v>
      </c>
      <c r="G61" s="49">
        <v>70</v>
      </c>
      <c r="H61" s="49">
        <v>72</v>
      </c>
      <c r="I61" s="49">
        <v>71</v>
      </c>
      <c r="J61" s="49">
        <v>84</v>
      </c>
      <c r="K61" s="49">
        <v>86</v>
      </c>
      <c r="L61" s="49">
        <v>86</v>
      </c>
      <c r="M61" s="49">
        <v>88</v>
      </c>
      <c r="N61" s="49">
        <v>91</v>
      </c>
      <c r="O61" s="49">
        <v>91</v>
      </c>
      <c r="P61" s="49">
        <v>89</v>
      </c>
      <c r="Q61" s="49">
        <v>93</v>
      </c>
      <c r="R61" s="49">
        <v>92</v>
      </c>
      <c r="S61" s="49">
        <v>86</v>
      </c>
      <c r="T61" s="49">
        <v>85</v>
      </c>
      <c r="U61" s="114"/>
    </row>
    <row r="62" spans="1:21">
      <c r="A62" s="146" t="s">
        <v>1179</v>
      </c>
      <c r="B62" s="49">
        <v>83</v>
      </c>
      <c r="C62" s="49">
        <v>72</v>
      </c>
      <c r="D62" s="49">
        <v>70</v>
      </c>
      <c r="E62" s="49">
        <v>61</v>
      </c>
      <c r="F62" s="49">
        <v>66</v>
      </c>
      <c r="G62" s="49">
        <v>65</v>
      </c>
      <c r="H62" s="49">
        <v>67</v>
      </c>
      <c r="I62" s="49">
        <v>58</v>
      </c>
      <c r="J62" s="49">
        <v>63</v>
      </c>
      <c r="K62" s="49">
        <v>72</v>
      </c>
      <c r="L62" s="49">
        <v>77</v>
      </c>
      <c r="M62" s="49">
        <v>79</v>
      </c>
      <c r="N62" s="49">
        <v>82</v>
      </c>
      <c r="O62" s="49">
        <v>86</v>
      </c>
      <c r="P62" s="49">
        <v>86</v>
      </c>
      <c r="Q62" s="49">
        <v>85</v>
      </c>
      <c r="R62" s="49">
        <v>88</v>
      </c>
      <c r="S62" s="49">
        <v>83</v>
      </c>
      <c r="T62" s="49">
        <v>74</v>
      </c>
      <c r="U62" s="114"/>
    </row>
    <row r="63" spans="1:21">
      <c r="A63" s="146" t="s">
        <v>1180</v>
      </c>
      <c r="B63" s="49">
        <v>87</v>
      </c>
      <c r="C63" s="49">
        <v>72</v>
      </c>
      <c r="D63" s="49">
        <v>48</v>
      </c>
      <c r="E63" s="49">
        <v>32</v>
      </c>
      <c r="F63" s="49">
        <v>36</v>
      </c>
      <c r="G63" s="49">
        <v>34</v>
      </c>
      <c r="H63" s="49">
        <v>35</v>
      </c>
      <c r="I63" s="49">
        <v>30</v>
      </c>
      <c r="J63" s="49">
        <v>31</v>
      </c>
      <c r="K63" s="49">
        <v>47</v>
      </c>
      <c r="L63" s="49">
        <v>53</v>
      </c>
      <c r="M63" s="49">
        <v>52</v>
      </c>
      <c r="N63" s="49">
        <v>62</v>
      </c>
      <c r="O63" s="49">
        <v>61</v>
      </c>
      <c r="P63" s="49">
        <v>66</v>
      </c>
      <c r="Q63" s="49">
        <v>74</v>
      </c>
      <c r="R63" s="49">
        <v>76</v>
      </c>
      <c r="S63" s="49">
        <v>67</v>
      </c>
      <c r="T63" s="49">
        <v>54</v>
      </c>
      <c r="U63" s="114"/>
    </row>
    <row r="64" spans="1:21">
      <c r="A64" s="146" t="s">
        <v>1181</v>
      </c>
      <c r="B64" s="49">
        <v>47</v>
      </c>
      <c r="C64" s="49">
        <v>36.1</v>
      </c>
      <c r="D64" s="49">
        <v>30.7</v>
      </c>
      <c r="E64" s="49">
        <v>29.2</v>
      </c>
      <c r="F64" s="49">
        <v>23.1</v>
      </c>
      <c r="G64" s="49">
        <v>14.7</v>
      </c>
      <c r="H64" s="49">
        <v>18.7</v>
      </c>
      <c r="I64" s="49">
        <v>11.5</v>
      </c>
      <c r="J64" s="49">
        <v>11.9</v>
      </c>
      <c r="K64" s="49">
        <v>14</v>
      </c>
      <c r="L64" s="49">
        <v>5.5</v>
      </c>
      <c r="M64" s="49">
        <v>34</v>
      </c>
      <c r="N64" s="49">
        <v>21.6</v>
      </c>
      <c r="O64" s="49">
        <v>22.6</v>
      </c>
      <c r="P64" s="49">
        <v>25.8</v>
      </c>
      <c r="Q64" s="49">
        <v>21.6</v>
      </c>
      <c r="R64" s="49">
        <v>18.899999999999999</v>
      </c>
      <c r="S64" s="49">
        <v>39</v>
      </c>
      <c r="T64" s="49">
        <v>27</v>
      </c>
      <c r="U64" s="114"/>
    </row>
    <row r="65" spans="1:27">
      <c r="A65" s="146" t="s">
        <v>1182</v>
      </c>
      <c r="B65" s="49">
        <v>86</v>
      </c>
      <c r="C65" s="49">
        <v>81.099999999999994</v>
      </c>
      <c r="D65" s="49">
        <v>83.2</v>
      </c>
      <c r="E65" s="49">
        <v>45</v>
      </c>
      <c r="F65" s="49">
        <v>36.6</v>
      </c>
      <c r="G65" s="49">
        <v>31.4</v>
      </c>
      <c r="H65" s="49">
        <v>23.5</v>
      </c>
      <c r="I65" s="49">
        <v>13.2</v>
      </c>
      <c r="J65" s="49">
        <v>14.5</v>
      </c>
      <c r="K65" s="49">
        <v>27.4</v>
      </c>
      <c r="L65" s="49">
        <v>43.4</v>
      </c>
      <c r="M65" s="49">
        <v>44.1</v>
      </c>
      <c r="N65" s="49">
        <v>42</v>
      </c>
      <c r="O65" s="49">
        <v>50.5</v>
      </c>
      <c r="P65" s="49">
        <v>57.4</v>
      </c>
      <c r="Q65" s="49">
        <v>76</v>
      </c>
      <c r="R65" s="49">
        <v>84</v>
      </c>
      <c r="S65" s="49">
        <v>80.2</v>
      </c>
      <c r="T65" s="49">
        <v>19</v>
      </c>
      <c r="U65" s="114"/>
    </row>
    <row r="66" spans="1:27">
      <c r="A66" s="146" t="s">
        <v>2211</v>
      </c>
      <c r="B66" s="49">
        <v>77</v>
      </c>
      <c r="C66" s="49">
        <v>64.3</v>
      </c>
      <c r="D66" s="49">
        <v>53.6</v>
      </c>
      <c r="E66" s="49">
        <v>26.6</v>
      </c>
      <c r="F66" s="49">
        <v>23.8</v>
      </c>
      <c r="G66" s="49">
        <v>18.100000000000001</v>
      </c>
      <c r="H66" s="49">
        <v>15.8</v>
      </c>
      <c r="I66" s="49">
        <v>13.1</v>
      </c>
      <c r="J66" s="49">
        <v>14.2</v>
      </c>
      <c r="K66" s="49">
        <v>16.7</v>
      </c>
      <c r="L66" s="49">
        <v>17.600000000000001</v>
      </c>
      <c r="M66" s="49">
        <v>13.7</v>
      </c>
      <c r="N66" s="49">
        <v>11.9</v>
      </c>
      <c r="O66" s="49">
        <v>13.3</v>
      </c>
      <c r="P66" s="49">
        <v>12.8</v>
      </c>
      <c r="Q66" s="49">
        <v>12.9</v>
      </c>
      <c r="R66" s="49">
        <v>14.4</v>
      </c>
      <c r="S66" s="49">
        <v>15.7</v>
      </c>
      <c r="T66" s="299">
        <v>6.3</v>
      </c>
      <c r="U66" s="114"/>
    </row>
    <row r="67" spans="1:27">
      <c r="A67" s="146" t="s">
        <v>775</v>
      </c>
      <c r="C67" s="147"/>
      <c r="D67" s="147"/>
      <c r="E67" s="147"/>
      <c r="F67" s="147"/>
      <c r="G67" s="147"/>
      <c r="H67" s="147"/>
      <c r="I67" s="147"/>
      <c r="J67" s="147"/>
      <c r="K67" s="49">
        <v>4.4000000000000004</v>
      </c>
      <c r="L67" s="49">
        <v>7.6</v>
      </c>
      <c r="M67" s="49">
        <v>5.6</v>
      </c>
      <c r="N67" s="49">
        <v>5</v>
      </c>
      <c r="O67" s="49">
        <v>16.3</v>
      </c>
      <c r="P67" s="49">
        <v>16.7</v>
      </c>
      <c r="Q67" s="49">
        <v>41.4</v>
      </c>
      <c r="R67" s="49">
        <v>51.8</v>
      </c>
      <c r="S67" s="49">
        <v>43.9</v>
      </c>
      <c r="T67" s="49">
        <v>22</v>
      </c>
      <c r="U67" s="114"/>
    </row>
    <row r="68" spans="1:27" ht="26.4">
      <c r="A68" s="146" t="s">
        <v>776</v>
      </c>
      <c r="B68" s="18">
        <v>96</v>
      </c>
      <c r="C68" s="49">
        <v>83.4</v>
      </c>
      <c r="D68" s="49">
        <v>79.7</v>
      </c>
      <c r="E68" s="49">
        <v>55.5</v>
      </c>
      <c r="F68" s="49">
        <v>37.200000000000003</v>
      </c>
      <c r="G68" s="49">
        <v>24.2</v>
      </c>
      <c r="H68" s="49">
        <v>26.9</v>
      </c>
      <c r="I68" s="49">
        <v>25</v>
      </c>
      <c r="J68" s="50">
        <v>31</v>
      </c>
      <c r="K68" s="49">
        <v>38.9</v>
      </c>
      <c r="L68" s="49">
        <v>51.6</v>
      </c>
      <c r="M68" s="49">
        <v>54.8</v>
      </c>
      <c r="N68" s="49">
        <v>61</v>
      </c>
      <c r="O68" s="49">
        <v>65.5</v>
      </c>
      <c r="P68" s="49">
        <v>78</v>
      </c>
      <c r="Q68" s="49">
        <v>80</v>
      </c>
      <c r="R68" s="49">
        <v>81.7</v>
      </c>
      <c r="S68" s="49">
        <v>78.400000000000006</v>
      </c>
      <c r="T68" s="121">
        <v>59.1</v>
      </c>
      <c r="U68" s="114"/>
    </row>
    <row r="69" spans="1:27">
      <c r="A69" s="146" t="s">
        <v>715</v>
      </c>
      <c r="B69" s="18">
        <v>85</v>
      </c>
      <c r="C69" s="49">
        <v>74.7</v>
      </c>
      <c r="D69" s="49">
        <v>60.1</v>
      </c>
      <c r="E69" s="49">
        <v>24.1</v>
      </c>
      <c r="F69" s="49">
        <v>18.899999999999999</v>
      </c>
      <c r="G69" s="49">
        <v>12.6</v>
      </c>
      <c r="H69" s="49">
        <v>13.9</v>
      </c>
      <c r="I69" s="49">
        <v>12.3</v>
      </c>
      <c r="J69" s="50">
        <v>20.9</v>
      </c>
      <c r="K69" s="49">
        <v>20.399999999999999</v>
      </c>
      <c r="L69" s="49">
        <v>19.600000000000001</v>
      </c>
      <c r="M69" s="49">
        <v>21.7</v>
      </c>
      <c r="N69" s="49">
        <v>23</v>
      </c>
      <c r="O69" s="49">
        <v>26.3</v>
      </c>
      <c r="P69" s="49">
        <v>42.2</v>
      </c>
      <c r="Q69" s="49">
        <v>37.6</v>
      </c>
      <c r="R69" s="49">
        <v>34.5</v>
      </c>
      <c r="S69" s="49">
        <v>45</v>
      </c>
      <c r="T69" s="121">
        <v>17</v>
      </c>
      <c r="U69" s="114"/>
    </row>
    <row r="70" spans="1:27" ht="26.4">
      <c r="A70" s="146" t="s">
        <v>716</v>
      </c>
      <c r="B70" s="18">
        <v>65</v>
      </c>
      <c r="C70" s="49">
        <v>48</v>
      </c>
      <c r="D70" s="49">
        <v>38.1</v>
      </c>
      <c r="E70" s="49">
        <v>17.7</v>
      </c>
      <c r="F70" s="49">
        <v>19.600000000000001</v>
      </c>
      <c r="G70" s="49">
        <v>16.2</v>
      </c>
      <c r="H70" s="49">
        <v>17.7</v>
      </c>
      <c r="I70" s="49">
        <v>16.3</v>
      </c>
      <c r="J70" s="49">
        <v>29</v>
      </c>
      <c r="K70" s="49">
        <v>37.4</v>
      </c>
      <c r="L70" s="49">
        <v>39.200000000000003</v>
      </c>
      <c r="M70" s="49">
        <v>40.4</v>
      </c>
      <c r="N70" s="49">
        <v>44.4</v>
      </c>
      <c r="O70" s="49">
        <v>43.9</v>
      </c>
      <c r="P70" s="49">
        <v>41.3</v>
      </c>
      <c r="Q70" s="49">
        <v>52</v>
      </c>
      <c r="R70" s="49">
        <v>52.5</v>
      </c>
      <c r="S70" s="49">
        <v>32.799999999999997</v>
      </c>
      <c r="T70" s="121">
        <v>19</v>
      </c>
      <c r="U70" s="114"/>
    </row>
    <row r="71" spans="1:27">
      <c r="A71" s="146" t="s">
        <v>1425</v>
      </c>
      <c r="B71" s="18">
        <v>88</v>
      </c>
      <c r="C71" s="49">
        <v>82.4</v>
      </c>
      <c r="D71" s="49">
        <v>82</v>
      </c>
      <c r="E71" s="49">
        <v>65.3</v>
      </c>
      <c r="F71" s="49">
        <v>68.099999999999994</v>
      </c>
      <c r="G71" s="49">
        <v>70.400000000000006</v>
      </c>
      <c r="H71" s="49">
        <v>76.5</v>
      </c>
      <c r="I71" s="49">
        <v>65.5</v>
      </c>
      <c r="J71" s="49">
        <v>73.2</v>
      </c>
      <c r="K71" s="49">
        <v>74.400000000000006</v>
      </c>
      <c r="L71" s="49">
        <v>71.3</v>
      </c>
      <c r="M71" s="49">
        <v>70.2</v>
      </c>
      <c r="N71" s="49">
        <v>68.400000000000006</v>
      </c>
      <c r="O71" s="49">
        <v>74.8</v>
      </c>
      <c r="P71" s="49">
        <v>68.099999999999994</v>
      </c>
      <c r="Q71" s="49">
        <v>76.099999999999994</v>
      </c>
      <c r="R71" s="49">
        <v>76.599999999999994</v>
      </c>
      <c r="S71" s="49">
        <v>73.400000000000006</v>
      </c>
      <c r="T71" s="121">
        <v>30</v>
      </c>
      <c r="U71" s="114"/>
    </row>
    <row r="72" spans="1:27">
      <c r="A72" s="146" t="s">
        <v>717</v>
      </c>
      <c r="B72" s="18">
        <v>95</v>
      </c>
      <c r="C72" s="49">
        <v>90.8</v>
      </c>
      <c r="D72" s="49">
        <v>91.5</v>
      </c>
      <c r="E72" s="49">
        <v>68.5</v>
      </c>
      <c r="F72" s="49">
        <v>58.1</v>
      </c>
      <c r="G72" s="49">
        <v>50.4</v>
      </c>
      <c r="H72" s="49">
        <v>57.5</v>
      </c>
      <c r="I72" s="49">
        <v>53.6</v>
      </c>
      <c r="J72" s="49">
        <v>56.7</v>
      </c>
      <c r="K72" s="49">
        <v>56</v>
      </c>
      <c r="L72" s="49">
        <v>62.9</v>
      </c>
      <c r="M72" s="49">
        <v>51.2</v>
      </c>
      <c r="N72" s="49">
        <v>61.6</v>
      </c>
      <c r="O72" s="49">
        <v>57.4</v>
      </c>
      <c r="P72" s="49">
        <v>72.599999999999994</v>
      </c>
      <c r="Q72" s="49">
        <v>70.099999999999994</v>
      </c>
      <c r="R72" s="49">
        <v>85.1</v>
      </c>
      <c r="S72" s="49">
        <v>55</v>
      </c>
      <c r="T72" s="121">
        <v>26</v>
      </c>
      <c r="U72" s="114"/>
    </row>
    <row r="73" spans="1:27">
      <c r="A73" s="146" t="s">
        <v>718</v>
      </c>
      <c r="B73" s="18">
        <v>80</v>
      </c>
      <c r="C73" s="49">
        <v>62</v>
      </c>
      <c r="D73" s="49">
        <v>47.7</v>
      </c>
      <c r="E73" s="49">
        <v>29.1</v>
      </c>
      <c r="F73" s="49">
        <v>21.1</v>
      </c>
      <c r="G73" s="49">
        <v>24.6</v>
      </c>
      <c r="H73" s="49">
        <v>13.7</v>
      </c>
      <c r="I73" s="49">
        <v>11.5</v>
      </c>
      <c r="J73" s="49">
        <v>14.8</v>
      </c>
      <c r="K73" s="49">
        <v>13.7</v>
      </c>
      <c r="L73" s="49">
        <v>25.5</v>
      </c>
      <c r="M73" s="49">
        <v>38.200000000000003</v>
      </c>
      <c r="N73" s="49">
        <v>55.5</v>
      </c>
      <c r="O73" s="49">
        <v>65.7</v>
      </c>
      <c r="P73" s="49">
        <v>67.599999999999994</v>
      </c>
      <c r="Q73" s="49">
        <v>73.599999999999994</v>
      </c>
      <c r="R73" s="49">
        <v>83.1</v>
      </c>
      <c r="S73" s="49">
        <v>84.2</v>
      </c>
      <c r="T73" s="121">
        <v>43</v>
      </c>
      <c r="U73" s="114"/>
    </row>
    <row r="74" spans="1:27" ht="13.8">
      <c r="A74" s="566" t="s">
        <v>2182</v>
      </c>
      <c r="B74" s="566"/>
      <c r="C74" s="566"/>
      <c r="D74" s="566"/>
      <c r="E74" s="566"/>
      <c r="F74" s="566"/>
      <c r="G74" s="566"/>
      <c r="H74" s="566"/>
      <c r="I74" s="566"/>
      <c r="J74" s="566"/>
      <c r="K74" s="566"/>
      <c r="L74" s="566"/>
      <c r="M74" s="566"/>
      <c r="N74" s="566"/>
      <c r="O74" s="566"/>
      <c r="P74" s="566"/>
      <c r="Q74" s="566"/>
      <c r="R74" s="566"/>
      <c r="S74" s="566"/>
      <c r="T74" s="566"/>
      <c r="U74" s="566"/>
      <c r="V74" s="566"/>
      <c r="W74" s="566"/>
      <c r="X74" s="566"/>
      <c r="Y74" s="566"/>
      <c r="Z74" s="503"/>
      <c r="AA74" s="503"/>
    </row>
    <row r="75" spans="1:27" ht="13.8">
      <c r="A75" s="146" t="s">
        <v>1502</v>
      </c>
      <c r="B75" s="247"/>
      <c r="C75" s="247"/>
      <c r="D75" s="247"/>
      <c r="E75" s="247"/>
      <c r="F75" s="247"/>
      <c r="G75" s="247"/>
      <c r="H75" s="247"/>
      <c r="I75" s="247"/>
      <c r="J75" s="247"/>
      <c r="K75" s="247"/>
      <c r="L75" s="247"/>
      <c r="M75" s="247"/>
      <c r="N75" s="247"/>
      <c r="O75" s="247"/>
      <c r="P75" s="247"/>
      <c r="Q75" s="247"/>
      <c r="R75" s="247"/>
      <c r="S75" s="247"/>
      <c r="T75" s="289"/>
      <c r="U75" s="121">
        <v>77</v>
      </c>
      <c r="V75" s="18">
        <v>79</v>
      </c>
      <c r="W75" s="121">
        <v>81</v>
      </c>
      <c r="X75" s="121">
        <v>80</v>
      </c>
      <c r="Y75" s="121">
        <v>81</v>
      </c>
      <c r="Z75" s="121">
        <v>82</v>
      </c>
      <c r="AA75" s="121">
        <v>84</v>
      </c>
    </row>
    <row r="76" spans="1:27" ht="26.4">
      <c r="A76" s="146" t="s">
        <v>1565</v>
      </c>
      <c r="B76" s="247"/>
      <c r="C76" s="247"/>
      <c r="D76" s="247"/>
      <c r="E76" s="247"/>
      <c r="F76" s="247"/>
      <c r="G76" s="247"/>
      <c r="H76" s="247"/>
      <c r="I76" s="247"/>
      <c r="J76" s="247"/>
      <c r="K76" s="247"/>
      <c r="L76" s="247"/>
      <c r="M76" s="247"/>
      <c r="N76" s="247"/>
      <c r="O76" s="247"/>
      <c r="P76" s="247"/>
      <c r="Q76" s="247"/>
      <c r="R76" s="247"/>
      <c r="S76" s="247"/>
      <c r="T76" s="289"/>
      <c r="U76" s="121">
        <v>67</v>
      </c>
      <c r="V76" s="18">
        <v>70</v>
      </c>
      <c r="W76" s="121">
        <v>71</v>
      </c>
      <c r="X76" s="121">
        <v>56</v>
      </c>
      <c r="Y76" s="121">
        <v>56</v>
      </c>
      <c r="Z76" s="121">
        <v>56</v>
      </c>
      <c r="AA76" s="121">
        <v>58</v>
      </c>
    </row>
    <row r="77" spans="1:27" ht="13.8">
      <c r="A77" s="108" t="s">
        <v>1615</v>
      </c>
      <c r="B77" s="247"/>
      <c r="C77" s="247"/>
      <c r="D77" s="247"/>
      <c r="E77" s="247"/>
      <c r="F77" s="247"/>
      <c r="G77" s="247"/>
      <c r="H77" s="247"/>
      <c r="I77" s="247"/>
      <c r="J77" s="247"/>
      <c r="K77" s="247"/>
      <c r="L77" s="247"/>
      <c r="M77" s="247"/>
      <c r="N77" s="247"/>
      <c r="O77" s="247"/>
      <c r="P77" s="247"/>
      <c r="Q77" s="247"/>
      <c r="R77" s="247"/>
      <c r="S77" s="247"/>
      <c r="T77" s="289"/>
      <c r="U77" s="121">
        <v>51</v>
      </c>
      <c r="V77" s="18">
        <v>54</v>
      </c>
      <c r="W77" s="18">
        <v>61</v>
      </c>
      <c r="X77" s="121">
        <v>61</v>
      </c>
      <c r="Y77" s="18">
        <v>58</v>
      </c>
      <c r="Z77" s="18">
        <v>53</v>
      </c>
      <c r="AA77" s="121">
        <v>55</v>
      </c>
    </row>
    <row r="78" spans="1:27" ht="39.6">
      <c r="A78" s="146" t="s">
        <v>1616</v>
      </c>
      <c r="B78" s="247"/>
      <c r="C78" s="247"/>
      <c r="D78" s="247"/>
      <c r="E78" s="247"/>
      <c r="F78" s="247"/>
      <c r="G78" s="247"/>
      <c r="H78" s="247"/>
      <c r="I78" s="247"/>
      <c r="J78" s="247"/>
      <c r="K78" s="247"/>
      <c r="L78" s="247"/>
      <c r="M78" s="247"/>
      <c r="N78" s="247"/>
      <c r="O78" s="247"/>
      <c r="P78" s="247"/>
      <c r="Q78" s="247"/>
      <c r="R78" s="247"/>
      <c r="S78" s="247"/>
      <c r="T78" s="289"/>
      <c r="U78" s="121">
        <v>66</v>
      </c>
      <c r="V78" s="18">
        <v>70</v>
      </c>
      <c r="W78" s="121">
        <v>69</v>
      </c>
      <c r="X78" s="121">
        <v>66</v>
      </c>
      <c r="Y78" s="121">
        <v>67</v>
      </c>
      <c r="Z78" s="121">
        <v>74</v>
      </c>
      <c r="AA78" s="121">
        <v>76</v>
      </c>
    </row>
    <row r="79" spans="1:27" ht="13.8">
      <c r="A79" s="118" t="s">
        <v>1564</v>
      </c>
      <c r="B79" s="247"/>
      <c r="C79" s="247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  <c r="S79" s="247"/>
      <c r="T79" s="289"/>
      <c r="U79" s="121">
        <v>64</v>
      </c>
      <c r="V79" s="18">
        <v>62</v>
      </c>
      <c r="W79" s="121">
        <v>59</v>
      </c>
      <c r="X79" s="121">
        <v>56</v>
      </c>
      <c r="Y79" s="121">
        <v>57</v>
      </c>
      <c r="Z79" s="121">
        <v>56</v>
      </c>
      <c r="AA79" s="121">
        <v>59</v>
      </c>
    </row>
    <row r="80" spans="1:27" ht="13.8">
      <c r="A80" s="411" t="s">
        <v>1617</v>
      </c>
      <c r="B80" s="247"/>
      <c r="C80" s="247"/>
      <c r="D80" s="247"/>
      <c r="E80" s="247"/>
      <c r="F80" s="247"/>
      <c r="G80" s="247"/>
      <c r="H80" s="247"/>
      <c r="I80" s="247"/>
      <c r="J80" s="247"/>
      <c r="K80" s="247"/>
      <c r="L80" s="247"/>
      <c r="M80" s="247"/>
      <c r="N80" s="247"/>
      <c r="O80" s="247"/>
      <c r="P80" s="247"/>
      <c r="Q80" s="247"/>
      <c r="R80" s="247"/>
      <c r="S80" s="247"/>
      <c r="T80" s="289"/>
      <c r="U80" s="121">
        <v>48</v>
      </c>
      <c r="V80" s="18">
        <v>51</v>
      </c>
      <c r="W80" s="121">
        <v>51</v>
      </c>
      <c r="X80" s="121">
        <v>53</v>
      </c>
      <c r="Y80" s="121">
        <v>53</v>
      </c>
      <c r="Z80" s="121">
        <v>49</v>
      </c>
      <c r="AA80" s="121">
        <v>40</v>
      </c>
    </row>
    <row r="81" spans="1:27" ht="13.8">
      <c r="A81" s="411" t="s">
        <v>1618</v>
      </c>
      <c r="B81" s="247"/>
      <c r="C81" s="247"/>
      <c r="D81" s="247"/>
      <c r="E81" s="247"/>
      <c r="F81" s="247"/>
      <c r="G81" s="247"/>
      <c r="H81" s="247"/>
      <c r="I81" s="247"/>
      <c r="J81" s="247"/>
      <c r="K81" s="247"/>
      <c r="L81" s="247"/>
      <c r="M81" s="247"/>
      <c r="N81" s="247"/>
      <c r="O81" s="247"/>
      <c r="P81" s="247"/>
      <c r="Q81" s="247"/>
      <c r="R81" s="247"/>
      <c r="S81" s="247"/>
      <c r="T81" s="289"/>
      <c r="U81" s="121">
        <v>34</v>
      </c>
      <c r="V81" s="18">
        <v>49</v>
      </c>
      <c r="W81" s="121">
        <v>57</v>
      </c>
      <c r="X81" s="121">
        <v>55</v>
      </c>
      <c r="Y81" s="121">
        <v>59</v>
      </c>
      <c r="Z81" s="121">
        <v>60</v>
      </c>
      <c r="AA81" s="121">
        <v>56</v>
      </c>
    </row>
    <row r="82" spans="1:27" ht="27.75" customHeight="1">
      <c r="A82" s="208" t="s">
        <v>357</v>
      </c>
      <c r="B82" s="247"/>
      <c r="C82" s="247"/>
      <c r="D82" s="247"/>
      <c r="E82" s="247"/>
      <c r="F82" s="247"/>
      <c r="G82" s="247"/>
      <c r="H82" s="247"/>
      <c r="I82" s="247"/>
      <c r="J82" s="247"/>
      <c r="K82" s="247"/>
      <c r="L82" s="247"/>
      <c r="M82" s="247"/>
      <c r="N82" s="247"/>
      <c r="O82" s="247"/>
      <c r="P82" s="247"/>
      <c r="Q82" s="247"/>
      <c r="R82" s="247"/>
      <c r="S82" s="247"/>
      <c r="T82" s="289"/>
      <c r="U82" s="121">
        <v>65</v>
      </c>
      <c r="V82" s="18">
        <v>58</v>
      </c>
      <c r="W82" s="10">
        <v>73</v>
      </c>
      <c r="X82" s="10">
        <v>68</v>
      </c>
      <c r="Y82" s="10">
        <v>70</v>
      </c>
      <c r="Z82" s="121">
        <v>62</v>
      </c>
      <c r="AA82" s="121">
        <v>61</v>
      </c>
    </row>
    <row r="83" spans="1:27" ht="26.4">
      <c r="A83" s="146" t="s">
        <v>1960</v>
      </c>
      <c r="B83" s="247"/>
      <c r="C83" s="247"/>
      <c r="D83" s="247"/>
      <c r="E83" s="247"/>
      <c r="F83" s="247"/>
      <c r="G83" s="247"/>
      <c r="H83" s="247"/>
      <c r="I83" s="247"/>
      <c r="J83" s="247"/>
      <c r="K83" s="247"/>
      <c r="L83" s="247"/>
      <c r="M83" s="247"/>
      <c r="N83" s="247"/>
      <c r="O83" s="247"/>
      <c r="P83" s="247"/>
      <c r="Q83" s="247"/>
      <c r="R83" s="247"/>
      <c r="S83" s="247"/>
      <c r="T83" s="289"/>
      <c r="U83" s="121">
        <v>57</v>
      </c>
      <c r="V83" s="18">
        <v>56</v>
      </c>
      <c r="W83" s="121">
        <v>59</v>
      </c>
      <c r="X83" s="121">
        <v>59</v>
      </c>
      <c r="Y83" s="121">
        <v>59</v>
      </c>
      <c r="Z83" s="121">
        <v>61</v>
      </c>
      <c r="AA83" s="121">
        <v>59</v>
      </c>
    </row>
    <row r="84" spans="1:27" ht="13.8">
      <c r="A84" s="411" t="s">
        <v>1619</v>
      </c>
      <c r="B84" s="247"/>
      <c r="C84" s="247"/>
      <c r="D84" s="247"/>
      <c r="E84" s="247"/>
      <c r="F84" s="247"/>
      <c r="G84" s="247"/>
      <c r="H84" s="247"/>
      <c r="I84" s="247"/>
      <c r="J84" s="247"/>
      <c r="K84" s="247"/>
      <c r="L84" s="247"/>
      <c r="M84" s="247"/>
      <c r="N84" s="247"/>
      <c r="O84" s="247"/>
      <c r="P84" s="247"/>
      <c r="Q84" s="247"/>
      <c r="R84" s="247"/>
      <c r="S84" s="247"/>
      <c r="T84" s="289"/>
      <c r="U84" s="121">
        <v>28</v>
      </c>
      <c r="V84" s="18">
        <v>31</v>
      </c>
      <c r="W84" s="121">
        <v>30</v>
      </c>
      <c r="X84" s="121">
        <v>31</v>
      </c>
      <c r="Y84" s="121">
        <v>35</v>
      </c>
      <c r="Z84" s="121">
        <v>36</v>
      </c>
      <c r="AA84" s="121">
        <v>35</v>
      </c>
    </row>
    <row r="85" spans="1:27" ht="13.8">
      <c r="A85" s="411" t="s">
        <v>1620</v>
      </c>
      <c r="B85" s="247"/>
      <c r="C85" s="247"/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47"/>
      <c r="Q85" s="247"/>
      <c r="R85" s="247"/>
      <c r="S85" s="247"/>
      <c r="T85" s="289"/>
      <c r="U85" s="121">
        <v>63</v>
      </c>
      <c r="V85" s="18">
        <v>63</v>
      </c>
      <c r="W85" s="121">
        <v>62</v>
      </c>
      <c r="X85" s="121">
        <v>59</v>
      </c>
      <c r="Y85" s="121">
        <v>64</v>
      </c>
      <c r="Z85" s="121">
        <v>66</v>
      </c>
      <c r="AA85" s="121">
        <v>64</v>
      </c>
    </row>
    <row r="86" spans="1:27" ht="13.8">
      <c r="A86" s="411" t="s">
        <v>1186</v>
      </c>
      <c r="B86" s="247"/>
      <c r="C86" s="247"/>
      <c r="D86" s="247"/>
      <c r="E86" s="247"/>
      <c r="F86" s="247"/>
      <c r="G86" s="247"/>
      <c r="H86" s="247"/>
      <c r="I86" s="247"/>
      <c r="J86" s="247"/>
      <c r="K86" s="247"/>
      <c r="L86" s="247"/>
      <c r="M86" s="247"/>
      <c r="N86" s="247"/>
      <c r="O86" s="247"/>
      <c r="P86" s="247"/>
      <c r="Q86" s="247"/>
      <c r="R86" s="247"/>
      <c r="S86" s="247"/>
      <c r="T86" s="289"/>
      <c r="U86" s="121">
        <v>58</v>
      </c>
      <c r="V86" s="18">
        <v>55</v>
      </c>
      <c r="W86" s="121">
        <v>63</v>
      </c>
      <c r="X86" s="121">
        <v>60</v>
      </c>
      <c r="Y86" s="121">
        <v>62</v>
      </c>
      <c r="Z86" s="121">
        <v>60</v>
      </c>
      <c r="AA86" s="121">
        <v>59</v>
      </c>
    </row>
    <row r="87" spans="1:27" ht="39.6">
      <c r="A87" s="146" t="s">
        <v>1187</v>
      </c>
      <c r="B87" s="247"/>
      <c r="C87" s="247"/>
      <c r="D87" s="247"/>
      <c r="E87" s="247"/>
      <c r="F87" s="247"/>
      <c r="G87" s="247"/>
      <c r="H87" s="247"/>
      <c r="I87" s="247"/>
      <c r="J87" s="247"/>
      <c r="K87" s="247"/>
      <c r="L87" s="247"/>
      <c r="M87" s="247"/>
      <c r="N87" s="247"/>
      <c r="O87" s="247"/>
      <c r="P87" s="247"/>
      <c r="Q87" s="247"/>
      <c r="R87" s="247"/>
      <c r="S87" s="247"/>
      <c r="T87" s="289"/>
      <c r="U87" s="121">
        <v>47</v>
      </c>
      <c r="V87" s="18">
        <v>47</v>
      </c>
      <c r="W87" s="121">
        <v>47</v>
      </c>
      <c r="X87" s="121">
        <v>46</v>
      </c>
      <c r="Y87" s="121">
        <v>47</v>
      </c>
      <c r="Z87" s="121">
        <v>50</v>
      </c>
      <c r="AA87" s="121">
        <v>51</v>
      </c>
    </row>
    <row r="88" spans="1:27" ht="13.8">
      <c r="A88" s="146" t="s">
        <v>1149</v>
      </c>
      <c r="B88" s="247"/>
      <c r="C88" s="247"/>
      <c r="D88" s="247"/>
      <c r="E88" s="247"/>
      <c r="F88" s="247"/>
      <c r="G88" s="247"/>
      <c r="H88" s="247"/>
      <c r="I88" s="247"/>
      <c r="J88" s="247"/>
      <c r="K88" s="247"/>
      <c r="L88" s="247"/>
      <c r="M88" s="247"/>
      <c r="N88" s="247"/>
      <c r="O88" s="247"/>
      <c r="P88" s="247"/>
      <c r="Q88" s="247"/>
      <c r="R88" s="247"/>
      <c r="S88" s="247"/>
      <c r="T88" s="289"/>
      <c r="U88" s="121">
        <v>34</v>
      </c>
      <c r="V88" s="18">
        <v>29</v>
      </c>
      <c r="W88" s="121">
        <v>32</v>
      </c>
      <c r="X88" s="121">
        <v>33</v>
      </c>
      <c r="Y88" s="121">
        <v>34</v>
      </c>
      <c r="Z88" s="121">
        <v>30</v>
      </c>
      <c r="AA88" s="121">
        <v>39</v>
      </c>
    </row>
    <row r="89" spans="1:27" ht="13.8">
      <c r="A89" s="411" t="s">
        <v>1966</v>
      </c>
      <c r="B89" s="247"/>
      <c r="C89" s="247"/>
      <c r="D89" s="247"/>
      <c r="E89" s="247"/>
      <c r="F89" s="247"/>
      <c r="G89" s="247"/>
      <c r="H89" s="247"/>
      <c r="I89" s="247"/>
      <c r="J89" s="247"/>
      <c r="K89" s="247"/>
      <c r="L89" s="247"/>
      <c r="M89" s="247"/>
      <c r="N89" s="247"/>
      <c r="O89" s="247"/>
      <c r="P89" s="247"/>
      <c r="Q89" s="247"/>
      <c r="R89" s="247"/>
      <c r="S89" s="247"/>
      <c r="T89" s="289"/>
      <c r="U89" s="121">
        <v>41</v>
      </c>
      <c r="V89" s="18">
        <v>41</v>
      </c>
      <c r="W89" s="121">
        <v>40</v>
      </c>
      <c r="X89" s="121">
        <v>41</v>
      </c>
      <c r="Y89" s="121">
        <v>41</v>
      </c>
      <c r="Z89" s="121">
        <v>43</v>
      </c>
      <c r="AA89" s="121">
        <v>45</v>
      </c>
    </row>
    <row r="90" spans="1:27" ht="26.4">
      <c r="A90" s="146" t="s">
        <v>1150</v>
      </c>
      <c r="B90" s="247"/>
      <c r="C90" s="247"/>
      <c r="D90" s="247"/>
      <c r="E90" s="247"/>
      <c r="F90" s="247"/>
      <c r="G90" s="247"/>
      <c r="H90" s="247"/>
      <c r="I90" s="247"/>
      <c r="J90" s="247"/>
      <c r="K90" s="247"/>
      <c r="L90" s="247"/>
      <c r="M90" s="247"/>
      <c r="N90" s="247"/>
      <c r="O90" s="247"/>
      <c r="P90" s="247"/>
      <c r="Q90" s="247"/>
      <c r="R90" s="247"/>
      <c r="S90" s="247"/>
      <c r="T90" s="289"/>
      <c r="U90" s="121">
        <v>91</v>
      </c>
      <c r="V90" s="18">
        <v>89</v>
      </c>
      <c r="W90" s="121">
        <v>86</v>
      </c>
      <c r="X90" s="121">
        <v>91</v>
      </c>
      <c r="Y90" s="121">
        <v>85</v>
      </c>
      <c r="Z90" s="121">
        <v>89</v>
      </c>
      <c r="AA90" s="121">
        <v>96</v>
      </c>
    </row>
    <row r="91" spans="1:27" ht="13.8">
      <c r="A91" s="411" t="s">
        <v>2203</v>
      </c>
      <c r="B91" s="247"/>
      <c r="C91" s="247"/>
      <c r="D91" s="247"/>
      <c r="E91" s="247"/>
      <c r="F91" s="247"/>
      <c r="G91" s="247"/>
      <c r="H91" s="247"/>
      <c r="I91" s="247"/>
      <c r="J91" s="247"/>
      <c r="K91" s="247"/>
      <c r="L91" s="247"/>
      <c r="M91" s="247"/>
      <c r="N91" s="247"/>
      <c r="O91" s="247"/>
      <c r="P91" s="247"/>
      <c r="Q91" s="247"/>
      <c r="R91" s="247"/>
      <c r="S91" s="247"/>
      <c r="T91" s="289"/>
      <c r="U91" s="121">
        <v>67</v>
      </c>
      <c r="V91" s="18">
        <v>65</v>
      </c>
      <c r="W91" s="121">
        <v>62</v>
      </c>
      <c r="X91" s="121">
        <v>59</v>
      </c>
      <c r="Y91" s="121">
        <v>62</v>
      </c>
      <c r="Z91" s="121">
        <v>63</v>
      </c>
      <c r="AA91" s="121">
        <v>60</v>
      </c>
    </row>
    <row r="92" spans="1:27" ht="13.8">
      <c r="A92" s="146" t="s">
        <v>2204</v>
      </c>
      <c r="B92" s="247"/>
      <c r="C92" s="247"/>
      <c r="D92" s="247"/>
      <c r="E92" s="247"/>
      <c r="F92" s="247"/>
      <c r="G92" s="247"/>
      <c r="H92" s="247"/>
      <c r="I92" s="247"/>
      <c r="J92" s="247"/>
      <c r="K92" s="247"/>
      <c r="L92" s="247"/>
      <c r="M92" s="247"/>
      <c r="N92" s="247"/>
      <c r="O92" s="247"/>
      <c r="P92" s="247"/>
      <c r="Q92" s="247"/>
      <c r="R92" s="247"/>
      <c r="S92" s="247"/>
      <c r="T92" s="289"/>
      <c r="U92" s="121">
        <v>62</v>
      </c>
      <c r="V92" s="18">
        <v>61</v>
      </c>
      <c r="W92" s="121">
        <v>62</v>
      </c>
      <c r="X92" s="121">
        <v>63</v>
      </c>
      <c r="Y92" s="121">
        <v>63</v>
      </c>
      <c r="Z92" s="121">
        <v>59</v>
      </c>
      <c r="AA92" s="121">
        <v>59</v>
      </c>
    </row>
    <row r="93" spans="1:27" ht="15.6">
      <c r="A93" s="208" t="s">
        <v>358</v>
      </c>
      <c r="B93" s="247"/>
      <c r="C93" s="247"/>
      <c r="D93" s="247"/>
      <c r="E93" s="247"/>
      <c r="F93" s="247"/>
      <c r="G93" s="247"/>
      <c r="H93" s="247"/>
      <c r="I93" s="247"/>
      <c r="J93" s="247"/>
      <c r="K93" s="247"/>
      <c r="L93" s="247"/>
      <c r="M93" s="247"/>
      <c r="N93" s="247"/>
      <c r="O93" s="247"/>
      <c r="P93" s="247"/>
      <c r="Q93" s="247"/>
      <c r="R93" s="247"/>
      <c r="S93" s="247"/>
      <c r="T93" s="289"/>
      <c r="U93" s="121">
        <v>61</v>
      </c>
      <c r="V93" s="18">
        <v>62</v>
      </c>
      <c r="W93" s="10">
        <v>60</v>
      </c>
      <c r="X93" s="10">
        <v>55</v>
      </c>
      <c r="Y93" s="10">
        <v>55</v>
      </c>
      <c r="Z93" s="121">
        <v>52</v>
      </c>
      <c r="AA93" s="121">
        <v>53</v>
      </c>
    </row>
    <row r="94" spans="1:27" ht="13.8">
      <c r="A94" s="411" t="s">
        <v>1714</v>
      </c>
      <c r="B94" s="247"/>
      <c r="C94" s="247"/>
      <c r="D94" s="247"/>
      <c r="E94" s="247"/>
      <c r="F94" s="247"/>
      <c r="G94" s="247"/>
      <c r="H94" s="247"/>
      <c r="I94" s="247"/>
      <c r="J94" s="247"/>
      <c r="K94" s="247"/>
      <c r="L94" s="247"/>
      <c r="M94" s="247"/>
      <c r="N94" s="247"/>
      <c r="O94" s="247"/>
      <c r="P94" s="247"/>
      <c r="Q94" s="247"/>
      <c r="R94" s="247"/>
      <c r="S94" s="247"/>
      <c r="T94" s="289"/>
      <c r="U94" s="121">
        <v>46</v>
      </c>
      <c r="V94" s="18">
        <v>40</v>
      </c>
      <c r="W94" s="121">
        <v>34</v>
      </c>
      <c r="X94" s="121">
        <v>31</v>
      </c>
      <c r="Y94" s="121">
        <v>32</v>
      </c>
      <c r="Z94" s="121">
        <v>33</v>
      </c>
      <c r="AA94" s="121">
        <v>29</v>
      </c>
    </row>
    <row r="95" spans="1:27" ht="13.8">
      <c r="A95" s="411" t="s">
        <v>1715</v>
      </c>
      <c r="B95" s="247"/>
      <c r="C95" s="247"/>
      <c r="D95" s="247"/>
      <c r="E95" s="247"/>
      <c r="F95" s="247"/>
      <c r="G95" s="247"/>
      <c r="H95" s="247"/>
      <c r="I95" s="247"/>
      <c r="J95" s="247"/>
      <c r="K95" s="247"/>
      <c r="L95" s="247"/>
      <c r="M95" s="247"/>
      <c r="N95" s="247"/>
      <c r="O95" s="247"/>
      <c r="P95" s="247"/>
      <c r="Q95" s="247"/>
      <c r="R95" s="247"/>
      <c r="S95" s="247"/>
      <c r="T95" s="289"/>
      <c r="U95" s="121">
        <v>53</v>
      </c>
      <c r="V95" s="18">
        <v>49</v>
      </c>
      <c r="W95" s="121">
        <v>50</v>
      </c>
      <c r="X95" s="121">
        <v>48</v>
      </c>
      <c r="Y95" s="121">
        <v>45</v>
      </c>
      <c r="Z95" s="121">
        <v>45</v>
      </c>
      <c r="AA95" s="121">
        <v>47</v>
      </c>
    </row>
    <row r="96" spans="1:27" ht="13.8">
      <c r="A96" s="411" t="s">
        <v>1716</v>
      </c>
      <c r="B96" s="247"/>
      <c r="C96" s="247"/>
      <c r="D96" s="247"/>
      <c r="E96" s="247"/>
      <c r="F96" s="247"/>
      <c r="G96" s="247"/>
      <c r="H96" s="247"/>
      <c r="I96" s="247"/>
      <c r="J96" s="247"/>
      <c r="K96" s="247"/>
      <c r="L96" s="247"/>
      <c r="M96" s="247"/>
      <c r="N96" s="247"/>
      <c r="O96" s="247"/>
      <c r="P96" s="247"/>
      <c r="Q96" s="247"/>
      <c r="R96" s="247"/>
      <c r="S96" s="247"/>
      <c r="T96" s="289"/>
      <c r="U96" s="121">
        <v>62</v>
      </c>
      <c r="V96" s="18">
        <v>57</v>
      </c>
      <c r="W96" s="121">
        <v>60</v>
      </c>
      <c r="X96" s="121">
        <v>64.23</v>
      </c>
      <c r="Y96" s="121">
        <v>63</v>
      </c>
      <c r="Z96" s="121">
        <v>62</v>
      </c>
      <c r="AA96" s="121">
        <v>64</v>
      </c>
    </row>
    <row r="97" spans="1:27" ht="13.8">
      <c r="A97" s="411" t="s">
        <v>1923</v>
      </c>
      <c r="B97" s="247"/>
      <c r="C97" s="247"/>
      <c r="D97" s="247"/>
      <c r="E97" s="247"/>
      <c r="F97" s="247"/>
      <c r="G97" s="247"/>
      <c r="H97" s="247"/>
      <c r="I97" s="247"/>
      <c r="J97" s="247"/>
      <c r="K97" s="247"/>
      <c r="L97" s="247"/>
      <c r="M97" s="247"/>
      <c r="N97" s="247"/>
      <c r="O97" s="247"/>
      <c r="P97" s="247"/>
      <c r="Q97" s="247"/>
      <c r="R97" s="247"/>
      <c r="S97" s="247"/>
      <c r="T97" s="289"/>
      <c r="U97" s="121">
        <v>26</v>
      </c>
      <c r="V97" s="18">
        <v>25</v>
      </c>
      <c r="W97" s="121">
        <v>26</v>
      </c>
      <c r="X97" s="121">
        <v>28.61</v>
      </c>
      <c r="Y97" s="121">
        <v>26</v>
      </c>
      <c r="Z97" s="121">
        <v>24</v>
      </c>
      <c r="AA97" s="121">
        <v>23</v>
      </c>
    </row>
    <row r="98" spans="1:27" ht="26.4">
      <c r="A98" s="146" t="s">
        <v>1152</v>
      </c>
      <c r="B98" s="247"/>
      <c r="C98" s="247"/>
      <c r="D98" s="247"/>
      <c r="E98" s="247"/>
      <c r="F98" s="247"/>
      <c r="G98" s="247"/>
      <c r="H98" s="247"/>
      <c r="I98" s="247"/>
      <c r="J98" s="247"/>
      <c r="K98" s="247"/>
      <c r="L98" s="247"/>
      <c r="M98" s="247"/>
      <c r="N98" s="247"/>
      <c r="O98" s="247"/>
      <c r="P98" s="247"/>
      <c r="Q98" s="247"/>
      <c r="R98" s="247"/>
      <c r="S98" s="247"/>
      <c r="T98" s="289"/>
      <c r="U98" s="121">
        <v>44</v>
      </c>
      <c r="V98" s="18">
        <v>36</v>
      </c>
      <c r="W98" s="121">
        <v>42</v>
      </c>
      <c r="X98" s="121">
        <v>56.82</v>
      </c>
      <c r="Y98" s="121">
        <v>72</v>
      </c>
      <c r="Z98" s="121">
        <v>78</v>
      </c>
      <c r="AA98" s="121">
        <v>73</v>
      </c>
    </row>
    <row r="99" spans="1:27" ht="13.8">
      <c r="A99" s="411" t="s">
        <v>1925</v>
      </c>
      <c r="B99" s="247"/>
      <c r="C99" s="247"/>
      <c r="D99" s="247"/>
      <c r="E99" s="247"/>
      <c r="F99" s="247"/>
      <c r="G99" s="247"/>
      <c r="H99" s="247"/>
      <c r="I99" s="247"/>
      <c r="J99" s="247"/>
      <c r="K99" s="247"/>
      <c r="L99" s="247"/>
      <c r="M99" s="247"/>
      <c r="N99" s="247"/>
      <c r="O99" s="247"/>
      <c r="P99" s="247"/>
      <c r="Q99" s="247"/>
      <c r="R99" s="247"/>
      <c r="S99" s="247"/>
      <c r="T99" s="289"/>
      <c r="U99" s="121">
        <v>69</v>
      </c>
      <c r="V99" s="18">
        <v>69</v>
      </c>
      <c r="W99" s="121">
        <v>58</v>
      </c>
      <c r="X99" s="121">
        <v>58.79</v>
      </c>
      <c r="Y99" s="121">
        <v>58</v>
      </c>
      <c r="Z99" s="121">
        <v>48</v>
      </c>
      <c r="AA99" s="121">
        <v>53</v>
      </c>
    </row>
    <row r="100" spans="1:27" ht="67.5" customHeight="1">
      <c r="A100" s="146" t="s">
        <v>1490</v>
      </c>
      <c r="B100" s="300"/>
      <c r="C100" s="300"/>
      <c r="D100" s="300"/>
      <c r="E100" s="300"/>
      <c r="F100" s="300"/>
      <c r="G100" s="300"/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1"/>
      <c r="U100" s="121">
        <v>52</v>
      </c>
      <c r="V100" s="18">
        <v>51</v>
      </c>
      <c r="W100" s="121">
        <v>43</v>
      </c>
      <c r="X100" s="121">
        <v>44</v>
      </c>
      <c r="Y100" s="121">
        <v>49</v>
      </c>
      <c r="Z100" s="121">
        <v>51</v>
      </c>
      <c r="AA100" s="121">
        <v>57</v>
      </c>
    </row>
    <row r="101" spans="1:27" ht="26.4">
      <c r="A101" s="146" t="s">
        <v>863</v>
      </c>
      <c r="B101" s="302"/>
      <c r="C101" s="302"/>
      <c r="D101" s="302"/>
      <c r="E101" s="302"/>
      <c r="F101" s="302"/>
      <c r="G101" s="302"/>
      <c r="H101" s="302"/>
      <c r="I101" s="302"/>
      <c r="J101" s="302"/>
      <c r="K101" s="302"/>
      <c r="L101" s="302"/>
      <c r="M101" s="302"/>
      <c r="N101" s="302"/>
      <c r="O101" s="302"/>
      <c r="P101" s="302"/>
      <c r="Q101" s="302"/>
      <c r="R101" s="302"/>
      <c r="S101" s="302"/>
      <c r="T101" s="303"/>
      <c r="U101" s="121">
        <v>81</v>
      </c>
      <c r="V101" s="18">
        <v>83</v>
      </c>
      <c r="W101" s="121">
        <v>80</v>
      </c>
      <c r="X101" s="121">
        <v>81</v>
      </c>
      <c r="Y101" s="121">
        <v>82</v>
      </c>
      <c r="Z101" s="121">
        <v>82</v>
      </c>
      <c r="AA101" s="121">
        <v>87</v>
      </c>
    </row>
    <row r="102" spans="1:27" ht="39.6">
      <c r="A102" s="146" t="s">
        <v>451</v>
      </c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2"/>
      <c r="P102" s="302"/>
      <c r="Q102" s="302"/>
      <c r="R102" s="302"/>
      <c r="S102" s="302"/>
      <c r="T102" s="303"/>
      <c r="U102" s="121">
        <v>75</v>
      </c>
      <c r="V102" s="18">
        <v>78</v>
      </c>
      <c r="W102" s="121">
        <v>86</v>
      </c>
      <c r="X102" s="121">
        <v>85</v>
      </c>
      <c r="Y102" s="121">
        <v>85</v>
      </c>
      <c r="Z102" s="121">
        <v>82</v>
      </c>
      <c r="AA102" s="121">
        <v>76</v>
      </c>
    </row>
    <row r="103" spans="1:27" ht="39.6">
      <c r="A103" s="146" t="s">
        <v>452</v>
      </c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2"/>
      <c r="P103" s="302"/>
      <c r="Q103" s="302"/>
      <c r="R103" s="302"/>
      <c r="S103" s="302"/>
      <c r="T103" s="303"/>
      <c r="U103" s="121">
        <v>80</v>
      </c>
      <c r="V103" s="18">
        <v>80</v>
      </c>
      <c r="W103" s="121">
        <v>84</v>
      </c>
      <c r="X103" s="121">
        <v>78</v>
      </c>
      <c r="Y103" s="121">
        <v>77</v>
      </c>
      <c r="Z103" s="121">
        <v>80</v>
      </c>
      <c r="AA103" s="121">
        <v>78</v>
      </c>
    </row>
    <row r="104" spans="1:27">
      <c r="A104" s="146" t="s">
        <v>1844</v>
      </c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2"/>
      <c r="P104" s="302"/>
      <c r="Q104" s="302"/>
      <c r="R104" s="302"/>
      <c r="S104" s="302"/>
      <c r="T104" s="303"/>
      <c r="U104" s="121">
        <v>83</v>
      </c>
      <c r="V104" s="18">
        <v>84</v>
      </c>
      <c r="W104" s="121">
        <v>85</v>
      </c>
      <c r="X104" s="121">
        <v>81</v>
      </c>
      <c r="Y104" s="121">
        <v>83</v>
      </c>
      <c r="Z104" s="121">
        <v>87</v>
      </c>
      <c r="AA104" s="121">
        <v>92</v>
      </c>
    </row>
    <row r="105" spans="1:27">
      <c r="A105" s="146" t="s">
        <v>1845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3"/>
      <c r="U105" s="121">
        <v>77</v>
      </c>
      <c r="V105" s="18">
        <v>76</v>
      </c>
      <c r="W105" s="121">
        <v>76</v>
      </c>
      <c r="X105" s="121">
        <v>77</v>
      </c>
      <c r="Y105" s="121">
        <v>79</v>
      </c>
      <c r="Z105" s="121">
        <v>83</v>
      </c>
      <c r="AA105" s="121">
        <v>89</v>
      </c>
    </row>
    <row r="106" spans="1:27" ht="27" customHeight="1">
      <c r="A106" s="146" t="s">
        <v>660</v>
      </c>
      <c r="B106" s="247"/>
      <c r="C106" s="247"/>
      <c r="D106" s="247"/>
      <c r="E106" s="247"/>
      <c r="F106" s="247"/>
      <c r="G106" s="247"/>
      <c r="H106" s="247"/>
      <c r="I106" s="247"/>
      <c r="J106" s="247"/>
      <c r="K106" s="247"/>
      <c r="L106" s="247"/>
      <c r="M106" s="247"/>
      <c r="N106" s="247"/>
      <c r="O106" s="247"/>
      <c r="P106" s="247"/>
      <c r="Q106" s="247"/>
      <c r="R106" s="247"/>
      <c r="S106" s="247"/>
      <c r="T106" s="289"/>
      <c r="U106" s="121">
        <v>90</v>
      </c>
      <c r="V106" s="18">
        <v>93</v>
      </c>
      <c r="W106" s="121">
        <v>91</v>
      </c>
      <c r="X106" s="121">
        <v>93</v>
      </c>
      <c r="Y106" s="121">
        <v>92</v>
      </c>
      <c r="Z106" s="121">
        <v>87</v>
      </c>
      <c r="AA106" s="121">
        <v>86</v>
      </c>
    </row>
    <row r="107" spans="1:27" ht="13.8">
      <c r="A107" s="411" t="s">
        <v>1153</v>
      </c>
      <c r="B107" s="247"/>
      <c r="C107" s="247"/>
      <c r="D107" s="247"/>
      <c r="E107" s="247"/>
      <c r="F107" s="247"/>
      <c r="G107" s="247"/>
      <c r="H107" s="247"/>
      <c r="I107" s="247"/>
      <c r="J107" s="247"/>
      <c r="K107" s="247"/>
      <c r="L107" s="247"/>
      <c r="M107" s="247"/>
      <c r="N107" s="247"/>
      <c r="O107" s="247"/>
      <c r="P107" s="247"/>
      <c r="Q107" s="247"/>
      <c r="R107" s="247"/>
      <c r="S107" s="247"/>
      <c r="T107" s="289"/>
      <c r="U107" s="121">
        <v>84</v>
      </c>
      <c r="V107" s="18">
        <v>84</v>
      </c>
      <c r="W107" s="121">
        <v>85</v>
      </c>
      <c r="X107" s="121">
        <v>79</v>
      </c>
      <c r="Y107" s="121">
        <v>72</v>
      </c>
      <c r="Z107" s="121">
        <v>73</v>
      </c>
      <c r="AA107" s="121">
        <v>80</v>
      </c>
    </row>
    <row r="108" spans="1:27" ht="13.8">
      <c r="A108" s="411" t="s">
        <v>2357</v>
      </c>
      <c r="B108" s="247"/>
      <c r="C108" s="247"/>
      <c r="D108" s="247"/>
      <c r="E108" s="247"/>
      <c r="F108" s="247"/>
      <c r="G108" s="247"/>
      <c r="H108" s="247"/>
      <c r="I108" s="247"/>
      <c r="J108" s="247"/>
      <c r="K108" s="247"/>
      <c r="L108" s="247"/>
      <c r="M108" s="247"/>
      <c r="N108" s="247"/>
      <c r="O108" s="247"/>
      <c r="P108" s="247"/>
      <c r="Q108" s="247"/>
      <c r="R108" s="247"/>
      <c r="S108" s="247"/>
      <c r="T108" s="289"/>
      <c r="U108" s="121">
        <v>88</v>
      </c>
      <c r="V108" s="18">
        <v>93</v>
      </c>
      <c r="W108" s="121">
        <v>91</v>
      </c>
      <c r="X108" s="121">
        <v>94</v>
      </c>
      <c r="Y108" s="121">
        <v>95</v>
      </c>
      <c r="Z108" s="121">
        <v>94</v>
      </c>
      <c r="AA108" s="121">
        <v>93</v>
      </c>
    </row>
    <row r="109" spans="1:27" ht="39.6">
      <c r="A109" s="146" t="s">
        <v>1154</v>
      </c>
      <c r="B109" s="247"/>
      <c r="C109" s="247"/>
      <c r="D109" s="247"/>
      <c r="E109" s="247"/>
      <c r="F109" s="247"/>
      <c r="G109" s="247"/>
      <c r="H109" s="247"/>
      <c r="I109" s="247"/>
      <c r="J109" s="247"/>
      <c r="K109" s="247"/>
      <c r="L109" s="247"/>
      <c r="M109" s="247"/>
      <c r="N109" s="247"/>
      <c r="O109" s="247"/>
      <c r="P109" s="247"/>
      <c r="Q109" s="247"/>
      <c r="R109" s="247"/>
      <c r="S109" s="247"/>
      <c r="T109" s="289"/>
      <c r="U109" s="121">
        <v>86</v>
      </c>
      <c r="V109" s="18">
        <v>86</v>
      </c>
      <c r="W109" s="121">
        <v>82</v>
      </c>
      <c r="X109" s="121">
        <v>81</v>
      </c>
      <c r="Y109" s="121">
        <v>86</v>
      </c>
      <c r="Z109" s="121">
        <v>87</v>
      </c>
      <c r="AA109" s="121">
        <v>85</v>
      </c>
    </row>
    <row r="110" spans="1:27" ht="13.8">
      <c r="A110" s="411" t="s">
        <v>865</v>
      </c>
      <c r="B110" s="247"/>
      <c r="C110" s="247"/>
      <c r="D110" s="247"/>
      <c r="E110" s="247"/>
      <c r="F110" s="247"/>
      <c r="G110" s="247"/>
      <c r="H110" s="247"/>
      <c r="I110" s="247"/>
      <c r="J110" s="247"/>
      <c r="K110" s="247"/>
      <c r="L110" s="247"/>
      <c r="M110" s="247"/>
      <c r="N110" s="247"/>
      <c r="O110" s="247"/>
      <c r="P110" s="247"/>
      <c r="Q110" s="247"/>
      <c r="R110" s="247"/>
      <c r="S110" s="247"/>
      <c r="T110" s="289"/>
      <c r="U110" s="121">
        <v>70</v>
      </c>
      <c r="V110" s="18">
        <v>72</v>
      </c>
      <c r="W110" s="121">
        <v>70</v>
      </c>
      <c r="X110" s="121">
        <v>73</v>
      </c>
      <c r="Y110" s="121">
        <v>72</v>
      </c>
      <c r="Z110" s="121">
        <v>78</v>
      </c>
      <c r="AA110" s="121">
        <v>81</v>
      </c>
    </row>
    <row r="111" spans="1:27" ht="39.6">
      <c r="A111" s="411" t="s">
        <v>1604</v>
      </c>
      <c r="B111" s="247"/>
      <c r="C111" s="247"/>
      <c r="D111" s="247"/>
      <c r="E111" s="247"/>
      <c r="F111" s="247"/>
      <c r="G111" s="247"/>
      <c r="H111" s="247"/>
      <c r="I111" s="247"/>
      <c r="J111" s="247"/>
      <c r="K111" s="247"/>
      <c r="L111" s="247"/>
      <c r="M111" s="247"/>
      <c r="N111" s="247"/>
      <c r="O111" s="247"/>
      <c r="P111" s="247"/>
      <c r="Q111" s="247"/>
      <c r="R111" s="247"/>
      <c r="S111" s="247"/>
      <c r="T111" s="289"/>
      <c r="U111" s="121">
        <v>40</v>
      </c>
      <c r="V111" s="18">
        <v>43</v>
      </c>
      <c r="W111" s="121">
        <v>37</v>
      </c>
      <c r="X111" s="121">
        <v>43</v>
      </c>
      <c r="Y111" s="121">
        <v>42</v>
      </c>
      <c r="Z111" s="121">
        <v>42</v>
      </c>
      <c r="AA111" s="121">
        <v>44</v>
      </c>
    </row>
    <row r="112" spans="1:27" ht="13.8">
      <c r="A112" s="146" t="s">
        <v>1605</v>
      </c>
      <c r="B112" s="247"/>
      <c r="C112" s="247"/>
      <c r="D112" s="247"/>
      <c r="E112" s="247"/>
      <c r="F112" s="247"/>
      <c r="G112" s="247"/>
      <c r="H112" s="247"/>
      <c r="I112" s="247"/>
      <c r="J112" s="247"/>
      <c r="K112" s="247"/>
      <c r="L112" s="247"/>
      <c r="M112" s="247"/>
      <c r="N112" s="247"/>
      <c r="O112" s="247"/>
      <c r="P112" s="247"/>
      <c r="Q112" s="247"/>
      <c r="R112" s="247"/>
      <c r="S112" s="247"/>
      <c r="T112" s="289"/>
      <c r="U112" s="121">
        <v>49</v>
      </c>
      <c r="V112" s="18">
        <v>49</v>
      </c>
      <c r="W112" s="121">
        <v>50</v>
      </c>
      <c r="X112" s="121">
        <v>58</v>
      </c>
      <c r="Y112" s="121">
        <v>59</v>
      </c>
      <c r="Z112" s="121">
        <v>62</v>
      </c>
      <c r="AA112" s="121">
        <v>66</v>
      </c>
    </row>
    <row r="113" spans="1:27" ht="26.4">
      <c r="A113" s="146" t="s">
        <v>1606</v>
      </c>
      <c r="B113" s="247"/>
      <c r="C113" s="247"/>
      <c r="D113" s="247"/>
      <c r="E113" s="247"/>
      <c r="F113" s="247"/>
      <c r="G113" s="247"/>
      <c r="H113" s="247"/>
      <c r="I113" s="247"/>
      <c r="J113" s="247"/>
      <c r="K113" s="247"/>
      <c r="L113" s="247"/>
      <c r="M113" s="247"/>
      <c r="N113" s="247"/>
      <c r="O113" s="247"/>
      <c r="P113" s="247"/>
      <c r="Q113" s="247"/>
      <c r="R113" s="247"/>
      <c r="S113" s="247"/>
      <c r="T113" s="289"/>
      <c r="U113" s="121">
        <v>82</v>
      </c>
      <c r="V113" s="18">
        <v>78</v>
      </c>
      <c r="W113" s="121">
        <v>74</v>
      </c>
      <c r="X113" s="121">
        <v>74</v>
      </c>
      <c r="Y113" s="121">
        <v>70</v>
      </c>
      <c r="Z113" s="121">
        <v>75</v>
      </c>
      <c r="AA113" s="121">
        <v>74</v>
      </c>
    </row>
    <row r="114" spans="1:27" ht="26.4">
      <c r="A114" s="146" t="s">
        <v>1585</v>
      </c>
      <c r="B114" s="247"/>
      <c r="C114" s="247"/>
      <c r="D114" s="247"/>
      <c r="E114" s="247"/>
      <c r="F114" s="247"/>
      <c r="G114" s="247"/>
      <c r="H114" s="247"/>
      <c r="I114" s="247"/>
      <c r="J114" s="247"/>
      <c r="K114" s="247"/>
      <c r="L114" s="247"/>
      <c r="M114" s="247"/>
      <c r="N114" s="247"/>
      <c r="O114" s="247"/>
      <c r="P114" s="247"/>
      <c r="Q114" s="247"/>
      <c r="R114" s="247"/>
      <c r="S114" s="247"/>
      <c r="T114" s="289"/>
      <c r="U114" s="121">
        <v>52</v>
      </c>
      <c r="V114" s="18">
        <v>61</v>
      </c>
      <c r="W114" s="121">
        <v>65</v>
      </c>
      <c r="X114" s="121">
        <v>59</v>
      </c>
      <c r="Y114" s="121">
        <v>62</v>
      </c>
      <c r="Z114" s="121">
        <v>50</v>
      </c>
      <c r="AA114" s="121">
        <v>48</v>
      </c>
    </row>
    <row r="115" spans="1:27" ht="13.8">
      <c r="A115" s="411" t="s">
        <v>1873</v>
      </c>
      <c r="B115" s="247"/>
      <c r="C115" s="247"/>
      <c r="D115" s="247"/>
      <c r="E115" s="247"/>
      <c r="F115" s="247"/>
      <c r="G115" s="247"/>
      <c r="H115" s="247"/>
      <c r="I115" s="247"/>
      <c r="J115" s="247"/>
      <c r="K115" s="247"/>
      <c r="L115" s="247"/>
      <c r="M115" s="247"/>
      <c r="N115" s="247"/>
      <c r="O115" s="247"/>
      <c r="P115" s="247"/>
      <c r="Q115" s="247"/>
      <c r="R115" s="247"/>
      <c r="S115" s="247"/>
      <c r="T115" s="289"/>
      <c r="U115" s="121">
        <v>55</v>
      </c>
      <c r="V115" s="18">
        <v>53</v>
      </c>
      <c r="W115" s="121">
        <v>71</v>
      </c>
      <c r="X115" s="121">
        <v>66</v>
      </c>
      <c r="Y115" s="121">
        <v>49</v>
      </c>
      <c r="Z115" s="121">
        <v>43</v>
      </c>
      <c r="AA115" s="121">
        <v>49</v>
      </c>
    </row>
    <row r="116" spans="1:27" ht="13.8">
      <c r="A116" s="411" t="s">
        <v>1874</v>
      </c>
      <c r="B116" s="247"/>
      <c r="C116" s="247"/>
      <c r="D116" s="247"/>
      <c r="E116" s="247"/>
      <c r="F116" s="247"/>
      <c r="G116" s="247"/>
      <c r="H116" s="247"/>
      <c r="I116" s="247"/>
      <c r="J116" s="247"/>
      <c r="K116" s="247"/>
      <c r="L116" s="247"/>
      <c r="M116" s="247"/>
      <c r="N116" s="247"/>
      <c r="O116" s="247"/>
      <c r="P116" s="247"/>
      <c r="Q116" s="247"/>
      <c r="R116" s="247"/>
      <c r="S116" s="247"/>
      <c r="T116" s="289"/>
      <c r="U116" s="121">
        <v>75</v>
      </c>
      <c r="V116" s="18">
        <v>69</v>
      </c>
      <c r="W116" s="121">
        <v>60</v>
      </c>
      <c r="X116" s="121">
        <v>52</v>
      </c>
      <c r="Y116" s="121">
        <v>44</v>
      </c>
      <c r="Z116" s="121">
        <v>32</v>
      </c>
      <c r="AA116" s="121">
        <v>30</v>
      </c>
    </row>
    <row r="117" spans="1:27" ht="26.4">
      <c r="A117" s="146" t="s">
        <v>1875</v>
      </c>
      <c r="B117" s="247"/>
      <c r="C117" s="247"/>
      <c r="D117" s="247"/>
      <c r="E117" s="247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47"/>
      <c r="R117" s="247"/>
      <c r="S117" s="247"/>
      <c r="T117" s="289"/>
      <c r="U117" s="121">
        <v>58</v>
      </c>
      <c r="V117" s="18">
        <v>69</v>
      </c>
      <c r="W117" s="121">
        <v>73</v>
      </c>
      <c r="X117" s="121">
        <v>70</v>
      </c>
      <c r="Y117" s="121">
        <v>72</v>
      </c>
      <c r="Z117" s="121">
        <v>65</v>
      </c>
      <c r="AA117" s="121">
        <v>63</v>
      </c>
    </row>
    <row r="118" spans="1:27" ht="26.4">
      <c r="A118" s="146" t="s">
        <v>1876</v>
      </c>
      <c r="B118" s="247"/>
      <c r="C118" s="247"/>
      <c r="D118" s="247"/>
      <c r="E118" s="247"/>
      <c r="F118" s="247"/>
      <c r="G118" s="247"/>
      <c r="H118" s="247"/>
      <c r="I118" s="247"/>
      <c r="J118" s="247"/>
      <c r="K118" s="247"/>
      <c r="L118" s="247"/>
      <c r="M118" s="247"/>
      <c r="N118" s="247"/>
      <c r="O118" s="247"/>
      <c r="P118" s="247"/>
      <c r="Q118" s="247"/>
      <c r="R118" s="247"/>
      <c r="S118" s="247"/>
      <c r="T118" s="289"/>
      <c r="U118" s="121">
        <v>39</v>
      </c>
      <c r="V118" s="18">
        <v>45</v>
      </c>
      <c r="W118" s="121">
        <v>49</v>
      </c>
      <c r="X118" s="121">
        <v>55</v>
      </c>
      <c r="Y118" s="121">
        <v>59</v>
      </c>
      <c r="Z118" s="121">
        <v>54</v>
      </c>
      <c r="AA118" s="121">
        <v>39.9</v>
      </c>
    </row>
    <row r="119" spans="1:27" ht="26.4">
      <c r="A119" s="146" t="s">
        <v>1877</v>
      </c>
      <c r="B119" s="247"/>
      <c r="C119" s="247"/>
      <c r="D119" s="247"/>
      <c r="E119" s="247"/>
      <c r="F119" s="247"/>
      <c r="G119" s="247"/>
      <c r="H119" s="247"/>
      <c r="I119" s="247"/>
      <c r="J119" s="247"/>
      <c r="K119" s="247"/>
      <c r="L119" s="247"/>
      <c r="M119" s="247"/>
      <c r="N119" s="247"/>
      <c r="O119" s="247"/>
      <c r="P119" s="247"/>
      <c r="Q119" s="247"/>
      <c r="R119" s="247"/>
      <c r="S119" s="247"/>
      <c r="T119" s="289"/>
      <c r="U119" s="121">
        <v>60</v>
      </c>
      <c r="V119" s="18">
        <v>72</v>
      </c>
      <c r="W119" s="121">
        <v>73</v>
      </c>
      <c r="X119" s="121">
        <v>74</v>
      </c>
      <c r="Y119" s="121">
        <v>81</v>
      </c>
      <c r="Z119" s="121">
        <v>79</v>
      </c>
      <c r="AA119" s="121">
        <v>67.900000000000006</v>
      </c>
    </row>
    <row r="120" spans="1:27" ht="26.4">
      <c r="A120" s="146" t="s">
        <v>1586</v>
      </c>
      <c r="B120" s="247"/>
      <c r="C120" s="247"/>
      <c r="D120" s="247"/>
      <c r="E120" s="247"/>
      <c r="F120" s="247"/>
      <c r="G120" s="247"/>
      <c r="H120" s="247"/>
      <c r="I120" s="247"/>
      <c r="J120" s="247"/>
      <c r="K120" s="247"/>
      <c r="L120" s="247"/>
      <c r="M120" s="247"/>
      <c r="N120" s="247"/>
      <c r="O120" s="247"/>
      <c r="P120" s="247"/>
      <c r="Q120" s="247"/>
      <c r="R120" s="247"/>
      <c r="S120" s="247"/>
      <c r="T120" s="289"/>
      <c r="U120" s="121">
        <v>29</v>
      </c>
      <c r="V120" s="18">
        <v>34</v>
      </c>
      <c r="W120" s="121">
        <v>41</v>
      </c>
      <c r="X120" s="121">
        <v>42</v>
      </c>
      <c r="Y120" s="121">
        <v>36</v>
      </c>
      <c r="Z120" s="121">
        <v>28</v>
      </c>
      <c r="AA120" s="121">
        <v>20.9</v>
      </c>
    </row>
    <row r="121" spans="1:27" ht="39.6">
      <c r="A121" s="146" t="s">
        <v>1587</v>
      </c>
      <c r="B121" s="247"/>
      <c r="C121" s="247"/>
      <c r="D121" s="247"/>
      <c r="E121" s="247"/>
      <c r="F121" s="247"/>
      <c r="G121" s="247"/>
      <c r="H121" s="247"/>
      <c r="I121" s="247"/>
      <c r="J121" s="247"/>
      <c r="K121" s="247"/>
      <c r="L121" s="247"/>
      <c r="M121" s="247"/>
      <c r="N121" s="247"/>
      <c r="O121" s="247"/>
      <c r="P121" s="247"/>
      <c r="Q121" s="247"/>
      <c r="R121" s="247"/>
      <c r="S121" s="247"/>
      <c r="T121" s="289"/>
      <c r="U121" s="121">
        <v>65</v>
      </c>
      <c r="V121" s="18">
        <v>66</v>
      </c>
      <c r="W121" s="121">
        <v>65</v>
      </c>
      <c r="X121" s="121">
        <v>69</v>
      </c>
      <c r="Y121" s="121">
        <v>67</v>
      </c>
      <c r="Z121" s="121">
        <v>58</v>
      </c>
      <c r="AA121" s="121">
        <v>52</v>
      </c>
    </row>
    <row r="122" spans="1:27" ht="26.4">
      <c r="A122" s="146" t="s">
        <v>1588</v>
      </c>
      <c r="B122" s="247"/>
      <c r="C122" s="247"/>
      <c r="D122" s="247"/>
      <c r="E122" s="247"/>
      <c r="F122" s="247"/>
      <c r="G122" s="247"/>
      <c r="H122" s="247"/>
      <c r="I122" s="247"/>
      <c r="J122" s="247"/>
      <c r="K122" s="247"/>
      <c r="L122" s="247"/>
      <c r="M122" s="247"/>
      <c r="N122" s="247"/>
      <c r="O122" s="247"/>
      <c r="P122" s="247"/>
      <c r="Q122" s="247"/>
      <c r="R122" s="247"/>
      <c r="S122" s="247"/>
      <c r="T122" s="289"/>
      <c r="U122" s="121">
        <v>52</v>
      </c>
      <c r="V122" s="18">
        <v>55</v>
      </c>
      <c r="W122" s="121">
        <v>60</v>
      </c>
      <c r="X122" s="121">
        <v>58</v>
      </c>
      <c r="Y122" s="121">
        <v>55</v>
      </c>
      <c r="Z122" s="121">
        <v>47</v>
      </c>
      <c r="AA122" s="121">
        <v>41</v>
      </c>
    </row>
    <row r="123" spans="1:27" ht="26.4">
      <c r="A123" s="146" t="s">
        <v>1589</v>
      </c>
      <c r="B123" s="247"/>
      <c r="C123" s="247"/>
      <c r="D123" s="247"/>
      <c r="E123" s="247"/>
      <c r="F123" s="247"/>
      <c r="G123" s="247"/>
      <c r="H123" s="247"/>
      <c r="I123" s="247"/>
      <c r="J123" s="247"/>
      <c r="K123" s="247"/>
      <c r="L123" s="247"/>
      <c r="M123" s="247"/>
      <c r="N123" s="247"/>
      <c r="O123" s="247"/>
      <c r="P123" s="247"/>
      <c r="Q123" s="247"/>
      <c r="R123" s="247"/>
      <c r="S123" s="247"/>
      <c r="T123" s="289"/>
      <c r="U123" s="121">
        <v>47</v>
      </c>
      <c r="V123" s="18">
        <v>41</v>
      </c>
      <c r="W123" s="121">
        <v>28</v>
      </c>
      <c r="X123" s="121">
        <v>36</v>
      </c>
      <c r="Y123" s="121">
        <v>28</v>
      </c>
      <c r="Z123" s="121">
        <v>27</v>
      </c>
      <c r="AA123" s="121">
        <v>28</v>
      </c>
    </row>
    <row r="124" spans="1:27" ht="13.8">
      <c r="A124" s="411" t="s">
        <v>1175</v>
      </c>
      <c r="B124" s="247"/>
      <c r="C124" s="247"/>
      <c r="D124" s="247"/>
      <c r="E124" s="247"/>
      <c r="F124" s="247"/>
      <c r="G124" s="247"/>
      <c r="H124" s="247"/>
      <c r="I124" s="247"/>
      <c r="J124" s="247"/>
      <c r="K124" s="247"/>
      <c r="L124" s="247"/>
      <c r="M124" s="247"/>
      <c r="N124" s="247"/>
      <c r="O124" s="247"/>
      <c r="P124" s="247"/>
      <c r="Q124" s="247"/>
      <c r="R124" s="247"/>
      <c r="S124" s="247"/>
      <c r="T124" s="289"/>
      <c r="U124" s="121">
        <v>36</v>
      </c>
      <c r="V124" s="18">
        <v>35</v>
      </c>
      <c r="W124" s="121">
        <v>38</v>
      </c>
      <c r="X124" s="121">
        <v>44</v>
      </c>
      <c r="Y124" s="121">
        <v>41</v>
      </c>
      <c r="Z124" s="121">
        <v>34</v>
      </c>
      <c r="AA124" s="121">
        <v>31</v>
      </c>
    </row>
    <row r="125" spans="1:27" ht="66">
      <c r="A125" s="411" t="s">
        <v>1590</v>
      </c>
      <c r="B125" s="247"/>
      <c r="C125" s="247"/>
      <c r="D125" s="247"/>
      <c r="E125" s="247"/>
      <c r="F125" s="247"/>
      <c r="G125" s="247"/>
      <c r="H125" s="247"/>
      <c r="I125" s="247"/>
      <c r="J125" s="247"/>
      <c r="K125" s="247"/>
      <c r="L125" s="247"/>
      <c r="M125" s="247"/>
      <c r="N125" s="247"/>
      <c r="O125" s="247"/>
      <c r="P125" s="247"/>
      <c r="Q125" s="247"/>
      <c r="R125" s="247"/>
      <c r="S125" s="247"/>
      <c r="T125" s="289"/>
      <c r="U125" s="121">
        <v>58</v>
      </c>
      <c r="V125" s="121">
        <v>59</v>
      </c>
      <c r="W125" s="121">
        <v>65</v>
      </c>
      <c r="X125" s="121">
        <v>63</v>
      </c>
      <c r="Y125" s="121">
        <v>56</v>
      </c>
      <c r="Z125" s="121">
        <v>64</v>
      </c>
      <c r="AA125" s="121">
        <v>56</v>
      </c>
    </row>
    <row r="126" spans="1:27" ht="13.8">
      <c r="A126" s="411" t="s">
        <v>1177</v>
      </c>
      <c r="B126" s="247"/>
      <c r="C126" s="247"/>
      <c r="D126" s="247"/>
      <c r="E126" s="247"/>
      <c r="F126" s="247"/>
      <c r="G126" s="247"/>
      <c r="H126" s="247"/>
      <c r="I126" s="247"/>
      <c r="J126" s="247"/>
      <c r="K126" s="247"/>
      <c r="L126" s="247"/>
      <c r="M126" s="247"/>
      <c r="N126" s="247"/>
      <c r="O126" s="247"/>
      <c r="P126" s="247"/>
      <c r="Q126" s="247"/>
      <c r="R126" s="247"/>
      <c r="S126" s="247"/>
      <c r="T126" s="289"/>
      <c r="U126" s="121">
        <v>90</v>
      </c>
      <c r="V126" s="18">
        <v>90</v>
      </c>
      <c r="W126" s="121">
        <v>88</v>
      </c>
      <c r="X126" s="121">
        <v>92</v>
      </c>
      <c r="Y126" s="121">
        <v>93</v>
      </c>
      <c r="Z126" s="121">
        <v>94</v>
      </c>
      <c r="AA126" s="121">
        <v>94</v>
      </c>
    </row>
    <row r="127" spans="1:27" ht="13.8">
      <c r="A127" s="411" t="s">
        <v>1178</v>
      </c>
      <c r="B127" s="247"/>
      <c r="C127" s="247"/>
      <c r="D127" s="247"/>
      <c r="E127" s="247"/>
      <c r="F127" s="247"/>
      <c r="G127" s="247"/>
      <c r="H127" s="247"/>
      <c r="I127" s="247"/>
      <c r="J127" s="247"/>
      <c r="K127" s="247"/>
      <c r="L127" s="247"/>
      <c r="M127" s="247"/>
      <c r="N127" s="247"/>
      <c r="O127" s="247"/>
      <c r="P127" s="247"/>
      <c r="Q127" s="247"/>
      <c r="R127" s="247"/>
      <c r="S127" s="247"/>
      <c r="T127" s="289"/>
      <c r="U127" s="121">
        <v>84</v>
      </c>
      <c r="V127" s="18">
        <v>84</v>
      </c>
      <c r="W127" s="121">
        <v>84</v>
      </c>
      <c r="X127" s="121">
        <v>84</v>
      </c>
      <c r="Y127" s="121">
        <v>85</v>
      </c>
      <c r="Z127" s="121">
        <v>82</v>
      </c>
      <c r="AA127" s="121">
        <v>83</v>
      </c>
    </row>
    <row r="128" spans="1:27" ht="13.8">
      <c r="A128" s="411" t="s">
        <v>1591</v>
      </c>
      <c r="B128" s="247"/>
      <c r="C128" s="247"/>
      <c r="D128" s="247"/>
      <c r="E128" s="247"/>
      <c r="F128" s="247"/>
      <c r="G128" s="247"/>
      <c r="H128" s="247"/>
      <c r="I128" s="247"/>
      <c r="J128" s="247"/>
      <c r="K128" s="247"/>
      <c r="L128" s="247"/>
      <c r="M128" s="247"/>
      <c r="N128" s="247"/>
      <c r="O128" s="247"/>
      <c r="P128" s="247"/>
      <c r="Q128" s="247"/>
      <c r="R128" s="247"/>
      <c r="S128" s="247"/>
      <c r="T128" s="289"/>
      <c r="U128" s="121">
        <v>79</v>
      </c>
      <c r="V128" s="18">
        <v>81</v>
      </c>
      <c r="W128" s="121">
        <v>80</v>
      </c>
      <c r="X128" s="121">
        <v>78</v>
      </c>
      <c r="Y128" s="121">
        <v>82</v>
      </c>
      <c r="Z128" s="121">
        <v>80</v>
      </c>
      <c r="AA128" s="121">
        <v>79</v>
      </c>
    </row>
    <row r="129" spans="1:27" ht="13.8">
      <c r="A129" s="411" t="s">
        <v>1913</v>
      </c>
      <c r="B129" s="247"/>
      <c r="C129" s="247"/>
      <c r="D129" s="247"/>
      <c r="E129" s="247"/>
      <c r="F129" s="247"/>
      <c r="G129" s="247"/>
      <c r="H129" s="247"/>
      <c r="I129" s="247"/>
      <c r="J129" s="247"/>
      <c r="K129" s="247"/>
      <c r="L129" s="247"/>
      <c r="M129" s="247"/>
      <c r="N129" s="247"/>
      <c r="O129" s="247"/>
      <c r="P129" s="247"/>
      <c r="Q129" s="247"/>
      <c r="R129" s="247"/>
      <c r="S129" s="247"/>
      <c r="T129" s="289"/>
      <c r="U129" s="121">
        <v>72</v>
      </c>
      <c r="V129" s="18">
        <v>71</v>
      </c>
      <c r="W129" s="121">
        <v>70</v>
      </c>
      <c r="X129" s="121">
        <v>70</v>
      </c>
      <c r="Y129" s="121">
        <v>73</v>
      </c>
      <c r="Z129" s="121">
        <v>72</v>
      </c>
      <c r="AA129" s="121">
        <v>64</v>
      </c>
    </row>
    <row r="130" spans="1:27" ht="26.4">
      <c r="A130" s="118" t="s">
        <v>2057</v>
      </c>
      <c r="B130" s="247"/>
      <c r="C130" s="247"/>
      <c r="D130" s="247"/>
      <c r="E130" s="247"/>
      <c r="F130" s="247"/>
      <c r="G130" s="247"/>
      <c r="H130" s="247"/>
      <c r="I130" s="247"/>
      <c r="J130" s="247"/>
      <c r="K130" s="247"/>
      <c r="L130" s="247"/>
      <c r="M130" s="247"/>
      <c r="N130" s="247"/>
      <c r="O130" s="247"/>
      <c r="P130" s="247"/>
      <c r="Q130" s="247"/>
      <c r="R130" s="247"/>
      <c r="S130" s="247"/>
      <c r="T130" s="289"/>
      <c r="U130" s="121">
        <v>41</v>
      </c>
      <c r="V130" s="18">
        <v>54</v>
      </c>
      <c r="W130" s="121">
        <v>44</v>
      </c>
      <c r="X130" s="121">
        <v>38</v>
      </c>
      <c r="Y130" s="121">
        <v>12</v>
      </c>
      <c r="Z130" s="121">
        <v>20</v>
      </c>
      <c r="AA130" s="121">
        <v>9</v>
      </c>
    </row>
    <row r="131" spans="1:27" ht="13.8">
      <c r="A131" s="118" t="s">
        <v>2058</v>
      </c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  <c r="S131" s="247"/>
      <c r="T131" s="289"/>
      <c r="U131" s="121">
        <v>43</v>
      </c>
      <c r="V131" s="18">
        <v>57</v>
      </c>
      <c r="W131" s="121">
        <v>70</v>
      </c>
      <c r="X131" s="121">
        <v>73</v>
      </c>
      <c r="Y131" s="121">
        <v>46</v>
      </c>
      <c r="Z131" s="121">
        <v>31</v>
      </c>
      <c r="AA131" s="18">
        <v>26</v>
      </c>
    </row>
    <row r="132" spans="1:27" ht="15" customHeight="1">
      <c r="A132" s="118" t="s">
        <v>2211</v>
      </c>
      <c r="B132" s="247"/>
      <c r="C132" s="247"/>
      <c r="D132" s="247"/>
      <c r="E132" s="247"/>
      <c r="F132" s="247"/>
      <c r="G132" s="247"/>
      <c r="H132" s="247"/>
      <c r="I132" s="247"/>
      <c r="J132" s="247"/>
      <c r="K132" s="247"/>
      <c r="L132" s="247"/>
      <c r="M132" s="247"/>
      <c r="N132" s="247"/>
      <c r="O132" s="247"/>
      <c r="P132" s="247"/>
      <c r="Q132" s="247"/>
      <c r="R132" s="247"/>
      <c r="S132" s="247"/>
      <c r="T132" s="289"/>
      <c r="U132" s="121">
        <v>8</v>
      </c>
      <c r="V132" s="18">
        <v>13</v>
      </c>
      <c r="W132" s="121">
        <v>10</v>
      </c>
      <c r="X132" s="121">
        <v>24</v>
      </c>
      <c r="Y132" s="121">
        <v>17</v>
      </c>
      <c r="Z132" s="121">
        <v>17</v>
      </c>
      <c r="AA132" s="18">
        <v>14</v>
      </c>
    </row>
    <row r="133" spans="1:27" ht="26.4">
      <c r="A133" s="46" t="s">
        <v>776</v>
      </c>
      <c r="B133" s="247"/>
      <c r="C133" s="247"/>
      <c r="D133" s="247"/>
      <c r="E133" s="247"/>
      <c r="F133" s="247"/>
      <c r="G133" s="247"/>
      <c r="H133" s="247"/>
      <c r="I133" s="247"/>
      <c r="J133" s="247"/>
      <c r="K133" s="247"/>
      <c r="L133" s="247"/>
      <c r="M133" s="247"/>
      <c r="N133" s="247"/>
      <c r="O133" s="247"/>
      <c r="P133" s="247"/>
      <c r="Q133" s="247"/>
      <c r="R133" s="247"/>
      <c r="S133" s="247"/>
      <c r="T133" s="289"/>
      <c r="U133" s="121">
        <v>68</v>
      </c>
      <c r="V133" s="18">
        <v>70</v>
      </c>
      <c r="W133" s="121">
        <v>65</v>
      </c>
      <c r="X133" s="121">
        <v>61</v>
      </c>
      <c r="Y133" s="121">
        <v>53</v>
      </c>
      <c r="Z133" s="121">
        <v>46</v>
      </c>
      <c r="AA133" s="18">
        <v>53</v>
      </c>
    </row>
    <row r="134" spans="1:27" ht="13.8">
      <c r="A134" s="118" t="s">
        <v>1846</v>
      </c>
      <c r="B134" s="247"/>
      <c r="C134" s="247"/>
      <c r="D134" s="247"/>
      <c r="E134" s="247"/>
      <c r="F134" s="247"/>
      <c r="G134" s="247"/>
      <c r="H134" s="247"/>
      <c r="I134" s="247"/>
      <c r="J134" s="247"/>
      <c r="K134" s="247"/>
      <c r="L134" s="247"/>
      <c r="M134" s="247"/>
      <c r="N134" s="247"/>
      <c r="O134" s="247"/>
      <c r="P134" s="247"/>
      <c r="Q134" s="247"/>
      <c r="R134" s="247"/>
      <c r="S134" s="247"/>
      <c r="T134" s="289"/>
      <c r="U134" s="121">
        <v>24</v>
      </c>
      <c r="V134" s="18">
        <v>17</v>
      </c>
      <c r="W134" s="121">
        <v>12</v>
      </c>
      <c r="X134" s="10" t="s">
        <v>1345</v>
      </c>
      <c r="Y134" s="440" t="s">
        <v>1345</v>
      </c>
      <c r="Z134" s="440" t="s">
        <v>1345</v>
      </c>
      <c r="AA134" s="18">
        <v>24</v>
      </c>
    </row>
    <row r="135" spans="1:27" ht="13.8">
      <c r="A135" s="118" t="s">
        <v>1425</v>
      </c>
      <c r="B135" s="247"/>
      <c r="C135" s="247"/>
      <c r="D135" s="247"/>
      <c r="E135" s="247"/>
      <c r="F135" s="247"/>
      <c r="G135" s="247"/>
      <c r="H135" s="247"/>
      <c r="I135" s="247"/>
      <c r="J135" s="247"/>
      <c r="K135" s="247"/>
      <c r="L135" s="247"/>
      <c r="M135" s="247"/>
      <c r="N135" s="247"/>
      <c r="O135" s="247"/>
      <c r="P135" s="247"/>
      <c r="Q135" s="247"/>
      <c r="R135" s="247"/>
      <c r="S135" s="247"/>
      <c r="T135" s="289"/>
      <c r="U135" s="121">
        <v>57</v>
      </c>
      <c r="V135" s="18">
        <v>72</v>
      </c>
      <c r="W135" s="121">
        <v>80</v>
      </c>
      <c r="X135" s="121">
        <v>68</v>
      </c>
      <c r="Y135" s="121">
        <v>59</v>
      </c>
      <c r="Z135" s="121">
        <v>43</v>
      </c>
      <c r="AA135" s="18">
        <v>41</v>
      </c>
    </row>
    <row r="136" spans="1:27" ht="13.8">
      <c r="A136" s="118" t="s">
        <v>1428</v>
      </c>
      <c r="B136" s="247"/>
      <c r="C136" s="247"/>
      <c r="D136" s="247"/>
      <c r="E136" s="247"/>
      <c r="F136" s="247"/>
      <c r="G136" s="247"/>
      <c r="H136" s="247"/>
      <c r="I136" s="247"/>
      <c r="J136" s="247"/>
      <c r="K136" s="247"/>
      <c r="L136" s="247"/>
      <c r="M136" s="247"/>
      <c r="N136" s="247"/>
      <c r="O136" s="247"/>
      <c r="P136" s="247"/>
      <c r="Q136" s="247"/>
      <c r="R136" s="247"/>
      <c r="S136" s="247"/>
      <c r="T136" s="289"/>
      <c r="U136" s="121">
        <v>84</v>
      </c>
      <c r="V136" s="18">
        <v>82</v>
      </c>
      <c r="W136" s="121">
        <v>81</v>
      </c>
      <c r="X136" s="121">
        <v>65</v>
      </c>
      <c r="Y136" s="121">
        <v>54</v>
      </c>
      <c r="Z136" s="121">
        <v>23</v>
      </c>
      <c r="AA136" s="18">
        <v>30</v>
      </c>
    </row>
    <row r="137" spans="1:27" ht="39.6">
      <c r="A137" s="8" t="s">
        <v>1312</v>
      </c>
      <c r="B137" s="102"/>
      <c r="C137" s="49">
        <v>13.2</v>
      </c>
      <c r="D137" s="49">
        <v>10.8</v>
      </c>
      <c r="E137" s="49">
        <v>9.8000000000000007</v>
      </c>
      <c r="F137" s="49">
        <v>13.3</v>
      </c>
      <c r="G137" s="49">
        <v>9.1999999999999993</v>
      </c>
      <c r="H137" s="49">
        <v>11.8</v>
      </c>
      <c r="I137" s="49">
        <v>11.1</v>
      </c>
      <c r="J137" s="49">
        <v>11.9</v>
      </c>
      <c r="K137" s="49">
        <v>14.3</v>
      </c>
      <c r="L137" s="49">
        <v>15.9</v>
      </c>
      <c r="M137" s="49">
        <v>16.7</v>
      </c>
      <c r="N137" s="49">
        <v>18.899999999999999</v>
      </c>
      <c r="O137" s="49">
        <v>18.399999999999999</v>
      </c>
      <c r="P137" s="49">
        <v>17.399999999999999</v>
      </c>
      <c r="Q137" s="49">
        <v>18.399999999999999</v>
      </c>
      <c r="R137" s="49">
        <v>18.5</v>
      </c>
      <c r="S137" s="49">
        <v>17.2</v>
      </c>
      <c r="T137" s="121">
        <v>16</v>
      </c>
      <c r="U137" s="121">
        <v>18</v>
      </c>
      <c r="V137" s="18">
        <v>19</v>
      </c>
      <c r="W137" s="121">
        <v>19</v>
      </c>
      <c r="X137" s="121">
        <v>19</v>
      </c>
      <c r="Y137" s="121">
        <v>20</v>
      </c>
      <c r="Z137" s="121">
        <v>20</v>
      </c>
      <c r="AA137" s="18">
        <v>19</v>
      </c>
    </row>
    <row r="138" spans="1:27" ht="27" customHeight="1">
      <c r="A138" s="529" t="s">
        <v>420</v>
      </c>
      <c r="B138" s="529"/>
      <c r="C138" s="529"/>
      <c r="D138" s="529"/>
      <c r="E138" s="529"/>
      <c r="F138" s="529"/>
      <c r="G138" s="529"/>
      <c r="H138" s="529"/>
      <c r="I138" s="529"/>
      <c r="J138" s="529"/>
      <c r="K138" s="529"/>
      <c r="L138" s="529"/>
      <c r="M138" s="529"/>
      <c r="N138" s="529"/>
      <c r="O138" s="529"/>
      <c r="P138" s="529"/>
      <c r="Q138" s="529"/>
      <c r="R138" s="529"/>
      <c r="S138" s="529"/>
      <c r="T138" s="529"/>
      <c r="U138" s="529"/>
      <c r="V138" s="529"/>
      <c r="W138" s="529"/>
      <c r="X138" s="529"/>
      <c r="Y138" s="529"/>
      <c r="Z138" s="503"/>
      <c r="AA138" s="503"/>
    </row>
    <row r="139" spans="1:27" ht="16.5" customHeight="1">
      <c r="A139" s="514" t="s">
        <v>359</v>
      </c>
      <c r="B139" s="514"/>
      <c r="C139" s="514"/>
      <c r="D139" s="514"/>
      <c r="E139" s="514"/>
      <c r="F139" s="514"/>
      <c r="G139" s="514"/>
      <c r="H139" s="514"/>
      <c r="I139" s="514"/>
      <c r="J139" s="514"/>
      <c r="K139" s="514"/>
      <c r="L139" s="514"/>
      <c r="M139" s="514"/>
      <c r="N139" s="514"/>
      <c r="O139" s="514"/>
      <c r="P139" s="514"/>
      <c r="Q139" s="514"/>
      <c r="R139" s="514"/>
      <c r="S139" s="514"/>
      <c r="T139" s="514"/>
      <c r="U139" s="514"/>
      <c r="V139" s="514"/>
      <c r="W139" s="514"/>
      <c r="X139" s="514"/>
      <c r="Y139" s="514"/>
      <c r="Z139" s="503"/>
      <c r="AA139" s="503"/>
    </row>
    <row r="140" spans="1:27" ht="18" customHeight="1">
      <c r="A140" s="514" t="s">
        <v>360</v>
      </c>
      <c r="B140" s="514"/>
      <c r="C140" s="514"/>
      <c r="D140" s="514"/>
      <c r="E140" s="514"/>
      <c r="F140" s="514"/>
      <c r="G140" s="514"/>
      <c r="H140" s="514"/>
      <c r="I140" s="514"/>
      <c r="J140" s="514"/>
      <c r="K140" s="514"/>
      <c r="L140" s="514"/>
      <c r="M140" s="514"/>
      <c r="N140" s="514"/>
      <c r="O140" s="514"/>
      <c r="P140" s="514"/>
      <c r="Q140" s="514"/>
      <c r="R140" s="514"/>
      <c r="S140" s="514"/>
      <c r="T140" s="514"/>
      <c r="U140" s="514"/>
      <c r="V140" s="514"/>
      <c r="W140" s="514"/>
      <c r="X140" s="514"/>
      <c r="Y140" s="514"/>
      <c r="Z140" s="503"/>
      <c r="AA140" s="503"/>
    </row>
    <row r="141" spans="1:27" ht="18" customHeight="1">
      <c r="A141" s="514" t="s">
        <v>361</v>
      </c>
      <c r="B141" s="514"/>
      <c r="C141" s="514"/>
      <c r="D141" s="514"/>
      <c r="E141" s="514"/>
      <c r="F141" s="514"/>
      <c r="G141" s="514"/>
      <c r="H141" s="514"/>
      <c r="I141" s="514"/>
      <c r="J141" s="514"/>
      <c r="K141" s="514"/>
      <c r="L141" s="514"/>
      <c r="M141" s="514"/>
      <c r="N141" s="514"/>
      <c r="O141" s="514"/>
      <c r="P141" s="514"/>
      <c r="Q141" s="514"/>
      <c r="R141" s="514"/>
      <c r="S141" s="514"/>
      <c r="T141" s="514"/>
      <c r="U141" s="514"/>
      <c r="V141" s="514"/>
      <c r="W141" s="514"/>
      <c r="X141" s="514"/>
      <c r="Y141" s="514"/>
      <c r="Z141" s="503"/>
      <c r="AA141" s="503"/>
    </row>
    <row r="142" spans="1:27" ht="15.75" customHeight="1">
      <c r="A142" s="7" t="s">
        <v>617</v>
      </c>
      <c r="U142" s="114"/>
    </row>
    <row r="143" spans="1:27" ht="13.8">
      <c r="A143" s="566" t="s">
        <v>1792</v>
      </c>
      <c r="B143" s="566"/>
      <c r="C143" s="566"/>
      <c r="D143" s="566"/>
      <c r="E143" s="566"/>
      <c r="F143" s="566"/>
      <c r="G143" s="566"/>
      <c r="H143" s="566"/>
      <c r="I143" s="566"/>
      <c r="J143" s="566"/>
      <c r="K143" s="566"/>
      <c r="L143" s="566"/>
      <c r="M143" s="566"/>
      <c r="N143" s="566"/>
      <c r="O143" s="566"/>
      <c r="P143" s="566"/>
      <c r="Q143" s="566"/>
      <c r="R143" s="566"/>
      <c r="S143" s="566"/>
      <c r="T143" s="566"/>
      <c r="U143" s="566"/>
      <c r="V143" s="566"/>
      <c r="W143" s="566"/>
      <c r="X143" s="566"/>
      <c r="Y143" s="566"/>
      <c r="Z143" s="503"/>
      <c r="AA143" s="503"/>
    </row>
    <row r="144" spans="1:27">
      <c r="A144" s="8" t="s">
        <v>1165</v>
      </c>
      <c r="B144" s="49">
        <v>353</v>
      </c>
      <c r="C144" s="49">
        <v>337</v>
      </c>
      <c r="D144" s="49">
        <v>306</v>
      </c>
      <c r="E144" s="49">
        <v>272</v>
      </c>
      <c r="F144" s="49">
        <v>263</v>
      </c>
      <c r="G144" s="49">
        <v>257</v>
      </c>
      <c r="H144" s="49">
        <v>245</v>
      </c>
      <c r="I144" s="49">
        <v>232</v>
      </c>
      <c r="J144" s="49">
        <v>250</v>
      </c>
      <c r="K144" s="49">
        <v>258</v>
      </c>
      <c r="L144" s="49">
        <v>270</v>
      </c>
      <c r="M144" s="49">
        <v>256</v>
      </c>
      <c r="N144" s="49">
        <v>277</v>
      </c>
      <c r="O144" s="49">
        <v>282</v>
      </c>
      <c r="P144" s="49">
        <v>299</v>
      </c>
      <c r="Q144" s="49">
        <v>310</v>
      </c>
      <c r="R144" s="49">
        <v>314</v>
      </c>
      <c r="S144" s="49">
        <v>329</v>
      </c>
      <c r="T144" s="49">
        <v>301</v>
      </c>
      <c r="U144" s="49"/>
    </row>
    <row r="145" spans="1:27">
      <c r="A145" s="11" t="s">
        <v>661</v>
      </c>
      <c r="B145" s="49"/>
      <c r="T145" s="66"/>
      <c r="U145" s="114"/>
    </row>
    <row r="146" spans="1:27">
      <c r="A146" s="16" t="s">
        <v>1166</v>
      </c>
      <c r="B146" s="49">
        <v>217</v>
      </c>
      <c r="C146" s="36">
        <v>210</v>
      </c>
      <c r="D146" s="36">
        <v>193</v>
      </c>
      <c r="E146" s="36">
        <v>177</v>
      </c>
      <c r="F146" s="36">
        <v>177</v>
      </c>
      <c r="G146" s="36">
        <v>167</v>
      </c>
      <c r="H146" s="36">
        <v>160</v>
      </c>
      <c r="I146" s="36">
        <v>153</v>
      </c>
      <c r="J146" s="36">
        <v>166</v>
      </c>
      <c r="K146" s="36">
        <v>172</v>
      </c>
      <c r="L146" s="36">
        <v>187</v>
      </c>
      <c r="M146" s="36">
        <v>182</v>
      </c>
      <c r="N146" s="36">
        <v>197</v>
      </c>
      <c r="O146" s="36">
        <v>211</v>
      </c>
      <c r="P146" s="36">
        <v>223</v>
      </c>
      <c r="Q146" s="36">
        <v>234</v>
      </c>
      <c r="R146" s="36">
        <v>242</v>
      </c>
      <c r="S146" s="36">
        <v>246</v>
      </c>
      <c r="T146" s="36">
        <v>232</v>
      </c>
      <c r="U146" s="84"/>
    </row>
    <row r="147" spans="1:27">
      <c r="A147" s="16" t="s">
        <v>1167</v>
      </c>
      <c r="B147" s="49">
        <v>136</v>
      </c>
      <c r="C147" s="36">
        <v>126.8</v>
      </c>
      <c r="D147" s="36">
        <v>112.8</v>
      </c>
      <c r="E147" s="36">
        <v>95.3</v>
      </c>
      <c r="F147" s="36">
        <v>85.9</v>
      </c>
      <c r="G147" s="36">
        <v>90.2</v>
      </c>
      <c r="H147" s="36">
        <v>85.2</v>
      </c>
      <c r="I147" s="36">
        <v>78.8</v>
      </c>
      <c r="J147" s="36">
        <v>83.5</v>
      </c>
      <c r="K147" s="36">
        <v>86.2</v>
      </c>
      <c r="L147" s="42">
        <v>83</v>
      </c>
      <c r="M147" s="36">
        <v>74.2</v>
      </c>
      <c r="N147" s="36">
        <v>79.400000000000006</v>
      </c>
      <c r="O147" s="36">
        <v>70.400000000000006</v>
      </c>
      <c r="P147" s="36">
        <v>75.3</v>
      </c>
      <c r="Q147" s="36">
        <v>75.900000000000006</v>
      </c>
      <c r="R147" s="36">
        <v>71.5</v>
      </c>
      <c r="S147" s="36">
        <v>82.6</v>
      </c>
      <c r="T147" s="84">
        <v>69.3</v>
      </c>
      <c r="U147" s="84"/>
    </row>
    <row r="148" spans="1:27" ht="26.4">
      <c r="A148" s="8" t="s">
        <v>1433</v>
      </c>
      <c r="B148" s="49">
        <v>462</v>
      </c>
      <c r="C148" s="36">
        <v>399</v>
      </c>
      <c r="D148" s="36">
        <v>354</v>
      </c>
      <c r="E148" s="36">
        <v>318</v>
      </c>
      <c r="F148" s="36">
        <v>307</v>
      </c>
      <c r="G148" s="36">
        <v>301</v>
      </c>
      <c r="H148" s="36">
        <v>306</v>
      </c>
      <c r="I148" s="36">
        <v>303</v>
      </c>
      <c r="J148" s="36">
        <v>305</v>
      </c>
      <c r="K148" s="36">
        <v>324</v>
      </c>
      <c r="L148" s="36">
        <v>348</v>
      </c>
      <c r="M148" s="36">
        <v>380</v>
      </c>
      <c r="N148" s="36">
        <v>421</v>
      </c>
      <c r="O148" s="36">
        <v>459</v>
      </c>
      <c r="P148" s="36">
        <v>470</v>
      </c>
      <c r="Q148" s="36">
        <v>481</v>
      </c>
      <c r="R148" s="36">
        <v>491</v>
      </c>
      <c r="S148" s="36">
        <v>488</v>
      </c>
      <c r="T148" s="36">
        <v>494</v>
      </c>
      <c r="U148" s="84"/>
    </row>
    <row r="149" spans="1:27" ht="15.6">
      <c r="A149" s="8" t="s">
        <v>1434</v>
      </c>
      <c r="B149" s="49">
        <v>643</v>
      </c>
      <c r="C149" s="36">
        <v>641</v>
      </c>
      <c r="D149" s="36">
        <v>618</v>
      </c>
      <c r="E149" s="36">
        <v>607</v>
      </c>
      <c r="F149" s="36">
        <v>595</v>
      </c>
      <c r="G149" s="36">
        <v>601</v>
      </c>
      <c r="H149" s="36">
        <v>571</v>
      </c>
      <c r="I149" s="36">
        <v>591</v>
      </c>
      <c r="J149" s="36">
        <v>592</v>
      </c>
      <c r="K149" s="36">
        <v>584</v>
      </c>
      <c r="L149" s="36">
        <v>581</v>
      </c>
      <c r="M149" s="36">
        <v>595</v>
      </c>
      <c r="N149" s="36">
        <v>620</v>
      </c>
      <c r="O149" s="36">
        <v>633</v>
      </c>
      <c r="P149" s="36">
        <v>641</v>
      </c>
      <c r="Q149" s="36">
        <v>656</v>
      </c>
      <c r="R149" s="36">
        <v>653</v>
      </c>
      <c r="S149" s="36">
        <v>664</v>
      </c>
      <c r="T149" s="36">
        <v>583</v>
      </c>
      <c r="U149" s="84"/>
    </row>
    <row r="150" spans="1:27" ht="13.8">
      <c r="A150" s="566" t="s">
        <v>2182</v>
      </c>
      <c r="B150" s="566"/>
      <c r="C150" s="566"/>
      <c r="D150" s="566"/>
      <c r="E150" s="566"/>
      <c r="F150" s="566"/>
      <c r="G150" s="566"/>
      <c r="H150" s="566"/>
      <c r="I150" s="566"/>
      <c r="J150" s="566"/>
      <c r="K150" s="566"/>
      <c r="L150" s="566"/>
      <c r="M150" s="566"/>
      <c r="N150" s="566"/>
      <c r="O150" s="566"/>
      <c r="P150" s="566"/>
      <c r="Q150" s="566"/>
      <c r="R150" s="566"/>
      <c r="S150" s="566"/>
      <c r="T150" s="566"/>
      <c r="U150" s="566"/>
      <c r="V150" s="566"/>
      <c r="W150" s="566"/>
      <c r="X150" s="566"/>
      <c r="Y150" s="566"/>
      <c r="Z150" s="503"/>
      <c r="AA150" s="503"/>
    </row>
    <row r="151" spans="1:27" ht="13.8">
      <c r="A151" s="26" t="s">
        <v>1165</v>
      </c>
      <c r="B151" s="247"/>
      <c r="C151" s="247"/>
      <c r="D151" s="247"/>
      <c r="E151" s="247"/>
      <c r="F151" s="247"/>
      <c r="G151" s="247"/>
      <c r="H151" s="247"/>
      <c r="I151" s="247"/>
      <c r="J151" s="247"/>
      <c r="K151" s="247"/>
      <c r="L151" s="247"/>
      <c r="M151" s="247"/>
      <c r="N151" s="247"/>
      <c r="O151" s="247"/>
      <c r="P151" s="247"/>
      <c r="Q151" s="247"/>
      <c r="R151" s="247"/>
      <c r="S151" s="247"/>
      <c r="T151" s="36">
        <v>301</v>
      </c>
      <c r="U151" s="36">
        <v>322</v>
      </c>
      <c r="V151" s="18">
        <v>336</v>
      </c>
      <c r="W151" s="18">
        <v>357</v>
      </c>
      <c r="X151" s="18">
        <v>353</v>
      </c>
      <c r="Y151" s="18">
        <v>357</v>
      </c>
      <c r="Z151" s="90">
        <v>372</v>
      </c>
      <c r="AA151" s="121">
        <v>386</v>
      </c>
    </row>
    <row r="152" spans="1:27" ht="13.8">
      <c r="A152" s="118" t="s">
        <v>661</v>
      </c>
      <c r="B152" s="247"/>
      <c r="C152" s="247"/>
      <c r="D152" s="247"/>
      <c r="E152" s="247"/>
      <c r="F152" s="247"/>
      <c r="G152" s="247"/>
      <c r="H152" s="247"/>
      <c r="I152" s="247"/>
      <c r="J152" s="247"/>
      <c r="K152" s="247"/>
      <c r="L152" s="247"/>
      <c r="M152" s="247"/>
      <c r="N152" s="247"/>
      <c r="O152" s="247"/>
      <c r="P152" s="247"/>
      <c r="Q152" s="247"/>
      <c r="R152" s="247"/>
      <c r="S152" s="247"/>
      <c r="T152" s="304"/>
      <c r="U152" s="298"/>
      <c r="V152" s="18"/>
      <c r="W152" s="18"/>
      <c r="X152" s="18"/>
      <c r="Y152" s="18"/>
      <c r="Z152" s="393"/>
      <c r="AA152" s="121"/>
    </row>
    <row r="153" spans="1:27" ht="13.8">
      <c r="A153" s="116" t="s">
        <v>1166</v>
      </c>
      <c r="B153" s="247"/>
      <c r="C153" s="247"/>
      <c r="D153" s="247"/>
      <c r="E153" s="247"/>
      <c r="F153" s="247"/>
      <c r="G153" s="247"/>
      <c r="H153" s="247"/>
      <c r="I153" s="247"/>
      <c r="J153" s="247"/>
      <c r="K153" s="247"/>
      <c r="L153" s="247"/>
      <c r="M153" s="247"/>
      <c r="N153" s="247"/>
      <c r="O153" s="247"/>
      <c r="P153" s="247"/>
      <c r="Q153" s="247"/>
      <c r="R153" s="247"/>
      <c r="S153" s="247"/>
      <c r="T153" s="36">
        <v>232</v>
      </c>
      <c r="U153" s="36">
        <v>245</v>
      </c>
      <c r="V153" s="18">
        <v>259</v>
      </c>
      <c r="W153" s="18">
        <v>279</v>
      </c>
      <c r="X153" s="18">
        <v>279</v>
      </c>
      <c r="Y153" s="18">
        <v>288</v>
      </c>
      <c r="Z153" s="90">
        <v>298</v>
      </c>
      <c r="AA153" s="121">
        <v>313</v>
      </c>
    </row>
    <row r="154" spans="1:27" ht="13.8">
      <c r="A154" s="116" t="s">
        <v>662</v>
      </c>
      <c r="B154" s="247"/>
      <c r="C154" s="247"/>
      <c r="D154" s="247"/>
      <c r="E154" s="247"/>
      <c r="F154" s="247"/>
      <c r="G154" s="247"/>
      <c r="H154" s="247"/>
      <c r="I154" s="247"/>
      <c r="J154" s="247"/>
      <c r="K154" s="247"/>
      <c r="L154" s="247"/>
      <c r="M154" s="247"/>
      <c r="N154" s="247"/>
      <c r="O154" s="247"/>
      <c r="P154" s="247"/>
      <c r="Q154" s="247"/>
      <c r="R154" s="247"/>
      <c r="S154" s="247"/>
      <c r="T154" s="36">
        <v>69.2</v>
      </c>
      <c r="U154" s="36">
        <v>76.8</v>
      </c>
      <c r="V154" s="18">
        <v>76.900000000000006</v>
      </c>
      <c r="W154" s="18">
        <v>78.099999999999994</v>
      </c>
      <c r="X154" s="18">
        <v>73.7</v>
      </c>
      <c r="Y154" s="18">
        <v>68.900000000000006</v>
      </c>
      <c r="Z154" s="90">
        <v>73.599999999999994</v>
      </c>
      <c r="AA154" s="107">
        <v>73.5</v>
      </c>
    </row>
    <row r="155" spans="1:27" ht="26.4">
      <c r="A155" s="26" t="s">
        <v>1433</v>
      </c>
      <c r="B155" s="247"/>
      <c r="C155" s="247"/>
      <c r="D155" s="247"/>
      <c r="E155" s="247"/>
      <c r="F155" s="247"/>
      <c r="G155" s="247"/>
      <c r="H155" s="247"/>
      <c r="I155" s="247"/>
      <c r="J155" s="247"/>
      <c r="K155" s="247"/>
      <c r="L155" s="247"/>
      <c r="M155" s="247"/>
      <c r="N155" s="247"/>
      <c r="O155" s="247"/>
      <c r="P155" s="247"/>
      <c r="Q155" s="247"/>
      <c r="R155" s="247"/>
      <c r="S155" s="247"/>
      <c r="T155" s="36">
        <v>495</v>
      </c>
      <c r="U155" s="36">
        <v>506</v>
      </c>
      <c r="V155" s="18">
        <v>512</v>
      </c>
      <c r="W155" s="18">
        <v>519</v>
      </c>
      <c r="X155" s="18">
        <v>522</v>
      </c>
      <c r="Y155" s="18">
        <v>526</v>
      </c>
      <c r="Z155" s="90">
        <v>535</v>
      </c>
      <c r="AA155" s="121">
        <v>548</v>
      </c>
    </row>
    <row r="156" spans="1:27" ht="28.8">
      <c r="A156" s="26" t="s">
        <v>927</v>
      </c>
      <c r="B156" s="247"/>
      <c r="C156" s="247"/>
      <c r="D156" s="247"/>
      <c r="E156" s="247"/>
      <c r="F156" s="247"/>
      <c r="G156" s="247"/>
      <c r="H156" s="247"/>
      <c r="I156" s="247"/>
      <c r="J156" s="247"/>
      <c r="K156" s="247"/>
      <c r="L156" s="247"/>
      <c r="M156" s="247"/>
      <c r="N156" s="247"/>
      <c r="O156" s="247"/>
      <c r="P156" s="247"/>
      <c r="Q156" s="247"/>
      <c r="R156" s="247"/>
      <c r="S156" s="247"/>
      <c r="T156" s="36">
        <v>583</v>
      </c>
      <c r="U156" s="36">
        <v>651</v>
      </c>
      <c r="V156" s="18">
        <v>671</v>
      </c>
      <c r="W156" s="18">
        <v>655</v>
      </c>
      <c r="X156" s="18">
        <v>668</v>
      </c>
      <c r="Y156" s="18">
        <v>642</v>
      </c>
      <c r="Z156" s="90">
        <v>634</v>
      </c>
      <c r="AA156" s="121">
        <v>641</v>
      </c>
    </row>
    <row r="157" spans="1:27">
      <c r="A157" s="148" t="s">
        <v>618</v>
      </c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T157" s="114"/>
      <c r="U157" s="114"/>
    </row>
    <row r="158" spans="1:27" ht="45" customHeight="1">
      <c r="A158" s="148" t="s">
        <v>1435</v>
      </c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T158" s="114"/>
      <c r="U158" s="114"/>
    </row>
    <row r="159" spans="1:27" ht="13.8">
      <c r="A159" s="566" t="s">
        <v>1792</v>
      </c>
      <c r="B159" s="566"/>
      <c r="C159" s="566"/>
      <c r="D159" s="566"/>
      <c r="E159" s="566"/>
      <c r="F159" s="566"/>
      <c r="G159" s="566"/>
      <c r="H159" s="566"/>
      <c r="I159" s="566"/>
      <c r="J159" s="566"/>
      <c r="K159" s="566"/>
      <c r="L159" s="566"/>
      <c r="M159" s="566"/>
      <c r="N159" s="566"/>
      <c r="O159" s="566"/>
      <c r="P159" s="566"/>
      <c r="Q159" s="566"/>
      <c r="R159" s="566"/>
      <c r="S159" s="566"/>
      <c r="T159" s="566"/>
      <c r="U159" s="566"/>
      <c r="V159" s="566"/>
      <c r="W159" s="566"/>
      <c r="X159" s="566"/>
      <c r="Y159" s="566"/>
      <c r="Z159" s="503"/>
      <c r="AA159" s="503"/>
    </row>
    <row r="160" spans="1:27" ht="26.4">
      <c r="A160" s="8" t="s">
        <v>1436</v>
      </c>
      <c r="B160" s="36">
        <v>5700</v>
      </c>
      <c r="C160" s="36">
        <v>4686</v>
      </c>
      <c r="D160" s="36">
        <v>3970</v>
      </c>
      <c r="E160" s="36">
        <v>3224</v>
      </c>
      <c r="F160" s="36">
        <v>2370</v>
      </c>
      <c r="G160" s="36">
        <v>1900</v>
      </c>
      <c r="H160" s="36">
        <v>1510</v>
      </c>
      <c r="I160" s="36">
        <v>1315</v>
      </c>
      <c r="J160" s="36">
        <v>1113</v>
      </c>
      <c r="K160" s="36">
        <v>1194</v>
      </c>
      <c r="L160" s="36">
        <v>1284</v>
      </c>
      <c r="M160" s="36">
        <v>1456</v>
      </c>
      <c r="N160" s="36">
        <v>1677</v>
      </c>
      <c r="O160" s="36">
        <v>1776</v>
      </c>
      <c r="P160" s="36">
        <v>1857</v>
      </c>
      <c r="Q160" s="36">
        <v>2185</v>
      </c>
      <c r="R160" s="36">
        <v>2561</v>
      </c>
      <c r="S160" s="36">
        <v>2899</v>
      </c>
      <c r="T160" s="36">
        <v>3380</v>
      </c>
      <c r="U160" s="114"/>
    </row>
    <row r="161" spans="1:27" ht="15.75" customHeight="1">
      <c r="A161" s="8" t="s">
        <v>1437</v>
      </c>
      <c r="B161" s="36">
        <v>1165</v>
      </c>
      <c r="C161" s="36">
        <v>994</v>
      </c>
      <c r="D161" s="36">
        <v>1127</v>
      </c>
      <c r="E161" s="36">
        <v>909</v>
      </c>
      <c r="F161" s="36">
        <v>802</v>
      </c>
      <c r="G161" s="36">
        <v>879</v>
      </c>
      <c r="H161" s="36">
        <v>687</v>
      </c>
      <c r="I161" s="36">
        <v>782</v>
      </c>
      <c r="J161" s="36">
        <v>881</v>
      </c>
      <c r="K161" s="36">
        <v>1375</v>
      </c>
      <c r="L161" s="36">
        <v>1281</v>
      </c>
      <c r="M161" s="36">
        <v>1197</v>
      </c>
      <c r="N161" s="36">
        <v>1598</v>
      </c>
      <c r="O161" s="36">
        <v>1895</v>
      </c>
      <c r="P161" s="36">
        <v>2200</v>
      </c>
      <c r="Q161" s="36">
        <v>2755</v>
      </c>
      <c r="R161" s="36">
        <v>2735</v>
      </c>
      <c r="S161" s="36">
        <v>2485</v>
      </c>
      <c r="T161" s="36">
        <v>3271</v>
      </c>
      <c r="U161" s="114"/>
    </row>
    <row r="162" spans="1:27">
      <c r="A162" s="8" t="s">
        <v>2151</v>
      </c>
      <c r="B162" s="36">
        <v>729</v>
      </c>
      <c r="C162" s="36">
        <v>762</v>
      </c>
      <c r="D162" s="36">
        <v>732</v>
      </c>
      <c r="E162" s="36">
        <v>488</v>
      </c>
      <c r="F162" s="36">
        <v>421</v>
      </c>
      <c r="G162" s="36">
        <v>323</v>
      </c>
      <c r="H162" s="36">
        <v>292</v>
      </c>
      <c r="I162" s="36">
        <v>276</v>
      </c>
      <c r="J162" s="36">
        <v>262</v>
      </c>
      <c r="K162" s="36">
        <v>267</v>
      </c>
      <c r="L162" s="36">
        <v>271</v>
      </c>
      <c r="M162" s="36">
        <v>279</v>
      </c>
      <c r="N162" s="36">
        <v>285</v>
      </c>
      <c r="O162" s="36">
        <v>276</v>
      </c>
      <c r="P162" s="36">
        <v>254</v>
      </c>
      <c r="Q162" s="36">
        <v>268</v>
      </c>
      <c r="R162" s="36">
        <v>272</v>
      </c>
      <c r="S162" s="36">
        <v>272</v>
      </c>
      <c r="T162" s="36">
        <v>233</v>
      </c>
      <c r="U162" s="114"/>
    </row>
    <row r="163" spans="1:27" ht="26.4">
      <c r="A163" s="8" t="s">
        <v>2152</v>
      </c>
      <c r="B163" s="36">
        <v>18845</v>
      </c>
      <c r="C163" s="36">
        <v>16834</v>
      </c>
      <c r="D163" s="36">
        <v>15030</v>
      </c>
      <c r="E163" s="36">
        <v>12527</v>
      </c>
      <c r="F163" s="36">
        <v>11336</v>
      </c>
      <c r="G163" s="36">
        <v>9851</v>
      </c>
      <c r="H163" s="36">
        <v>8832</v>
      </c>
      <c r="I163" s="36">
        <v>8459</v>
      </c>
      <c r="J163" s="36">
        <v>9160</v>
      </c>
      <c r="K163" s="36">
        <v>9005</v>
      </c>
      <c r="L163" s="36">
        <v>8575</v>
      </c>
      <c r="M163" s="36">
        <v>8388</v>
      </c>
      <c r="N163" s="36">
        <v>8395</v>
      </c>
      <c r="O163" s="37">
        <v>8219</v>
      </c>
      <c r="P163" s="36">
        <v>7967</v>
      </c>
      <c r="Q163" s="36">
        <v>7815</v>
      </c>
      <c r="R163" s="36">
        <v>7759</v>
      </c>
      <c r="S163" s="36">
        <v>7483</v>
      </c>
      <c r="T163" s="36">
        <v>7213</v>
      </c>
      <c r="U163" s="114"/>
    </row>
    <row r="164" spans="1:27" ht="26.4">
      <c r="A164" s="8" t="s">
        <v>2153</v>
      </c>
      <c r="B164" s="36">
        <v>2641</v>
      </c>
      <c r="C164" s="36">
        <v>1829</v>
      </c>
      <c r="D164" s="36">
        <v>1746</v>
      </c>
      <c r="E164" s="36">
        <v>1530</v>
      </c>
      <c r="F164" s="36">
        <v>1372</v>
      </c>
      <c r="G164" s="36">
        <v>1262</v>
      </c>
      <c r="H164" s="36">
        <v>1370</v>
      </c>
      <c r="I164" s="36">
        <v>1403</v>
      </c>
      <c r="J164" s="36">
        <v>1509</v>
      </c>
      <c r="K164" s="36">
        <v>1628</v>
      </c>
      <c r="L164" s="36">
        <v>1793</v>
      </c>
      <c r="M164" s="36">
        <v>1958</v>
      </c>
      <c r="N164" s="36">
        <v>2167</v>
      </c>
      <c r="O164" s="36">
        <v>2233</v>
      </c>
      <c r="P164" s="36">
        <v>2419</v>
      </c>
      <c r="Q164" s="36">
        <v>2557</v>
      </c>
      <c r="R164" s="36">
        <v>2739</v>
      </c>
      <c r="S164" s="36">
        <v>2845</v>
      </c>
      <c r="T164" s="36">
        <v>2779</v>
      </c>
      <c r="U164" s="114"/>
    </row>
    <row r="165" spans="1:27">
      <c r="A165" s="8" t="s">
        <v>2154</v>
      </c>
      <c r="B165" s="36">
        <v>3425</v>
      </c>
      <c r="C165" s="36">
        <v>3923</v>
      </c>
      <c r="D165" s="36">
        <v>3918</v>
      </c>
      <c r="E165" s="36">
        <v>2736</v>
      </c>
      <c r="F165" s="36">
        <v>3155</v>
      </c>
      <c r="G165" s="36">
        <v>3294</v>
      </c>
      <c r="H165" s="36">
        <v>3778</v>
      </c>
      <c r="I165" s="36">
        <v>4745</v>
      </c>
      <c r="J165" s="36">
        <v>6808</v>
      </c>
      <c r="K165" s="36">
        <v>6077</v>
      </c>
      <c r="L165" s="36">
        <v>6590</v>
      </c>
      <c r="M165" s="36">
        <v>6167</v>
      </c>
      <c r="N165" s="36">
        <v>5841</v>
      </c>
      <c r="O165" s="36">
        <v>4828</v>
      </c>
      <c r="P165" s="36">
        <v>5600</v>
      </c>
      <c r="Q165" s="36">
        <v>5833</v>
      </c>
      <c r="R165" s="36">
        <v>6112</v>
      </c>
      <c r="S165" s="36">
        <v>5873</v>
      </c>
      <c r="T165" s="36">
        <v>5023</v>
      </c>
      <c r="U165" s="114"/>
    </row>
    <row r="166" spans="1:27" ht="13.8">
      <c r="A166" s="566" t="s">
        <v>2182</v>
      </c>
      <c r="B166" s="566"/>
      <c r="C166" s="566"/>
      <c r="D166" s="566"/>
      <c r="E166" s="566"/>
      <c r="F166" s="566"/>
      <c r="G166" s="566"/>
      <c r="H166" s="566"/>
      <c r="I166" s="566"/>
      <c r="J166" s="566"/>
      <c r="K166" s="566"/>
      <c r="L166" s="566"/>
      <c r="M166" s="566"/>
      <c r="N166" s="566"/>
      <c r="O166" s="566"/>
      <c r="P166" s="566"/>
      <c r="Q166" s="566"/>
      <c r="R166" s="566"/>
      <c r="S166" s="566"/>
      <c r="T166" s="566"/>
      <c r="U166" s="566"/>
      <c r="V166" s="566"/>
      <c r="W166" s="566"/>
      <c r="X166" s="566"/>
      <c r="Y166" s="566"/>
      <c r="Z166" s="503"/>
      <c r="AA166" s="503"/>
    </row>
    <row r="167" spans="1:27" ht="39.6">
      <c r="A167" s="229" t="s">
        <v>1592</v>
      </c>
      <c r="B167" s="247"/>
      <c r="C167" s="247"/>
      <c r="D167" s="247"/>
      <c r="E167" s="247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247"/>
      <c r="S167" s="247"/>
      <c r="T167" s="84">
        <v>3460</v>
      </c>
      <c r="U167" s="84">
        <v>3957</v>
      </c>
      <c r="V167" s="15">
        <v>4250</v>
      </c>
      <c r="W167" s="84">
        <v>4747</v>
      </c>
      <c r="X167" s="84">
        <v>5321</v>
      </c>
      <c r="Y167" s="84">
        <v>5957</v>
      </c>
      <c r="Z167" s="84">
        <v>6631</v>
      </c>
      <c r="AA167" s="84">
        <v>7060</v>
      </c>
    </row>
    <row r="168" spans="1:27" ht="39.6">
      <c r="A168" s="229" t="s">
        <v>1994</v>
      </c>
      <c r="B168" s="247"/>
      <c r="C168" s="247"/>
      <c r="D168" s="247"/>
      <c r="E168" s="247"/>
      <c r="F168" s="247"/>
      <c r="G168" s="247"/>
      <c r="H168" s="247"/>
      <c r="I168" s="247"/>
      <c r="J168" s="247"/>
      <c r="K168" s="247"/>
      <c r="L168" s="247"/>
      <c r="M168" s="247"/>
      <c r="N168" s="247"/>
      <c r="O168" s="247"/>
      <c r="P168" s="247"/>
      <c r="Q168" s="247"/>
      <c r="R168" s="247"/>
      <c r="S168" s="247"/>
      <c r="T168" s="84">
        <v>3188</v>
      </c>
      <c r="U168" s="84">
        <v>3091</v>
      </c>
      <c r="V168" s="15">
        <v>3073</v>
      </c>
      <c r="W168" s="84">
        <v>4192</v>
      </c>
      <c r="X168" s="84">
        <v>3940</v>
      </c>
      <c r="Y168" s="84">
        <v>4981</v>
      </c>
      <c r="Z168" s="84">
        <v>4660</v>
      </c>
      <c r="AA168" s="84">
        <v>5199</v>
      </c>
    </row>
    <row r="169" spans="1:27" ht="26.4">
      <c r="A169" s="229" t="s">
        <v>1141</v>
      </c>
      <c r="B169" s="247"/>
      <c r="C169" s="247"/>
      <c r="D169" s="247"/>
      <c r="E169" s="247"/>
      <c r="F169" s="247"/>
      <c r="G169" s="247"/>
      <c r="H169" s="247"/>
      <c r="I169" s="247"/>
      <c r="J169" s="247"/>
      <c r="K169" s="247"/>
      <c r="L169" s="247"/>
      <c r="M169" s="247"/>
      <c r="N169" s="247"/>
      <c r="O169" s="247"/>
      <c r="P169" s="247"/>
      <c r="Q169" s="247"/>
      <c r="R169" s="247"/>
      <c r="S169" s="247"/>
      <c r="T169" s="84">
        <v>225</v>
      </c>
      <c r="U169" s="84">
        <v>212</v>
      </c>
      <c r="V169" s="15">
        <v>219</v>
      </c>
      <c r="W169" s="84">
        <v>216</v>
      </c>
      <c r="X169" s="84">
        <v>227</v>
      </c>
      <c r="Y169" s="84">
        <v>253</v>
      </c>
      <c r="Z169" s="84">
        <v>258</v>
      </c>
      <c r="AA169" s="84">
        <v>253</v>
      </c>
    </row>
    <row r="170" spans="1:27" ht="26.4">
      <c r="A170" s="26" t="s">
        <v>2152</v>
      </c>
      <c r="B170" s="247"/>
      <c r="C170" s="247"/>
      <c r="D170" s="247"/>
      <c r="E170" s="247"/>
      <c r="F170" s="247"/>
      <c r="G170" s="247"/>
      <c r="H170" s="247"/>
      <c r="I170" s="247"/>
      <c r="J170" s="247"/>
      <c r="K170" s="247"/>
      <c r="L170" s="247"/>
      <c r="M170" s="247"/>
      <c r="N170" s="247"/>
      <c r="O170" s="247"/>
      <c r="P170" s="247"/>
      <c r="Q170" s="247"/>
      <c r="R170" s="247"/>
      <c r="S170" s="247"/>
      <c r="T170" s="84">
        <v>7288</v>
      </c>
      <c r="U170" s="84">
        <v>7255</v>
      </c>
      <c r="V170" s="15">
        <v>7066</v>
      </c>
      <c r="W170" s="84">
        <v>6965</v>
      </c>
      <c r="X170" s="84">
        <v>6829</v>
      </c>
      <c r="Y170" s="84">
        <v>6816</v>
      </c>
      <c r="Z170" s="84">
        <v>6833</v>
      </c>
      <c r="AA170" s="84">
        <v>6686</v>
      </c>
    </row>
    <row r="171" spans="1:27" ht="26.4">
      <c r="A171" s="26" t="s">
        <v>2153</v>
      </c>
      <c r="B171" s="247"/>
      <c r="C171" s="247"/>
      <c r="D171" s="247"/>
      <c r="E171" s="247"/>
      <c r="F171" s="247"/>
      <c r="G171" s="247"/>
      <c r="H171" s="247"/>
      <c r="I171" s="247"/>
      <c r="J171" s="247"/>
      <c r="K171" s="247"/>
      <c r="L171" s="247"/>
      <c r="M171" s="247"/>
      <c r="N171" s="247"/>
      <c r="O171" s="247"/>
      <c r="P171" s="247"/>
      <c r="Q171" s="247"/>
      <c r="R171" s="247"/>
      <c r="S171" s="247"/>
      <c r="T171" s="84">
        <v>2738</v>
      </c>
      <c r="U171" s="84">
        <v>2890</v>
      </c>
      <c r="V171" s="15">
        <v>3037</v>
      </c>
      <c r="W171" s="84">
        <v>3108</v>
      </c>
      <c r="X171" s="84">
        <v>3289</v>
      </c>
      <c r="Y171" s="84">
        <v>3451</v>
      </c>
      <c r="Z171" s="84">
        <v>3495</v>
      </c>
      <c r="AA171" s="84">
        <v>3569</v>
      </c>
    </row>
    <row r="172" spans="1:27" ht="39.6">
      <c r="A172" s="229" t="s">
        <v>1142</v>
      </c>
      <c r="B172" s="247"/>
      <c r="C172" s="247"/>
      <c r="D172" s="247"/>
      <c r="E172" s="247"/>
      <c r="F172" s="247"/>
      <c r="G172" s="247"/>
      <c r="H172" s="247"/>
      <c r="I172" s="247"/>
      <c r="J172" s="247"/>
      <c r="K172" s="247"/>
      <c r="L172" s="247"/>
      <c r="M172" s="247"/>
      <c r="N172" s="247"/>
      <c r="O172" s="247"/>
      <c r="P172" s="247"/>
      <c r="Q172" s="247"/>
      <c r="R172" s="247"/>
      <c r="S172" s="247"/>
      <c r="T172" s="84">
        <v>5077</v>
      </c>
      <c r="U172" s="84">
        <v>4750</v>
      </c>
      <c r="V172" s="15">
        <v>7124</v>
      </c>
      <c r="W172" s="84">
        <v>5322</v>
      </c>
      <c r="X172" s="84">
        <v>4959</v>
      </c>
      <c r="Y172" s="84">
        <v>5249</v>
      </c>
      <c r="Z172" s="84">
        <v>5743</v>
      </c>
      <c r="AA172" s="84">
        <v>6045</v>
      </c>
    </row>
    <row r="173" spans="1:27" ht="16.5" customHeight="1">
      <c r="A173" s="148" t="s">
        <v>2155</v>
      </c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87"/>
      <c r="T173" s="134"/>
      <c r="U173" s="114"/>
    </row>
    <row r="174" spans="1:27" ht="13.8">
      <c r="A174" s="566" t="s">
        <v>1792</v>
      </c>
      <c r="B174" s="566"/>
      <c r="C174" s="566"/>
      <c r="D174" s="566"/>
      <c r="E174" s="566"/>
      <c r="F174" s="566"/>
      <c r="G174" s="566"/>
      <c r="H174" s="566"/>
      <c r="I174" s="566"/>
      <c r="J174" s="566"/>
      <c r="K174" s="566"/>
      <c r="L174" s="566"/>
      <c r="M174" s="566"/>
      <c r="N174" s="566"/>
      <c r="O174" s="566"/>
      <c r="P174" s="566"/>
      <c r="Q174" s="566"/>
      <c r="R174" s="566"/>
      <c r="S174" s="566"/>
      <c r="T174" s="566"/>
      <c r="U174" s="566"/>
      <c r="V174" s="566"/>
      <c r="W174" s="566"/>
      <c r="X174" s="566"/>
      <c r="Y174" s="566"/>
      <c r="Z174" s="503"/>
      <c r="AA174" s="503"/>
    </row>
    <row r="175" spans="1:27" ht="28.8">
      <c r="A175" s="8" t="s">
        <v>2156</v>
      </c>
      <c r="B175" s="36">
        <v>5295</v>
      </c>
      <c r="C175" s="36">
        <v>3292</v>
      </c>
      <c r="D175" s="36">
        <v>2327</v>
      </c>
      <c r="E175" s="36">
        <v>1529</v>
      </c>
      <c r="F175" s="36">
        <v>1240</v>
      </c>
      <c r="G175" s="36">
        <v>1023</v>
      </c>
      <c r="H175" s="36">
        <v>1186</v>
      </c>
      <c r="I175" s="36">
        <v>1080</v>
      </c>
      <c r="J175" s="36">
        <v>1258</v>
      </c>
      <c r="K175" s="36">
        <v>1822</v>
      </c>
      <c r="L175" s="36">
        <v>2094</v>
      </c>
      <c r="M175" s="36">
        <v>2264</v>
      </c>
      <c r="N175" s="36">
        <v>2329</v>
      </c>
      <c r="O175" s="36">
        <v>2149</v>
      </c>
      <c r="P175" s="36">
        <v>2225</v>
      </c>
      <c r="Q175" s="36">
        <v>2222</v>
      </c>
      <c r="R175" s="36">
        <v>2108</v>
      </c>
      <c r="S175" s="36">
        <v>1915</v>
      </c>
      <c r="T175" s="36">
        <v>1477</v>
      </c>
      <c r="U175" s="114"/>
    </row>
    <row r="176" spans="1:27" ht="15.75" customHeight="1">
      <c r="A176" s="8" t="s">
        <v>2157</v>
      </c>
      <c r="B176" s="36">
        <v>386</v>
      </c>
      <c r="C176" s="36">
        <v>277</v>
      </c>
      <c r="D176" s="43">
        <v>206</v>
      </c>
      <c r="E176" s="36">
        <v>91.1</v>
      </c>
      <c r="F176" s="36">
        <v>72.2</v>
      </c>
      <c r="G176" s="36">
        <v>50.3</v>
      </c>
      <c r="H176" s="36">
        <v>46.8</v>
      </c>
      <c r="I176" s="36">
        <v>39.299999999999997</v>
      </c>
      <c r="J176" s="36">
        <v>47.8</v>
      </c>
      <c r="K176" s="36">
        <v>54.6</v>
      </c>
      <c r="L176" s="36">
        <v>56.5</v>
      </c>
      <c r="M176" s="36">
        <v>47.9</v>
      </c>
      <c r="N176" s="36">
        <v>44.6</v>
      </c>
      <c r="O176" s="42">
        <v>36</v>
      </c>
      <c r="P176" s="36">
        <v>30.3</v>
      </c>
      <c r="Q176" s="42">
        <v>29</v>
      </c>
      <c r="R176" s="36">
        <v>28.7</v>
      </c>
      <c r="S176" s="42">
        <v>23.9</v>
      </c>
      <c r="T176" s="36">
        <v>18.100000000000001</v>
      </c>
      <c r="U176" s="114"/>
    </row>
    <row r="177" spans="1:27" ht="14.25" customHeight="1">
      <c r="A177" s="28" t="s">
        <v>2158</v>
      </c>
      <c r="B177" s="84">
        <v>947</v>
      </c>
      <c r="C177" s="84">
        <v>731</v>
      </c>
      <c r="D177" s="36">
        <v>596</v>
      </c>
      <c r="E177" s="36">
        <v>246</v>
      </c>
      <c r="F177" s="36">
        <v>198</v>
      </c>
      <c r="G177" s="36">
        <v>139</v>
      </c>
      <c r="H177" s="36">
        <v>134</v>
      </c>
      <c r="I177" s="36">
        <v>111</v>
      </c>
      <c r="J177" s="36">
        <v>146</v>
      </c>
      <c r="K177" s="36">
        <v>178</v>
      </c>
      <c r="L177" s="36">
        <v>176</v>
      </c>
      <c r="M177" s="36">
        <v>141</v>
      </c>
      <c r="N177" s="36">
        <v>145</v>
      </c>
      <c r="O177" s="36">
        <v>139</v>
      </c>
      <c r="P177" s="36">
        <v>126</v>
      </c>
      <c r="Q177" s="36">
        <v>136</v>
      </c>
      <c r="R177" s="36">
        <v>141</v>
      </c>
      <c r="S177" s="36">
        <v>114</v>
      </c>
      <c r="T177" s="36">
        <v>91.3</v>
      </c>
      <c r="U177" s="114"/>
    </row>
    <row r="178" spans="1:27">
      <c r="A178" s="8" t="s">
        <v>2226</v>
      </c>
      <c r="B178" s="84">
        <v>336</v>
      </c>
      <c r="C178" s="36">
        <v>220</v>
      </c>
      <c r="D178" s="36">
        <v>146</v>
      </c>
      <c r="E178" s="36">
        <v>76.5</v>
      </c>
      <c r="F178" s="36">
        <v>51.6</v>
      </c>
      <c r="G178" s="36">
        <v>36.799999999999997</v>
      </c>
      <c r="H178" s="42">
        <v>33</v>
      </c>
      <c r="I178" s="36">
        <v>23.8</v>
      </c>
      <c r="J178" s="36">
        <v>29.9</v>
      </c>
      <c r="K178" s="36">
        <v>32.9</v>
      </c>
      <c r="L178" s="42">
        <v>37</v>
      </c>
      <c r="M178" s="36">
        <v>42.2</v>
      </c>
      <c r="N178" s="36">
        <v>47.4</v>
      </c>
      <c r="O178" s="36">
        <v>46.4</v>
      </c>
      <c r="P178" s="36">
        <v>47.2</v>
      </c>
      <c r="Q178" s="36">
        <v>57.3</v>
      </c>
      <c r="R178" s="36">
        <v>54.2</v>
      </c>
      <c r="S178" s="36">
        <v>56.5</v>
      </c>
      <c r="T178" s="36">
        <v>57.5</v>
      </c>
      <c r="U178" s="114"/>
    </row>
    <row r="179" spans="1:27" ht="13.8">
      <c r="A179" s="566" t="s">
        <v>2182</v>
      </c>
      <c r="B179" s="566"/>
      <c r="C179" s="566"/>
      <c r="D179" s="566"/>
      <c r="E179" s="566"/>
      <c r="F179" s="566"/>
      <c r="G179" s="566"/>
      <c r="H179" s="566"/>
      <c r="I179" s="566"/>
      <c r="J179" s="566"/>
      <c r="K179" s="566"/>
      <c r="L179" s="566"/>
      <c r="M179" s="566"/>
      <c r="N179" s="566"/>
      <c r="O179" s="566"/>
      <c r="P179" s="566"/>
      <c r="Q179" s="566"/>
      <c r="R179" s="566"/>
      <c r="S179" s="566"/>
      <c r="T179" s="566"/>
      <c r="U179" s="566"/>
      <c r="V179" s="566"/>
      <c r="W179" s="566"/>
      <c r="X179" s="566"/>
      <c r="Y179" s="566"/>
      <c r="Z179" s="503"/>
      <c r="AA179" s="503"/>
    </row>
    <row r="180" spans="1:27" ht="30" customHeight="1">
      <c r="A180" s="8" t="s">
        <v>2156</v>
      </c>
      <c r="B180" s="247"/>
      <c r="C180" s="247"/>
      <c r="D180" s="247"/>
      <c r="E180" s="247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7"/>
      <c r="S180" s="36"/>
      <c r="T180" s="36">
        <v>1453</v>
      </c>
      <c r="U180" s="36">
        <v>1542</v>
      </c>
      <c r="V180" s="18">
        <v>1237</v>
      </c>
      <c r="W180" s="36">
        <v>1389</v>
      </c>
      <c r="X180" s="36">
        <v>1311</v>
      </c>
      <c r="Y180" s="36">
        <v>1231</v>
      </c>
      <c r="Z180" s="36">
        <v>1121</v>
      </c>
      <c r="AA180" s="36">
        <v>1168</v>
      </c>
    </row>
    <row r="181" spans="1:27" ht="18.75" customHeight="1">
      <c r="A181" s="8" t="s">
        <v>2157</v>
      </c>
      <c r="B181" s="247"/>
      <c r="C181" s="247"/>
      <c r="D181" s="247"/>
      <c r="E181" s="247"/>
      <c r="F181" s="247"/>
      <c r="G181" s="247"/>
      <c r="H181" s="247"/>
      <c r="I181" s="247"/>
      <c r="J181" s="247"/>
      <c r="K181" s="247"/>
      <c r="L181" s="247"/>
      <c r="M181" s="247"/>
      <c r="N181" s="247"/>
      <c r="O181" s="247"/>
      <c r="P181" s="247"/>
      <c r="Q181" s="247"/>
      <c r="R181" s="247"/>
      <c r="S181" s="36"/>
      <c r="T181" s="36">
        <v>17.899999999999999</v>
      </c>
      <c r="U181" s="36">
        <v>20.7</v>
      </c>
      <c r="V181" s="36">
        <v>19.3</v>
      </c>
      <c r="W181" s="36">
        <v>14.1</v>
      </c>
      <c r="X181" s="36">
        <v>12.8</v>
      </c>
      <c r="Y181" s="36">
        <v>11.7</v>
      </c>
      <c r="Z181" s="27">
        <v>11</v>
      </c>
      <c r="AA181" s="27">
        <v>9.1</v>
      </c>
    </row>
    <row r="182" spans="1:27" ht="42">
      <c r="A182" s="8" t="s">
        <v>2048</v>
      </c>
      <c r="B182" s="247"/>
      <c r="C182" s="247"/>
      <c r="D182" s="247"/>
      <c r="E182" s="247"/>
      <c r="F182" s="247"/>
      <c r="G182" s="247"/>
      <c r="H182" s="247"/>
      <c r="I182" s="247"/>
      <c r="J182" s="247"/>
      <c r="K182" s="247"/>
      <c r="L182" s="247"/>
      <c r="M182" s="247"/>
      <c r="N182" s="247"/>
      <c r="O182" s="247"/>
      <c r="P182" s="247"/>
      <c r="Q182" s="247"/>
      <c r="R182" s="247"/>
      <c r="S182" s="36"/>
      <c r="T182" s="36">
        <v>109</v>
      </c>
      <c r="U182" s="36">
        <v>115</v>
      </c>
      <c r="V182" s="36">
        <v>100</v>
      </c>
      <c r="W182" s="36">
        <v>144</v>
      </c>
      <c r="X182" s="36">
        <v>207</v>
      </c>
      <c r="Y182" s="36">
        <v>208</v>
      </c>
      <c r="Z182" s="36">
        <v>285</v>
      </c>
      <c r="AA182" s="36">
        <v>290</v>
      </c>
    </row>
    <row r="183" spans="1:27" ht="29.25" customHeight="1">
      <c r="A183" s="32" t="s">
        <v>1807</v>
      </c>
      <c r="B183" s="247"/>
      <c r="C183" s="247"/>
      <c r="D183" s="247"/>
      <c r="E183" s="247"/>
      <c r="F183" s="247"/>
      <c r="G183" s="247"/>
      <c r="H183" s="247"/>
      <c r="I183" s="247"/>
      <c r="J183" s="247"/>
      <c r="K183" s="247"/>
      <c r="L183" s="247"/>
      <c r="M183" s="247"/>
      <c r="N183" s="247"/>
      <c r="O183" s="247"/>
      <c r="P183" s="247"/>
      <c r="Q183" s="247"/>
      <c r="R183" s="247"/>
      <c r="S183" s="36"/>
      <c r="T183" s="36"/>
      <c r="U183" s="36"/>
      <c r="V183" s="18"/>
      <c r="AA183" s="427"/>
    </row>
    <row r="184" spans="1:27" ht="12.75" customHeight="1">
      <c r="A184" s="566" t="s">
        <v>1792</v>
      </c>
      <c r="B184" s="566"/>
      <c r="C184" s="566"/>
      <c r="D184" s="566"/>
      <c r="E184" s="566"/>
      <c r="F184" s="566"/>
      <c r="G184" s="566"/>
      <c r="H184" s="566"/>
      <c r="I184" s="566"/>
      <c r="J184" s="566"/>
      <c r="K184" s="566"/>
      <c r="L184" s="566"/>
      <c r="M184" s="566"/>
      <c r="N184" s="566"/>
      <c r="O184" s="566"/>
      <c r="P184" s="566"/>
      <c r="Q184" s="566"/>
      <c r="R184" s="566"/>
      <c r="S184" s="566"/>
      <c r="T184" s="566"/>
      <c r="U184" s="566"/>
      <c r="V184" s="566"/>
      <c r="W184" s="566"/>
      <c r="X184" s="566"/>
      <c r="Y184" s="566"/>
      <c r="Z184" s="503"/>
      <c r="AA184" s="503"/>
    </row>
    <row r="185" spans="1:27" ht="29.25" customHeight="1">
      <c r="A185" s="26" t="s">
        <v>421</v>
      </c>
      <c r="B185" s="84">
        <v>1086</v>
      </c>
      <c r="C185" s="84">
        <v>743</v>
      </c>
      <c r="D185" s="84">
        <v>329</v>
      </c>
      <c r="E185" s="84">
        <v>131</v>
      </c>
      <c r="F185" s="84">
        <v>84.8</v>
      </c>
      <c r="G185" s="84">
        <v>86.7</v>
      </c>
      <c r="H185" s="84">
        <v>76.099999999999994</v>
      </c>
      <c r="I185" s="84">
        <v>41</v>
      </c>
      <c r="J185" s="84">
        <v>52.1</v>
      </c>
      <c r="K185" s="84">
        <v>96.4</v>
      </c>
      <c r="L185" s="84">
        <v>104</v>
      </c>
      <c r="M185" s="84">
        <v>86</v>
      </c>
      <c r="N185" s="84">
        <v>67.900000000000006</v>
      </c>
      <c r="O185" s="84">
        <v>67.3</v>
      </c>
      <c r="P185" s="84">
        <v>57.2</v>
      </c>
      <c r="Q185" s="84">
        <v>75.5</v>
      </c>
      <c r="R185" s="84">
        <v>74.3</v>
      </c>
      <c r="S185" s="84">
        <v>66.5</v>
      </c>
      <c r="T185" s="84">
        <v>55.1</v>
      </c>
      <c r="U185" s="173"/>
      <c r="V185" s="173"/>
      <c r="W185" s="173"/>
    </row>
    <row r="186" spans="1:27" ht="15.75" customHeight="1">
      <c r="A186" s="26" t="s">
        <v>422</v>
      </c>
      <c r="B186" s="84">
        <v>4201</v>
      </c>
      <c r="C186" s="84">
        <v>3734</v>
      </c>
      <c r="D186" s="84">
        <v>2854</v>
      </c>
      <c r="E186" s="84">
        <v>1161</v>
      </c>
      <c r="F186" s="84">
        <v>900</v>
      </c>
      <c r="G186" s="84">
        <v>649</v>
      </c>
      <c r="H186" s="84">
        <v>525</v>
      </c>
      <c r="I186" s="84">
        <v>390</v>
      </c>
      <c r="J186" s="84">
        <v>786</v>
      </c>
      <c r="K186" s="84">
        <v>805</v>
      </c>
      <c r="L186" s="84">
        <v>1030</v>
      </c>
      <c r="M186" s="84">
        <v>1182</v>
      </c>
      <c r="N186" s="84">
        <v>1459</v>
      </c>
      <c r="O186" s="84">
        <v>1534</v>
      </c>
      <c r="P186" s="84">
        <v>1491</v>
      </c>
      <c r="Q186" s="84">
        <v>2014</v>
      </c>
      <c r="R186" s="84">
        <v>2018</v>
      </c>
      <c r="S186" s="84">
        <v>1927</v>
      </c>
      <c r="T186" s="84">
        <v>1883</v>
      </c>
      <c r="U186" s="173"/>
      <c r="V186" s="173"/>
      <c r="W186" s="173"/>
    </row>
    <row r="187" spans="1:27" ht="16.5" customHeight="1">
      <c r="A187" s="26" t="s">
        <v>663</v>
      </c>
      <c r="B187" s="84">
        <v>544</v>
      </c>
      <c r="C187" s="84">
        <v>352</v>
      </c>
      <c r="D187" s="84">
        <v>173</v>
      </c>
      <c r="E187" s="84">
        <v>68.099999999999994</v>
      </c>
      <c r="F187" s="84">
        <v>53.6</v>
      </c>
      <c r="G187" s="84">
        <v>96.5</v>
      </c>
      <c r="H187" s="84">
        <v>68.599999999999994</v>
      </c>
      <c r="I187" s="84">
        <v>49.1</v>
      </c>
      <c r="J187" s="84">
        <v>125</v>
      </c>
      <c r="K187" s="84">
        <v>130</v>
      </c>
      <c r="L187" s="84">
        <v>77.400000000000006</v>
      </c>
      <c r="M187" s="84">
        <v>88.9</v>
      </c>
      <c r="N187" s="84">
        <v>127</v>
      </c>
      <c r="O187" s="84">
        <v>125</v>
      </c>
      <c r="P187" s="84">
        <v>113</v>
      </c>
      <c r="Q187" s="84">
        <v>110</v>
      </c>
      <c r="R187" s="84">
        <v>88.2</v>
      </c>
      <c r="S187" s="84">
        <v>68.3</v>
      </c>
      <c r="T187" s="84">
        <v>50.7</v>
      </c>
      <c r="U187" s="173"/>
      <c r="V187" s="173"/>
      <c r="W187" s="173"/>
    </row>
    <row r="188" spans="1:27" ht="12.75" customHeight="1">
      <c r="A188" s="8" t="s">
        <v>2226</v>
      </c>
      <c r="B188" s="84">
        <v>336</v>
      </c>
      <c r="C188" s="36">
        <v>220</v>
      </c>
      <c r="D188" s="36">
        <v>146</v>
      </c>
      <c r="E188" s="36">
        <v>76.5</v>
      </c>
      <c r="F188" s="36">
        <v>51.6</v>
      </c>
      <c r="G188" s="36">
        <v>36.799999999999997</v>
      </c>
      <c r="H188" s="42">
        <v>33</v>
      </c>
      <c r="I188" s="36">
        <v>23.8</v>
      </c>
      <c r="J188" s="36">
        <v>29.9</v>
      </c>
      <c r="K188" s="36">
        <v>32.9</v>
      </c>
      <c r="L188" s="42">
        <v>37</v>
      </c>
      <c r="M188" s="36">
        <v>42.2</v>
      </c>
      <c r="N188" s="36">
        <v>47.4</v>
      </c>
      <c r="O188" s="36">
        <v>46.4</v>
      </c>
      <c r="P188" s="36">
        <v>47.2</v>
      </c>
      <c r="Q188" s="36">
        <v>57.3</v>
      </c>
      <c r="R188" s="36">
        <v>54.2</v>
      </c>
      <c r="S188" s="36">
        <v>56.5</v>
      </c>
      <c r="T188" s="36">
        <v>57.5</v>
      </c>
      <c r="U188" s="173"/>
      <c r="V188" s="173"/>
      <c r="W188" s="173"/>
    </row>
    <row r="189" spans="1:27" ht="12.75" customHeight="1">
      <c r="A189" s="566" t="s">
        <v>2182</v>
      </c>
      <c r="B189" s="566"/>
      <c r="C189" s="566"/>
      <c r="D189" s="566"/>
      <c r="E189" s="566"/>
      <c r="F189" s="566"/>
      <c r="G189" s="566"/>
      <c r="H189" s="566"/>
      <c r="I189" s="566"/>
      <c r="J189" s="566"/>
      <c r="K189" s="566"/>
      <c r="L189" s="566"/>
      <c r="M189" s="566"/>
      <c r="N189" s="566"/>
      <c r="O189" s="566"/>
      <c r="P189" s="566"/>
      <c r="Q189" s="566"/>
      <c r="R189" s="566"/>
      <c r="S189" s="566"/>
      <c r="T189" s="566"/>
      <c r="U189" s="566"/>
      <c r="V189" s="566"/>
      <c r="W189" s="566"/>
      <c r="X189" s="566"/>
      <c r="Y189" s="566"/>
      <c r="Z189" s="503"/>
      <c r="AA189" s="503"/>
    </row>
    <row r="190" spans="1:27" ht="29.25" customHeight="1">
      <c r="A190" s="26" t="s">
        <v>421</v>
      </c>
      <c r="B190" s="247"/>
      <c r="C190" s="247"/>
      <c r="D190" s="247"/>
      <c r="E190" s="247"/>
      <c r="F190" s="247"/>
      <c r="G190" s="247"/>
      <c r="H190" s="247"/>
      <c r="I190" s="247"/>
      <c r="J190" s="247"/>
      <c r="K190" s="247"/>
      <c r="L190" s="247"/>
      <c r="M190" s="247"/>
      <c r="N190" s="247"/>
      <c r="O190" s="247"/>
      <c r="P190" s="247"/>
      <c r="Q190" s="247"/>
      <c r="R190" s="247"/>
      <c r="S190" s="247"/>
      <c r="T190" s="84">
        <v>55.1</v>
      </c>
      <c r="U190" s="84">
        <v>52.4</v>
      </c>
      <c r="V190" s="84">
        <v>41.6</v>
      </c>
      <c r="W190" s="36">
        <v>41.3</v>
      </c>
      <c r="X190" s="36">
        <v>22.8</v>
      </c>
      <c r="Y190" s="42">
        <v>19</v>
      </c>
      <c r="Z190" s="18">
        <v>6.5</v>
      </c>
      <c r="AA190" s="18">
        <v>2.9</v>
      </c>
    </row>
    <row r="191" spans="1:27" ht="16.5" customHeight="1">
      <c r="A191" s="26" t="s">
        <v>422</v>
      </c>
      <c r="B191" s="247"/>
      <c r="C191" s="247"/>
      <c r="D191" s="247"/>
      <c r="E191" s="247"/>
      <c r="F191" s="247"/>
      <c r="G191" s="247"/>
      <c r="H191" s="247"/>
      <c r="I191" s="247"/>
      <c r="J191" s="247"/>
      <c r="K191" s="247"/>
      <c r="L191" s="247"/>
      <c r="M191" s="247"/>
      <c r="N191" s="247"/>
      <c r="O191" s="247"/>
      <c r="P191" s="247"/>
      <c r="Q191" s="247"/>
      <c r="R191" s="247"/>
      <c r="S191" s="247"/>
      <c r="T191" s="84">
        <v>1920</v>
      </c>
      <c r="U191" s="84">
        <v>2689</v>
      </c>
      <c r="V191" s="84">
        <v>2659</v>
      </c>
      <c r="W191" s="36">
        <v>2419</v>
      </c>
      <c r="X191" s="36">
        <v>2223</v>
      </c>
      <c r="Y191" s="36">
        <v>1990</v>
      </c>
      <c r="Z191" s="18">
        <v>1941</v>
      </c>
      <c r="AA191" s="18">
        <v>2058</v>
      </c>
    </row>
    <row r="192" spans="1:27" ht="15.6">
      <c r="A192" s="26" t="s">
        <v>663</v>
      </c>
      <c r="B192" s="247"/>
      <c r="C192" s="247"/>
      <c r="D192" s="247"/>
      <c r="E192" s="247"/>
      <c r="F192" s="247"/>
      <c r="G192" s="247"/>
      <c r="H192" s="247"/>
      <c r="I192" s="247"/>
      <c r="J192" s="247"/>
      <c r="K192" s="247"/>
      <c r="L192" s="247"/>
      <c r="M192" s="247"/>
      <c r="N192" s="247"/>
      <c r="O192" s="247"/>
      <c r="P192" s="247"/>
      <c r="Q192" s="247"/>
      <c r="R192" s="247"/>
      <c r="S192" s="36"/>
      <c r="T192" s="84">
        <v>50.7</v>
      </c>
      <c r="U192" s="84">
        <v>63.3</v>
      </c>
      <c r="V192" s="15">
        <v>68.2</v>
      </c>
      <c r="W192" s="36">
        <v>50.2</v>
      </c>
      <c r="X192" s="36">
        <v>50.3</v>
      </c>
      <c r="Y192" s="36">
        <v>36.4</v>
      </c>
      <c r="Z192" s="18">
        <v>30.1</v>
      </c>
      <c r="AA192" s="18">
        <v>21.5</v>
      </c>
    </row>
    <row r="193" spans="1:27" ht="13.8">
      <c r="A193" s="28" t="s">
        <v>2226</v>
      </c>
      <c r="B193" s="247"/>
      <c r="C193" s="247"/>
      <c r="D193" s="247"/>
      <c r="E193" s="247"/>
      <c r="F193" s="247"/>
      <c r="G193" s="247"/>
      <c r="H193" s="247"/>
      <c r="I193" s="247"/>
      <c r="J193" s="247"/>
      <c r="K193" s="247"/>
      <c r="L193" s="247"/>
      <c r="M193" s="247"/>
      <c r="N193" s="247"/>
      <c r="O193" s="247"/>
      <c r="P193" s="247"/>
      <c r="Q193" s="247"/>
      <c r="R193" s="247"/>
      <c r="S193" s="36"/>
      <c r="T193" s="36">
        <v>82.7</v>
      </c>
      <c r="U193" s="36">
        <v>103</v>
      </c>
      <c r="V193" s="15">
        <v>110</v>
      </c>
      <c r="W193" s="36">
        <v>103</v>
      </c>
      <c r="X193" s="36">
        <v>118</v>
      </c>
      <c r="Y193" s="36">
        <v>109</v>
      </c>
      <c r="Z193" s="18">
        <v>91.7</v>
      </c>
      <c r="AA193" s="18">
        <v>95.2</v>
      </c>
    </row>
    <row r="194" spans="1:27" ht="31.5" customHeight="1">
      <c r="A194" s="148" t="s">
        <v>2159</v>
      </c>
      <c r="B194" s="36"/>
      <c r="C194" s="36"/>
      <c r="D194" s="36"/>
      <c r="E194" s="36"/>
      <c r="F194" s="36"/>
      <c r="G194" s="42"/>
      <c r="H194" s="36"/>
      <c r="I194" s="36"/>
      <c r="J194" s="36"/>
      <c r="K194" s="42"/>
      <c r="L194" s="36"/>
      <c r="M194" s="36"/>
      <c r="N194" s="36"/>
      <c r="O194" s="36"/>
      <c r="P194" s="36"/>
      <c r="Q194" s="36"/>
      <c r="R194" s="36"/>
      <c r="T194" s="114"/>
      <c r="U194" s="114"/>
    </row>
    <row r="195" spans="1:27" ht="13.8">
      <c r="A195" s="566" t="s">
        <v>1792</v>
      </c>
      <c r="B195" s="566"/>
      <c r="C195" s="566"/>
      <c r="D195" s="566"/>
      <c r="E195" s="566"/>
      <c r="F195" s="566"/>
      <c r="G195" s="566"/>
      <c r="H195" s="566"/>
      <c r="I195" s="566"/>
      <c r="J195" s="566"/>
      <c r="K195" s="566"/>
      <c r="L195" s="566"/>
      <c r="M195" s="566"/>
      <c r="N195" s="566"/>
      <c r="O195" s="566"/>
      <c r="P195" s="566"/>
      <c r="Q195" s="566"/>
      <c r="R195" s="566"/>
      <c r="S195" s="566"/>
      <c r="T195" s="566"/>
      <c r="U195" s="566"/>
      <c r="V195" s="566"/>
      <c r="W195" s="566"/>
      <c r="X195" s="566"/>
      <c r="Y195" s="566"/>
      <c r="Z195" s="503"/>
      <c r="AA195" s="503"/>
    </row>
    <row r="196" spans="1:27" ht="15.6">
      <c r="A196" s="8" t="s">
        <v>1981</v>
      </c>
      <c r="B196" s="84">
        <v>65772.600000000006</v>
      </c>
      <c r="C196" s="36">
        <v>53367.3</v>
      </c>
      <c r="D196" s="36">
        <v>40892</v>
      </c>
      <c r="E196" s="36">
        <v>30723.9</v>
      </c>
      <c r="F196" s="36">
        <v>26465.3</v>
      </c>
      <c r="G196" s="36">
        <v>21913.1</v>
      </c>
      <c r="H196" s="36">
        <v>19622.2</v>
      </c>
      <c r="I196" s="36">
        <v>18536.8</v>
      </c>
      <c r="J196" s="36">
        <v>19163.8</v>
      </c>
      <c r="K196" s="36">
        <v>20003.3</v>
      </c>
      <c r="L196" s="36">
        <v>19045.099999999999</v>
      </c>
      <c r="M196" s="36">
        <v>18590.3</v>
      </c>
      <c r="N196" s="36">
        <v>20154.5</v>
      </c>
      <c r="O196" s="36">
        <v>21214</v>
      </c>
      <c r="P196" s="36">
        <v>22033.5</v>
      </c>
      <c r="Q196" s="36">
        <v>22193.7</v>
      </c>
      <c r="R196" s="36">
        <v>24257.8</v>
      </c>
      <c r="S196" s="36">
        <v>21617.8</v>
      </c>
      <c r="T196" s="36">
        <v>18993.3</v>
      </c>
      <c r="U196" s="114"/>
    </row>
    <row r="197" spans="1:27" ht="15.6">
      <c r="A197" s="8" t="s">
        <v>1982</v>
      </c>
      <c r="B197" s="84">
        <v>1519.7</v>
      </c>
      <c r="C197" s="84">
        <v>1268.2</v>
      </c>
      <c r="D197" s="36">
        <v>1042.2</v>
      </c>
      <c r="E197" s="36">
        <v>889.5</v>
      </c>
      <c r="F197" s="36">
        <v>939.2</v>
      </c>
      <c r="G197" s="36">
        <v>971.8</v>
      </c>
      <c r="H197" s="36">
        <v>943</v>
      </c>
      <c r="I197" s="36">
        <v>1101.8</v>
      </c>
      <c r="J197" s="36">
        <v>1324</v>
      </c>
      <c r="K197" s="36">
        <v>1484.4</v>
      </c>
      <c r="L197" s="36">
        <v>1589.7</v>
      </c>
      <c r="M197" s="36">
        <v>1821.4</v>
      </c>
      <c r="N197" s="36">
        <v>1977.6</v>
      </c>
      <c r="O197" s="36">
        <v>2247.6999999999998</v>
      </c>
      <c r="P197" s="36">
        <v>2555.6</v>
      </c>
      <c r="Q197" s="36">
        <v>2615.1999999999998</v>
      </c>
      <c r="R197" s="36">
        <v>2776.8</v>
      </c>
      <c r="S197" s="36">
        <v>2592</v>
      </c>
      <c r="T197" s="36">
        <v>2128.3000000000002</v>
      </c>
      <c r="U197" s="114"/>
    </row>
    <row r="198" spans="1:27" ht="28.8">
      <c r="A198" s="8" t="s">
        <v>1442</v>
      </c>
      <c r="B198" s="84">
        <v>5409.4</v>
      </c>
      <c r="C198" s="36">
        <v>4522.3999999999996</v>
      </c>
      <c r="D198" s="36">
        <v>3940.8</v>
      </c>
      <c r="E198" s="36">
        <v>2625.5</v>
      </c>
      <c r="F198" s="36">
        <v>2205.6</v>
      </c>
      <c r="G198" s="36">
        <v>1471.6</v>
      </c>
      <c r="H198" s="36">
        <v>1490</v>
      </c>
      <c r="I198" s="36">
        <v>1567.9</v>
      </c>
      <c r="J198" s="36">
        <v>1986.5</v>
      </c>
      <c r="K198" s="36">
        <v>2334.8000000000002</v>
      </c>
      <c r="L198" s="36">
        <v>2545</v>
      </c>
      <c r="M198" s="36">
        <v>2743.7</v>
      </c>
      <c r="N198" s="36">
        <v>3203.7</v>
      </c>
      <c r="O198" s="36">
        <v>3637.7</v>
      </c>
      <c r="P198" s="36">
        <v>3929.9</v>
      </c>
      <c r="Q198" s="36">
        <v>4717.5</v>
      </c>
      <c r="R198" s="36">
        <v>5500.8</v>
      </c>
      <c r="S198" s="36">
        <v>5750.7</v>
      </c>
      <c r="T198" s="36">
        <v>4599.5</v>
      </c>
      <c r="U198" s="114"/>
    </row>
    <row r="199" spans="1:27" ht="28.8">
      <c r="A199" s="8" t="s">
        <v>1443</v>
      </c>
      <c r="B199" s="84">
        <v>474.1</v>
      </c>
      <c r="C199" s="36">
        <v>426.5</v>
      </c>
      <c r="D199" s="36">
        <v>362.1</v>
      </c>
      <c r="E199" s="36">
        <v>239.8</v>
      </c>
      <c r="F199" s="36">
        <v>233.9</v>
      </c>
      <c r="G199" s="36">
        <v>183.8</v>
      </c>
      <c r="H199" s="36">
        <v>197.4</v>
      </c>
      <c r="I199" s="36">
        <v>194.2</v>
      </c>
      <c r="J199" s="36">
        <v>242.7</v>
      </c>
      <c r="K199" s="36">
        <v>278.10000000000002</v>
      </c>
      <c r="L199" s="36">
        <v>283.10000000000002</v>
      </c>
      <c r="M199" s="36">
        <v>310.3</v>
      </c>
      <c r="N199" s="36">
        <v>324.5</v>
      </c>
      <c r="O199" s="42">
        <v>348</v>
      </c>
      <c r="P199" s="42">
        <v>413</v>
      </c>
      <c r="Q199" s="36">
        <v>439.2</v>
      </c>
      <c r="R199" s="36">
        <v>480.6</v>
      </c>
      <c r="S199" s="36">
        <v>479.2</v>
      </c>
      <c r="T199" s="36">
        <v>372.9</v>
      </c>
      <c r="U199" s="114"/>
    </row>
    <row r="200" spans="1:27" ht="13.8">
      <c r="A200" s="566" t="s">
        <v>2182</v>
      </c>
      <c r="B200" s="566"/>
      <c r="C200" s="566"/>
      <c r="D200" s="566"/>
      <c r="E200" s="566"/>
      <c r="F200" s="566"/>
      <c r="G200" s="566"/>
      <c r="H200" s="566"/>
      <c r="I200" s="566"/>
      <c r="J200" s="566"/>
      <c r="K200" s="566"/>
      <c r="L200" s="566"/>
      <c r="M200" s="566"/>
      <c r="N200" s="566"/>
      <c r="O200" s="566"/>
      <c r="P200" s="566"/>
      <c r="Q200" s="566"/>
      <c r="R200" s="566"/>
      <c r="S200" s="566"/>
      <c r="T200" s="566"/>
      <c r="U200" s="566"/>
      <c r="V200" s="566"/>
      <c r="W200" s="566"/>
      <c r="X200" s="566"/>
      <c r="Y200" s="566"/>
      <c r="Z200" s="503"/>
      <c r="AA200" s="503"/>
    </row>
    <row r="201" spans="1:27" ht="42">
      <c r="A201" s="8" t="s">
        <v>2009</v>
      </c>
      <c r="B201" s="247"/>
      <c r="C201" s="247"/>
      <c r="D201" s="247"/>
      <c r="E201" s="247"/>
      <c r="F201" s="247"/>
      <c r="G201" s="247"/>
      <c r="H201" s="247"/>
      <c r="I201" s="247"/>
      <c r="J201" s="247"/>
      <c r="K201" s="247"/>
      <c r="L201" s="247"/>
      <c r="M201" s="247"/>
      <c r="N201" s="247"/>
      <c r="O201" s="247"/>
      <c r="P201" s="247"/>
      <c r="Q201" s="247"/>
      <c r="R201" s="247"/>
      <c r="S201" s="247"/>
      <c r="T201" s="36">
        <v>18326.2</v>
      </c>
      <c r="U201" s="36">
        <v>21774.400000000001</v>
      </c>
      <c r="V201" s="18">
        <v>22548.3</v>
      </c>
      <c r="W201" s="18">
        <v>21096.9</v>
      </c>
      <c r="X201" s="18">
        <v>21695.7</v>
      </c>
      <c r="Y201" s="18">
        <v>21468.6</v>
      </c>
      <c r="Z201" s="18">
        <v>22003.200000000001</v>
      </c>
      <c r="AA201" s="18">
        <v>23735.599999999999</v>
      </c>
    </row>
    <row r="202" spans="1:27" ht="42">
      <c r="A202" s="28" t="s">
        <v>1954</v>
      </c>
      <c r="B202" s="247"/>
      <c r="C202" s="247"/>
      <c r="D202" s="247"/>
      <c r="E202" s="247"/>
      <c r="F202" s="247"/>
      <c r="G202" s="247"/>
      <c r="H202" s="247"/>
      <c r="I202" s="247"/>
      <c r="J202" s="247"/>
      <c r="K202" s="247"/>
      <c r="L202" s="247"/>
      <c r="M202" s="247"/>
      <c r="N202" s="247"/>
      <c r="O202" s="247"/>
      <c r="P202" s="247"/>
      <c r="Q202" s="247"/>
      <c r="R202" s="247"/>
      <c r="S202" s="247"/>
      <c r="T202" s="36">
        <v>2120.8000000000002</v>
      </c>
      <c r="U202" s="36">
        <v>2696.7</v>
      </c>
      <c r="V202" s="18">
        <v>3063</v>
      </c>
      <c r="W202" s="18">
        <v>3200.5</v>
      </c>
      <c r="X202" s="18">
        <v>3328.9</v>
      </c>
      <c r="Y202" s="18">
        <v>3568.6</v>
      </c>
      <c r="Z202" s="18">
        <v>3657.5</v>
      </c>
      <c r="AA202" s="18">
        <v>3811.6</v>
      </c>
    </row>
    <row r="203" spans="1:27" ht="60" customHeight="1">
      <c r="A203" s="8" t="s">
        <v>1953</v>
      </c>
      <c r="B203" s="247"/>
      <c r="C203" s="247"/>
      <c r="D203" s="247"/>
      <c r="E203" s="247"/>
      <c r="F203" s="247"/>
      <c r="G203" s="247"/>
      <c r="H203" s="247"/>
      <c r="I203" s="247"/>
      <c r="J203" s="247"/>
      <c r="K203" s="247"/>
      <c r="L203" s="247"/>
      <c r="M203" s="247"/>
      <c r="N203" s="247"/>
      <c r="O203" s="247"/>
      <c r="P203" s="247"/>
      <c r="Q203" s="247"/>
      <c r="R203" s="247"/>
      <c r="S203" s="247"/>
      <c r="T203" s="36">
        <v>4604.8999999999996</v>
      </c>
      <c r="U203" s="36">
        <v>5467.1</v>
      </c>
      <c r="V203" s="18">
        <v>6530.9</v>
      </c>
      <c r="W203" s="18">
        <v>6778.4</v>
      </c>
      <c r="X203" s="18">
        <v>6638.3</v>
      </c>
      <c r="Y203" s="18">
        <v>6821.7</v>
      </c>
      <c r="Z203" s="18">
        <v>7207</v>
      </c>
      <c r="AA203" s="18">
        <v>7394</v>
      </c>
    </row>
    <row r="204" spans="1:27" ht="42" customHeight="1">
      <c r="A204" s="8" t="s">
        <v>1580</v>
      </c>
      <c r="B204" s="247"/>
      <c r="C204" s="247"/>
      <c r="D204" s="247"/>
      <c r="E204" s="247"/>
      <c r="F204" s="247"/>
      <c r="G204" s="247"/>
      <c r="H204" s="247"/>
      <c r="I204" s="247"/>
      <c r="J204" s="247"/>
      <c r="K204" s="247"/>
      <c r="L204" s="247"/>
      <c r="M204" s="247"/>
      <c r="N204" s="247"/>
      <c r="O204" s="247"/>
      <c r="P204" s="247"/>
      <c r="Q204" s="247"/>
      <c r="R204" s="247"/>
      <c r="S204" s="247"/>
      <c r="T204" s="36">
        <v>372.9</v>
      </c>
      <c r="U204" s="36">
        <v>404.2</v>
      </c>
      <c r="V204" s="27">
        <v>464.2</v>
      </c>
      <c r="W204" s="18">
        <v>469</v>
      </c>
      <c r="X204" s="18">
        <v>427.4</v>
      </c>
      <c r="Y204" s="18">
        <v>468.7</v>
      </c>
      <c r="Z204" s="18">
        <v>502.4</v>
      </c>
      <c r="AA204" s="18">
        <v>554.9</v>
      </c>
    </row>
    <row r="205" spans="1:27" ht="37.5" customHeight="1">
      <c r="A205" s="148" t="s">
        <v>1880</v>
      </c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134"/>
      <c r="U205" s="114"/>
      <c r="V205" s="175"/>
    </row>
    <row r="206" spans="1:27" ht="13.8">
      <c r="A206" s="566" t="s">
        <v>1792</v>
      </c>
      <c r="B206" s="566"/>
      <c r="C206" s="566"/>
      <c r="D206" s="566"/>
      <c r="E206" s="566"/>
      <c r="F206" s="566"/>
      <c r="G206" s="566"/>
      <c r="H206" s="566"/>
      <c r="I206" s="566"/>
      <c r="J206" s="566"/>
      <c r="K206" s="566"/>
      <c r="L206" s="566"/>
      <c r="M206" s="566"/>
      <c r="N206" s="566"/>
      <c r="O206" s="566"/>
      <c r="P206" s="566"/>
      <c r="Q206" s="566"/>
      <c r="R206" s="566"/>
      <c r="S206" s="566"/>
      <c r="T206" s="566"/>
      <c r="U206" s="566"/>
      <c r="V206" s="566"/>
      <c r="W206" s="566"/>
      <c r="X206" s="566"/>
      <c r="Y206" s="566"/>
      <c r="Z206" s="503"/>
      <c r="AA206" s="503"/>
    </row>
    <row r="207" spans="1:27" ht="12.75" customHeight="1">
      <c r="A207" s="26" t="s">
        <v>1130</v>
      </c>
      <c r="B207" s="84">
        <v>6400</v>
      </c>
      <c r="C207" s="84">
        <v>5676</v>
      </c>
      <c r="D207" s="84">
        <v>4403</v>
      </c>
      <c r="E207" s="84">
        <v>3314</v>
      </c>
      <c r="F207" s="84">
        <v>4197</v>
      </c>
      <c r="G207" s="84">
        <v>3075</v>
      </c>
      <c r="H207" s="84">
        <v>3164</v>
      </c>
      <c r="I207" s="84">
        <v>3210</v>
      </c>
      <c r="J207" s="84">
        <v>4225</v>
      </c>
      <c r="K207" s="84">
        <v>4960</v>
      </c>
      <c r="L207" s="84">
        <v>5272</v>
      </c>
      <c r="M207" s="84">
        <v>5579</v>
      </c>
      <c r="N207" s="84">
        <v>5764</v>
      </c>
      <c r="O207" s="84">
        <v>5922</v>
      </c>
      <c r="P207" s="84">
        <v>6001</v>
      </c>
      <c r="Q207" s="84">
        <v>6008</v>
      </c>
      <c r="R207" s="84">
        <v>5973</v>
      </c>
      <c r="S207" s="84">
        <v>5913</v>
      </c>
      <c r="T207" s="84">
        <v>5487</v>
      </c>
      <c r="U207" s="36"/>
      <c r="V207" s="36"/>
    </row>
    <row r="208" spans="1:27">
      <c r="A208" s="8" t="s">
        <v>1269</v>
      </c>
      <c r="B208" s="84">
        <v>4764.7</v>
      </c>
      <c r="C208" s="36">
        <v>3608.1</v>
      </c>
      <c r="D208" s="36">
        <v>2884.5</v>
      </c>
      <c r="E208" s="36">
        <v>2216.1</v>
      </c>
      <c r="F208" s="36">
        <v>2772.6</v>
      </c>
      <c r="G208" s="36">
        <v>2302</v>
      </c>
      <c r="H208" s="36">
        <v>2225.8000000000002</v>
      </c>
      <c r="I208" s="36">
        <v>2453.1</v>
      </c>
      <c r="J208" s="36">
        <v>2968.4</v>
      </c>
      <c r="K208" s="36">
        <v>3326.4</v>
      </c>
      <c r="L208" s="36">
        <v>3442.3</v>
      </c>
      <c r="M208" s="36">
        <v>3551.8</v>
      </c>
      <c r="N208" s="36">
        <v>3681.6</v>
      </c>
      <c r="O208" s="36">
        <v>3903.2</v>
      </c>
      <c r="P208" s="36">
        <v>4001</v>
      </c>
      <c r="Q208" s="36">
        <v>4037.9</v>
      </c>
      <c r="R208" s="36">
        <v>4083.9</v>
      </c>
      <c r="S208" s="103">
        <v>4006.5</v>
      </c>
      <c r="T208" s="36">
        <v>3937.4</v>
      </c>
      <c r="V208" s="175"/>
    </row>
    <row r="209" spans="1:27">
      <c r="A209" s="26" t="s">
        <v>1270</v>
      </c>
      <c r="B209" s="84">
        <v>2619.1999999999998</v>
      </c>
      <c r="C209" s="84">
        <v>2156.6999999999998</v>
      </c>
      <c r="D209" s="84">
        <v>1606.6</v>
      </c>
      <c r="E209" s="84">
        <v>1195.5999999999999</v>
      </c>
      <c r="F209" s="84">
        <v>1300.5999999999999</v>
      </c>
      <c r="G209" s="84">
        <v>921.8</v>
      </c>
      <c r="H209" s="84">
        <v>1113.5</v>
      </c>
      <c r="I209" s="84">
        <v>1143.5</v>
      </c>
      <c r="J209" s="84">
        <v>1579</v>
      </c>
      <c r="K209" s="84">
        <v>1985.5</v>
      </c>
      <c r="L209" s="84">
        <v>2183.1</v>
      </c>
      <c r="M209" s="84">
        <v>2427.8000000000002</v>
      </c>
      <c r="N209" s="84">
        <v>2695.5</v>
      </c>
      <c r="O209" s="84">
        <v>2926.5</v>
      </c>
      <c r="P209" s="84">
        <v>3124.6</v>
      </c>
      <c r="Q209" s="84">
        <v>3396</v>
      </c>
      <c r="R209" s="84">
        <v>3497.5</v>
      </c>
      <c r="S209" s="84">
        <v>3695.7</v>
      </c>
      <c r="T209" s="36">
        <v>3457.9</v>
      </c>
      <c r="V209" s="175"/>
    </row>
    <row r="210" spans="1:27" ht="13.8">
      <c r="A210" s="566" t="s">
        <v>2182</v>
      </c>
      <c r="B210" s="566"/>
      <c r="C210" s="566"/>
      <c r="D210" s="566"/>
      <c r="E210" s="566"/>
      <c r="F210" s="566"/>
      <c r="G210" s="566"/>
      <c r="H210" s="566"/>
      <c r="I210" s="566"/>
      <c r="J210" s="566"/>
      <c r="K210" s="566"/>
      <c r="L210" s="566"/>
      <c r="M210" s="566"/>
      <c r="N210" s="566"/>
      <c r="O210" s="566"/>
      <c r="P210" s="566"/>
      <c r="Q210" s="566"/>
      <c r="R210" s="566"/>
      <c r="S210" s="566"/>
      <c r="T210" s="566"/>
      <c r="U210" s="566"/>
      <c r="V210" s="566"/>
      <c r="W210" s="566"/>
      <c r="X210" s="566"/>
      <c r="Y210" s="566"/>
      <c r="Z210" s="503"/>
      <c r="AA210" s="503"/>
    </row>
    <row r="211" spans="1:27" ht="39.75" customHeight="1">
      <c r="A211" s="106" t="s">
        <v>1735</v>
      </c>
      <c r="B211" s="289"/>
      <c r="C211" s="289"/>
      <c r="D211" s="289"/>
      <c r="E211" s="289"/>
      <c r="F211" s="289"/>
      <c r="G211" s="289"/>
      <c r="H211" s="289"/>
      <c r="I211" s="289"/>
      <c r="J211" s="289"/>
      <c r="K211" s="289"/>
      <c r="L211" s="289"/>
      <c r="M211" s="289"/>
      <c r="N211" s="289"/>
      <c r="O211" s="289"/>
      <c r="P211" s="289"/>
      <c r="Q211" s="289"/>
      <c r="R211" s="289"/>
      <c r="S211" s="289"/>
      <c r="T211" s="84">
        <v>7229</v>
      </c>
      <c r="U211" s="84">
        <v>7510</v>
      </c>
      <c r="V211" s="84">
        <v>7661</v>
      </c>
      <c r="W211" s="36">
        <v>7658</v>
      </c>
      <c r="X211" s="36">
        <v>7211</v>
      </c>
      <c r="Y211" s="36">
        <v>7537</v>
      </c>
      <c r="Z211" s="36">
        <v>7875</v>
      </c>
      <c r="AA211" s="36">
        <v>8208</v>
      </c>
    </row>
    <row r="212" spans="1:27" ht="13.8">
      <c r="A212" s="106" t="s">
        <v>1269</v>
      </c>
      <c r="B212" s="289"/>
      <c r="C212" s="289"/>
      <c r="D212" s="289"/>
      <c r="E212" s="289"/>
      <c r="F212" s="289"/>
      <c r="G212" s="289"/>
      <c r="H212" s="289"/>
      <c r="I212" s="289"/>
      <c r="J212" s="289"/>
      <c r="K212" s="289"/>
      <c r="L212" s="289"/>
      <c r="M212" s="289"/>
      <c r="N212" s="289"/>
      <c r="O212" s="289"/>
      <c r="P212" s="289"/>
      <c r="Q212" s="289"/>
      <c r="R212" s="289"/>
      <c r="S212" s="289"/>
      <c r="T212" s="84">
        <v>4513</v>
      </c>
      <c r="U212" s="84">
        <v>4688</v>
      </c>
      <c r="V212" s="84">
        <v>4784</v>
      </c>
      <c r="W212" s="36">
        <v>4782</v>
      </c>
      <c r="X212" s="36">
        <v>4765</v>
      </c>
      <c r="Y212" s="36">
        <v>5051</v>
      </c>
      <c r="Z212" s="36">
        <v>5073</v>
      </c>
      <c r="AA212" s="36">
        <v>5274</v>
      </c>
    </row>
    <row r="213" spans="1:27" ht="13.8">
      <c r="A213" s="106" t="s">
        <v>1270</v>
      </c>
      <c r="B213" s="289"/>
      <c r="C213" s="289"/>
      <c r="D213" s="289"/>
      <c r="E213" s="289"/>
      <c r="F213" s="289"/>
      <c r="G213" s="289"/>
      <c r="H213" s="289"/>
      <c r="I213" s="289"/>
      <c r="J213" s="289"/>
      <c r="K213" s="289"/>
      <c r="L213" s="289"/>
      <c r="M213" s="289"/>
      <c r="N213" s="289"/>
      <c r="O213" s="289"/>
      <c r="P213" s="289"/>
      <c r="Q213" s="289"/>
      <c r="R213" s="289"/>
      <c r="S213" s="289"/>
      <c r="T213" s="84">
        <v>2795</v>
      </c>
      <c r="U213" s="84">
        <v>2971</v>
      </c>
      <c r="V213" s="84">
        <v>2847</v>
      </c>
      <c r="W213" s="36">
        <v>3032</v>
      </c>
      <c r="X213" s="36">
        <v>3022</v>
      </c>
      <c r="Y213" s="36">
        <v>3099</v>
      </c>
      <c r="Z213" s="36">
        <v>3121</v>
      </c>
      <c r="AA213" s="36">
        <v>3366</v>
      </c>
    </row>
    <row r="214" spans="1:27" ht="29.25" customHeight="1">
      <c r="A214" s="148" t="s">
        <v>1264</v>
      </c>
      <c r="B214" s="6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134"/>
      <c r="U214" s="114"/>
    </row>
    <row r="215" spans="1:27" ht="13.8">
      <c r="A215" s="566" t="s">
        <v>1792</v>
      </c>
      <c r="B215" s="566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  <c r="N215" s="566"/>
      <c r="O215" s="566"/>
      <c r="P215" s="566"/>
      <c r="Q215" s="566"/>
      <c r="R215" s="566"/>
      <c r="S215" s="566"/>
      <c r="T215" s="566"/>
      <c r="U215" s="566"/>
      <c r="V215" s="566"/>
      <c r="W215" s="566"/>
      <c r="X215" s="566"/>
      <c r="Y215" s="566"/>
      <c r="Z215" s="503"/>
      <c r="AA215" s="503"/>
    </row>
    <row r="216" spans="1:27">
      <c r="A216" s="8" t="s">
        <v>1265</v>
      </c>
      <c r="B216" s="84">
        <v>287</v>
      </c>
      <c r="C216" s="49">
        <v>256</v>
      </c>
      <c r="D216" s="49">
        <v>223</v>
      </c>
      <c r="E216" s="49">
        <v>186</v>
      </c>
      <c r="F216" s="49">
        <v>182</v>
      </c>
      <c r="G216" s="49">
        <v>176</v>
      </c>
      <c r="H216" s="49">
        <v>177</v>
      </c>
      <c r="I216" s="49">
        <v>164</v>
      </c>
      <c r="J216" s="49">
        <v>169</v>
      </c>
      <c r="K216" s="49">
        <v>173</v>
      </c>
      <c r="L216" s="49">
        <v>179</v>
      </c>
      <c r="M216" s="49">
        <v>185</v>
      </c>
      <c r="N216" s="49">
        <v>190</v>
      </c>
      <c r="O216" s="49">
        <v>195</v>
      </c>
      <c r="P216" s="49">
        <v>208</v>
      </c>
      <c r="Q216" s="49">
        <v>220</v>
      </c>
      <c r="R216" s="49">
        <v>229</v>
      </c>
      <c r="S216" s="49">
        <v>237</v>
      </c>
      <c r="T216" s="36">
        <v>236</v>
      </c>
      <c r="U216" s="114"/>
    </row>
    <row r="217" spans="1:27">
      <c r="A217" s="8" t="s">
        <v>1266</v>
      </c>
      <c r="B217" s="84">
        <v>46.7</v>
      </c>
      <c r="C217" s="36">
        <v>42.3</v>
      </c>
      <c r="D217" s="36">
        <v>36.9</v>
      </c>
      <c r="E217" s="36">
        <v>31.1</v>
      </c>
      <c r="F217" s="36">
        <v>32.799999999999997</v>
      </c>
      <c r="G217" s="36">
        <v>31.2</v>
      </c>
      <c r="H217" s="42">
        <v>32</v>
      </c>
      <c r="I217" s="36">
        <v>28.9</v>
      </c>
      <c r="J217" s="36">
        <v>31.6</v>
      </c>
      <c r="K217" s="36">
        <v>32.799999999999997</v>
      </c>
      <c r="L217" s="36">
        <v>34.6</v>
      </c>
      <c r="M217" s="36">
        <v>37.5</v>
      </c>
      <c r="N217" s="36">
        <v>38.9</v>
      </c>
      <c r="O217" s="36">
        <v>40.4</v>
      </c>
      <c r="P217" s="36">
        <v>45.1</v>
      </c>
      <c r="Q217" s="36">
        <v>47.7</v>
      </c>
      <c r="R217" s="36">
        <v>50.5</v>
      </c>
      <c r="S217" s="36">
        <v>51.8</v>
      </c>
      <c r="T217" s="36">
        <v>51.6</v>
      </c>
      <c r="U217" s="114"/>
    </row>
    <row r="218" spans="1:27" ht="26.4">
      <c r="A218" s="8" t="s">
        <v>1002</v>
      </c>
      <c r="B218" s="84">
        <v>38.799999999999997</v>
      </c>
      <c r="C218" s="36">
        <v>35.299999999999997</v>
      </c>
      <c r="D218" s="36">
        <v>30.1</v>
      </c>
      <c r="E218" s="36">
        <v>26.8</v>
      </c>
      <c r="F218" s="36">
        <v>28.1</v>
      </c>
      <c r="G218" s="36">
        <v>26.8</v>
      </c>
      <c r="H218" s="36">
        <v>27.2</v>
      </c>
      <c r="I218" s="36">
        <v>25.9</v>
      </c>
      <c r="J218" s="36">
        <v>26.2</v>
      </c>
      <c r="K218" s="36">
        <v>27.2</v>
      </c>
      <c r="L218" s="36">
        <v>27.6</v>
      </c>
      <c r="M218" s="42">
        <v>29</v>
      </c>
      <c r="N218" s="36">
        <v>29.3</v>
      </c>
      <c r="O218" s="36">
        <v>30.5</v>
      </c>
      <c r="P218" s="42">
        <v>32</v>
      </c>
      <c r="Q218" s="36">
        <v>34.4</v>
      </c>
      <c r="R218" s="36">
        <v>35.1</v>
      </c>
      <c r="S218" s="36">
        <v>35.6</v>
      </c>
      <c r="T218" s="36">
        <v>35.799999999999997</v>
      </c>
      <c r="U218" s="114"/>
    </row>
    <row r="219" spans="1:27">
      <c r="A219" s="8" t="s">
        <v>1267</v>
      </c>
      <c r="B219" s="84">
        <v>72.2</v>
      </c>
      <c r="C219" s="36">
        <v>65.099999999999994</v>
      </c>
      <c r="D219" s="36">
        <v>56.7</v>
      </c>
      <c r="E219" s="36">
        <v>46.7</v>
      </c>
      <c r="F219" s="36">
        <v>47.3</v>
      </c>
      <c r="G219" s="36">
        <v>46.7</v>
      </c>
      <c r="H219" s="36">
        <v>47.2</v>
      </c>
      <c r="I219" s="36">
        <v>45.1</v>
      </c>
      <c r="J219" s="36">
        <v>46.8</v>
      </c>
      <c r="K219" s="36">
        <v>49.2</v>
      </c>
      <c r="L219" s="36">
        <v>50.2</v>
      </c>
      <c r="M219" s="36">
        <v>42.7</v>
      </c>
      <c r="N219" s="36">
        <v>53.9</v>
      </c>
      <c r="O219" s="36">
        <v>55.4</v>
      </c>
      <c r="P219" s="42">
        <v>60</v>
      </c>
      <c r="Q219" s="36">
        <v>64.2</v>
      </c>
      <c r="R219" s="36">
        <v>66.3</v>
      </c>
      <c r="S219" s="36">
        <v>68.900000000000006</v>
      </c>
      <c r="T219" s="36">
        <v>67.2</v>
      </c>
      <c r="U219" s="114"/>
    </row>
    <row r="220" spans="1:27">
      <c r="A220" s="8" t="s">
        <v>1268</v>
      </c>
      <c r="B220" s="84">
        <v>90.9</v>
      </c>
      <c r="C220" s="36">
        <v>84.6</v>
      </c>
      <c r="D220" s="36">
        <v>77.099999999999994</v>
      </c>
      <c r="E220" s="42">
        <v>66</v>
      </c>
      <c r="F220" s="36">
        <v>61.4</v>
      </c>
      <c r="G220" s="42">
        <v>60</v>
      </c>
      <c r="H220" s="36">
        <v>57.4</v>
      </c>
      <c r="I220" s="36">
        <v>52.8</v>
      </c>
      <c r="J220" s="36">
        <v>50.2</v>
      </c>
      <c r="K220" s="36">
        <v>48.2</v>
      </c>
      <c r="L220" s="36">
        <v>50.3</v>
      </c>
      <c r="M220" s="36">
        <v>54.2</v>
      </c>
      <c r="N220" s="36">
        <v>54.6</v>
      </c>
      <c r="O220" s="36">
        <v>53.6</v>
      </c>
      <c r="P220" s="36">
        <v>56.7</v>
      </c>
      <c r="Q220" s="36">
        <v>59.3</v>
      </c>
      <c r="R220" s="36">
        <v>62.7</v>
      </c>
      <c r="S220" s="36">
        <v>63.9</v>
      </c>
      <c r="T220" s="36">
        <v>64.400000000000006</v>
      </c>
      <c r="U220" s="114"/>
    </row>
    <row r="221" spans="1:27" ht="13.8">
      <c r="A221" s="566" t="s">
        <v>2182</v>
      </c>
      <c r="B221" s="566"/>
      <c r="C221" s="566"/>
      <c r="D221" s="566"/>
      <c r="E221" s="566"/>
      <c r="F221" s="566"/>
      <c r="G221" s="566"/>
      <c r="H221" s="566"/>
      <c r="I221" s="566"/>
      <c r="J221" s="566"/>
      <c r="K221" s="566"/>
      <c r="L221" s="566"/>
      <c r="M221" s="566"/>
      <c r="N221" s="566"/>
      <c r="O221" s="566"/>
      <c r="P221" s="566"/>
      <c r="Q221" s="566"/>
      <c r="R221" s="566"/>
      <c r="S221" s="566"/>
      <c r="T221" s="566"/>
      <c r="U221" s="566"/>
      <c r="V221" s="566"/>
      <c r="W221" s="566"/>
      <c r="X221" s="566"/>
      <c r="Y221" s="566"/>
      <c r="Z221" s="503"/>
      <c r="AA221" s="503"/>
    </row>
    <row r="222" spans="1:27" ht="31.5" customHeight="1">
      <c r="A222" s="26" t="s">
        <v>1143</v>
      </c>
      <c r="B222" s="247"/>
      <c r="C222" s="247"/>
      <c r="D222" s="247"/>
      <c r="E222" s="247"/>
      <c r="F222" s="247"/>
      <c r="G222" s="247"/>
      <c r="H222" s="247"/>
      <c r="I222" s="247"/>
      <c r="J222" s="247"/>
      <c r="K222" s="247"/>
      <c r="L222" s="247"/>
      <c r="M222" s="247"/>
      <c r="N222" s="247"/>
      <c r="O222" s="247"/>
      <c r="P222" s="247"/>
      <c r="Q222" s="247"/>
      <c r="R222" s="247"/>
      <c r="S222" s="84"/>
      <c r="T222" s="84">
        <v>237</v>
      </c>
      <c r="U222" s="84">
        <v>250</v>
      </c>
      <c r="V222" s="18">
        <v>258</v>
      </c>
      <c r="W222" s="84">
        <v>272</v>
      </c>
      <c r="X222" s="36">
        <v>281</v>
      </c>
      <c r="Y222" s="36">
        <v>295</v>
      </c>
      <c r="Z222" s="36">
        <v>287</v>
      </c>
      <c r="AA222" s="10">
        <v>285</v>
      </c>
    </row>
    <row r="223" spans="1:27" ht="26.4">
      <c r="A223" s="106" t="s">
        <v>1002</v>
      </c>
      <c r="B223" s="247"/>
      <c r="C223" s="247"/>
      <c r="D223" s="247"/>
      <c r="E223" s="247"/>
      <c r="F223" s="247"/>
      <c r="G223" s="247"/>
      <c r="H223" s="247"/>
      <c r="I223" s="247"/>
      <c r="J223" s="247"/>
      <c r="K223" s="247"/>
      <c r="L223" s="247"/>
      <c r="M223" s="247"/>
      <c r="N223" s="247"/>
      <c r="O223" s="247"/>
      <c r="P223" s="247"/>
      <c r="Q223" s="247"/>
      <c r="R223" s="247"/>
      <c r="S223" s="84"/>
      <c r="T223" s="84">
        <v>35.799999999999997</v>
      </c>
      <c r="U223" s="51">
        <v>36</v>
      </c>
      <c r="V223" s="18">
        <v>36.700000000000003</v>
      </c>
      <c r="W223" s="51">
        <v>38.200000000000003</v>
      </c>
      <c r="X223" s="36">
        <v>38.799999999999997</v>
      </c>
      <c r="Y223" s="36">
        <v>38.299999999999997</v>
      </c>
      <c r="Z223" s="18">
        <v>39.200000000000003</v>
      </c>
      <c r="AA223" s="107">
        <v>40</v>
      </c>
    </row>
    <row r="224" spans="1:27" ht="15.75" customHeight="1">
      <c r="A224" s="106" t="s">
        <v>1267</v>
      </c>
      <c r="B224" s="247"/>
      <c r="C224" s="247"/>
      <c r="D224" s="247"/>
      <c r="E224" s="247"/>
      <c r="F224" s="247"/>
      <c r="G224" s="247"/>
      <c r="H224" s="247"/>
      <c r="I224" s="247"/>
      <c r="J224" s="247"/>
      <c r="K224" s="247"/>
      <c r="L224" s="247"/>
      <c r="M224" s="247"/>
      <c r="N224" s="247"/>
      <c r="O224" s="247"/>
      <c r="P224" s="247"/>
      <c r="Q224" s="247"/>
      <c r="R224" s="247"/>
      <c r="S224" s="84"/>
      <c r="T224" s="84">
        <v>67.3</v>
      </c>
      <c r="U224" s="51">
        <v>70</v>
      </c>
      <c r="V224" s="18">
        <v>70.3</v>
      </c>
      <c r="W224" s="51">
        <v>69.400000000000006</v>
      </c>
      <c r="X224" s="36">
        <v>71.599999999999994</v>
      </c>
      <c r="Y224" s="42">
        <v>77</v>
      </c>
      <c r="Z224" s="42">
        <v>76</v>
      </c>
      <c r="AA224" s="13">
        <v>76.2</v>
      </c>
    </row>
    <row r="225" spans="1:27" ht="16.5" customHeight="1">
      <c r="A225" s="106" t="s">
        <v>1268</v>
      </c>
      <c r="B225" s="247"/>
      <c r="C225" s="247"/>
      <c r="D225" s="247"/>
      <c r="E225" s="247"/>
      <c r="F225" s="247"/>
      <c r="G225" s="247"/>
      <c r="H225" s="247"/>
      <c r="I225" s="247"/>
      <c r="J225" s="247"/>
      <c r="K225" s="247"/>
      <c r="L225" s="247"/>
      <c r="M225" s="247"/>
      <c r="N225" s="247"/>
      <c r="O225" s="247"/>
      <c r="P225" s="247"/>
      <c r="Q225" s="247"/>
      <c r="R225" s="247"/>
      <c r="S225" s="84"/>
      <c r="T225" s="51">
        <v>64</v>
      </c>
      <c r="U225" s="84">
        <v>69.599999999999994</v>
      </c>
      <c r="V225" s="18">
        <v>73.2</v>
      </c>
      <c r="W225" s="84">
        <v>74.400000000000006</v>
      </c>
      <c r="X225" s="42">
        <v>77</v>
      </c>
      <c r="Y225" s="42">
        <v>78.5</v>
      </c>
      <c r="Z225" s="18">
        <v>71.099999999999994</v>
      </c>
      <c r="AA225" s="13">
        <v>57.1</v>
      </c>
    </row>
    <row r="226" spans="1:27">
      <c r="A226" s="148" t="s">
        <v>1463</v>
      </c>
      <c r="B226" s="36"/>
      <c r="C226" s="36"/>
      <c r="D226" s="42"/>
      <c r="E226" s="36"/>
      <c r="F226" s="42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T226" s="114"/>
      <c r="U226" s="114"/>
      <c r="V226" s="175"/>
      <c r="X226" s="427"/>
    </row>
    <row r="227" spans="1:27" ht="13.8">
      <c r="A227" s="566" t="s">
        <v>1792</v>
      </c>
      <c r="B227" s="566"/>
      <c r="C227" s="566"/>
      <c r="D227" s="566"/>
      <c r="E227" s="566"/>
      <c r="F227" s="566"/>
      <c r="G227" s="566"/>
      <c r="H227" s="566"/>
      <c r="I227" s="566"/>
      <c r="J227" s="566"/>
      <c r="K227" s="566"/>
      <c r="L227" s="566"/>
      <c r="M227" s="566"/>
      <c r="N227" s="566"/>
      <c r="O227" s="566"/>
      <c r="P227" s="566"/>
      <c r="Q227" s="566"/>
      <c r="R227" s="566"/>
      <c r="S227" s="566"/>
      <c r="T227" s="566"/>
      <c r="U227" s="566"/>
      <c r="V227" s="566"/>
      <c r="W227" s="566"/>
      <c r="X227" s="566"/>
      <c r="Y227" s="566"/>
      <c r="Z227" s="503"/>
      <c r="AA227" s="503"/>
    </row>
    <row r="228" spans="1:27" ht="41.25" customHeight="1">
      <c r="A228" s="26" t="s">
        <v>1464</v>
      </c>
      <c r="B228" s="36">
        <v>15042</v>
      </c>
      <c r="C228" s="36">
        <v>12300</v>
      </c>
      <c r="D228" s="36">
        <v>9917</v>
      </c>
      <c r="E228" s="36">
        <v>8266</v>
      </c>
      <c r="F228" s="36">
        <v>9639</v>
      </c>
      <c r="G228" s="36">
        <v>9076</v>
      </c>
      <c r="H228" s="36">
        <v>9546</v>
      </c>
      <c r="I228" s="36">
        <v>9380</v>
      </c>
      <c r="J228" s="36">
        <v>11496</v>
      </c>
      <c r="K228" s="36">
        <v>12213</v>
      </c>
      <c r="L228" s="36">
        <v>13026</v>
      </c>
      <c r="M228" s="36">
        <v>13562</v>
      </c>
      <c r="N228" s="36">
        <v>14053</v>
      </c>
      <c r="O228" s="36">
        <v>15800</v>
      </c>
      <c r="P228" s="36">
        <v>16625</v>
      </c>
      <c r="Q228" s="36">
        <v>16207</v>
      </c>
      <c r="R228" s="36">
        <v>17300</v>
      </c>
      <c r="S228" s="36">
        <v>16211</v>
      </c>
      <c r="T228" s="36">
        <v>14640</v>
      </c>
    </row>
    <row r="229" spans="1:27" ht="26.4">
      <c r="A229" s="26" t="s">
        <v>1465</v>
      </c>
      <c r="B229" s="36">
        <v>2963</v>
      </c>
      <c r="C229" s="36">
        <v>2544</v>
      </c>
      <c r="D229" s="36">
        <v>2246</v>
      </c>
      <c r="E229" s="36">
        <v>1669</v>
      </c>
      <c r="F229" s="36">
        <v>1804</v>
      </c>
      <c r="G229" s="36">
        <v>1411</v>
      </c>
      <c r="H229" s="36">
        <v>1578</v>
      </c>
      <c r="I229" s="36">
        <v>1618</v>
      </c>
      <c r="J229" s="36">
        <v>2206</v>
      </c>
      <c r="K229" s="36">
        <v>2576</v>
      </c>
      <c r="L229" s="36">
        <v>2771</v>
      </c>
      <c r="M229" s="36">
        <v>2922</v>
      </c>
      <c r="N229" s="36">
        <v>3118</v>
      </c>
      <c r="O229" s="36">
        <v>3304</v>
      </c>
      <c r="P229" s="36">
        <v>3418</v>
      </c>
      <c r="Q229" s="36">
        <v>3773</v>
      </c>
      <c r="R229" s="36">
        <v>4464</v>
      </c>
      <c r="S229" s="36">
        <v>4335</v>
      </c>
      <c r="T229" s="36">
        <v>4649</v>
      </c>
    </row>
    <row r="230" spans="1:27" ht="26.4">
      <c r="A230" s="26" t="s">
        <v>1466</v>
      </c>
      <c r="B230" s="36">
        <v>1914</v>
      </c>
      <c r="C230" s="36">
        <v>1241</v>
      </c>
      <c r="D230" s="36">
        <v>936</v>
      </c>
      <c r="E230" s="36">
        <v>618</v>
      </c>
      <c r="F230" s="36">
        <v>579</v>
      </c>
      <c r="G230" s="36">
        <v>526</v>
      </c>
      <c r="H230" s="36">
        <v>537</v>
      </c>
      <c r="I230" s="36">
        <v>500</v>
      </c>
      <c r="J230" s="36">
        <v>537</v>
      </c>
      <c r="K230" s="36">
        <v>575</v>
      </c>
      <c r="L230" s="36">
        <v>628</v>
      </c>
      <c r="M230" s="36">
        <v>606</v>
      </c>
      <c r="N230" s="36">
        <v>597</v>
      </c>
      <c r="O230" s="36">
        <v>698</v>
      </c>
      <c r="P230" s="36">
        <v>721</v>
      </c>
      <c r="Q230" s="36">
        <v>829</v>
      </c>
      <c r="R230" s="36">
        <v>991</v>
      </c>
      <c r="S230" s="36">
        <v>959</v>
      </c>
      <c r="T230" s="36">
        <v>811</v>
      </c>
    </row>
    <row r="231" spans="1:27" ht="13.8">
      <c r="A231" s="566" t="s">
        <v>2182</v>
      </c>
      <c r="B231" s="566"/>
      <c r="C231" s="566"/>
      <c r="D231" s="566"/>
      <c r="E231" s="566"/>
      <c r="F231" s="566"/>
      <c r="G231" s="566"/>
      <c r="H231" s="566"/>
      <c r="I231" s="566"/>
      <c r="J231" s="566"/>
      <c r="K231" s="566"/>
      <c r="L231" s="566"/>
      <c r="M231" s="566"/>
      <c r="N231" s="566"/>
      <c r="O231" s="566"/>
      <c r="P231" s="566"/>
      <c r="Q231" s="566"/>
      <c r="R231" s="566"/>
      <c r="S231" s="566"/>
      <c r="T231" s="566"/>
      <c r="U231" s="566"/>
      <c r="V231" s="566"/>
      <c r="W231" s="566"/>
      <c r="X231" s="566"/>
      <c r="Y231" s="566"/>
      <c r="Z231" s="503"/>
      <c r="AA231" s="503"/>
    </row>
    <row r="232" spans="1:27" ht="39.6">
      <c r="A232" s="8" t="s">
        <v>947</v>
      </c>
      <c r="B232" s="247"/>
      <c r="C232" s="247"/>
      <c r="D232" s="247"/>
      <c r="E232" s="247"/>
      <c r="F232" s="247"/>
      <c r="G232" s="247"/>
      <c r="H232" s="247"/>
      <c r="I232" s="247"/>
      <c r="J232" s="247"/>
      <c r="K232" s="247"/>
      <c r="L232" s="247"/>
      <c r="M232" s="247"/>
      <c r="N232" s="247"/>
      <c r="O232" s="247"/>
      <c r="P232" s="247"/>
      <c r="Q232" s="247"/>
      <c r="R232" s="247"/>
      <c r="S232" s="247"/>
      <c r="T232" s="36">
        <v>14643</v>
      </c>
      <c r="U232" s="43">
        <v>17889</v>
      </c>
      <c r="V232" s="18">
        <v>18828</v>
      </c>
      <c r="W232" s="18">
        <v>17833</v>
      </c>
      <c r="X232" s="43">
        <v>18441</v>
      </c>
      <c r="Y232" s="43">
        <v>19724</v>
      </c>
      <c r="Z232" s="43">
        <v>20146</v>
      </c>
      <c r="AA232" s="43">
        <v>20821</v>
      </c>
    </row>
    <row r="233" spans="1:27" ht="29.25" customHeight="1">
      <c r="A233" s="8" t="s">
        <v>1795</v>
      </c>
      <c r="B233" s="247"/>
      <c r="C233" s="247"/>
      <c r="D233" s="247"/>
      <c r="E233" s="247"/>
      <c r="F233" s="247"/>
      <c r="G233" s="247"/>
      <c r="H233" s="247"/>
      <c r="I233" s="247"/>
      <c r="J233" s="247"/>
      <c r="K233" s="247"/>
      <c r="L233" s="247"/>
      <c r="M233" s="247"/>
      <c r="N233" s="247"/>
      <c r="O233" s="247"/>
      <c r="P233" s="247"/>
      <c r="Q233" s="247"/>
      <c r="R233" s="247"/>
      <c r="S233" s="247"/>
      <c r="T233" s="36">
        <v>4495</v>
      </c>
      <c r="U233" s="36">
        <v>4963</v>
      </c>
      <c r="V233" s="18">
        <v>5436</v>
      </c>
      <c r="W233" s="18">
        <v>5517</v>
      </c>
      <c r="X233" s="43">
        <v>6435</v>
      </c>
      <c r="Y233" s="43">
        <v>6643</v>
      </c>
      <c r="Z233" s="43">
        <v>7267</v>
      </c>
      <c r="AA233" s="43">
        <v>7597</v>
      </c>
    </row>
    <row r="234" spans="1:27" ht="56.25" customHeight="1">
      <c r="A234" s="28" t="s">
        <v>1796</v>
      </c>
      <c r="B234" s="247"/>
      <c r="C234" s="247"/>
      <c r="D234" s="247"/>
      <c r="E234" s="247"/>
      <c r="F234" s="247"/>
      <c r="G234" s="247"/>
      <c r="H234" s="247"/>
      <c r="I234" s="247"/>
      <c r="J234" s="247"/>
      <c r="K234" s="247"/>
      <c r="L234" s="247"/>
      <c r="M234" s="247"/>
      <c r="N234" s="247"/>
      <c r="O234" s="247"/>
      <c r="P234" s="247"/>
      <c r="Q234" s="247"/>
      <c r="R234" s="247"/>
      <c r="S234" s="247"/>
      <c r="T234" s="36">
        <v>859</v>
      </c>
      <c r="U234" s="36">
        <v>1076</v>
      </c>
      <c r="V234" s="18">
        <v>1136</v>
      </c>
      <c r="W234" s="18">
        <v>1188</v>
      </c>
      <c r="X234" s="43">
        <v>1253</v>
      </c>
      <c r="Y234" s="43">
        <v>1281</v>
      </c>
      <c r="Z234" s="43">
        <v>1215</v>
      </c>
      <c r="AA234" s="43">
        <v>1327</v>
      </c>
    </row>
    <row r="235" spans="1:27" ht="29.25" customHeight="1">
      <c r="A235" s="32" t="s">
        <v>1467</v>
      </c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T235" s="134"/>
      <c r="U235" s="114"/>
    </row>
    <row r="236" spans="1:27" ht="13.8">
      <c r="A236" s="566" t="s">
        <v>1792</v>
      </c>
      <c r="B236" s="566"/>
      <c r="C236" s="566"/>
      <c r="D236" s="566"/>
      <c r="E236" s="566"/>
      <c r="F236" s="566"/>
      <c r="G236" s="566"/>
      <c r="H236" s="566"/>
      <c r="I236" s="566"/>
      <c r="J236" s="566"/>
      <c r="K236" s="566"/>
      <c r="L236" s="566"/>
      <c r="M236" s="566"/>
      <c r="N236" s="566"/>
      <c r="O236" s="566"/>
      <c r="P236" s="566"/>
      <c r="Q236" s="566"/>
      <c r="R236" s="566"/>
      <c r="S236" s="566"/>
      <c r="T236" s="566"/>
      <c r="U236" s="566"/>
      <c r="V236" s="566"/>
      <c r="W236" s="566"/>
      <c r="X236" s="566"/>
      <c r="Y236" s="566"/>
      <c r="Z236" s="503"/>
      <c r="AA236" s="503"/>
    </row>
    <row r="237" spans="1:27" ht="39.6">
      <c r="A237" s="26" t="s">
        <v>1384</v>
      </c>
      <c r="B237" s="36">
        <v>44.8</v>
      </c>
      <c r="C237" s="36">
        <v>41.8</v>
      </c>
      <c r="D237" s="36">
        <v>36.5</v>
      </c>
      <c r="E237" s="36">
        <v>19.8</v>
      </c>
      <c r="F237" s="36">
        <v>18.8</v>
      </c>
      <c r="G237" s="36">
        <v>21.2</v>
      </c>
      <c r="H237" s="36">
        <v>24.7</v>
      </c>
      <c r="I237" s="36">
        <v>23.5</v>
      </c>
      <c r="J237" s="36">
        <v>28</v>
      </c>
      <c r="K237" s="36">
        <v>29.9</v>
      </c>
      <c r="L237" s="36">
        <v>33.700000000000003</v>
      </c>
      <c r="M237" s="36">
        <v>35.799999999999997</v>
      </c>
      <c r="N237" s="36">
        <v>38.6</v>
      </c>
      <c r="O237" s="36">
        <v>39.5</v>
      </c>
      <c r="P237" s="36">
        <v>41.4</v>
      </c>
      <c r="Q237" s="36">
        <v>40.4</v>
      </c>
      <c r="R237" s="36">
        <v>43.3</v>
      </c>
      <c r="S237" s="36">
        <v>38.4</v>
      </c>
      <c r="T237" s="36">
        <v>28.3</v>
      </c>
    </row>
    <row r="238" spans="1:27" ht="26.4">
      <c r="A238" s="26" t="s">
        <v>1385</v>
      </c>
      <c r="B238" s="36">
        <v>94.8</v>
      </c>
      <c r="C238" s="36">
        <v>68.400000000000006</v>
      </c>
      <c r="D238" s="36">
        <v>38.9</v>
      </c>
      <c r="E238" s="36">
        <v>22.7</v>
      </c>
      <c r="F238" s="36">
        <v>28.2</v>
      </c>
      <c r="G238" s="36">
        <v>31</v>
      </c>
      <c r="H238" s="36">
        <v>33.9</v>
      </c>
      <c r="I238" s="36">
        <v>39.200000000000003</v>
      </c>
      <c r="J238" s="36">
        <v>44.1</v>
      </c>
      <c r="K238" s="36">
        <v>50.7</v>
      </c>
      <c r="L238" s="36">
        <v>61.7</v>
      </c>
      <c r="M238" s="36">
        <v>59.6</v>
      </c>
      <c r="N238" s="36">
        <v>65.2</v>
      </c>
      <c r="O238" s="36">
        <v>75.400000000000006</v>
      </c>
      <c r="P238" s="36">
        <v>114</v>
      </c>
      <c r="Q238" s="36">
        <v>161</v>
      </c>
      <c r="R238" s="84">
        <v>215</v>
      </c>
      <c r="S238" s="36">
        <v>266</v>
      </c>
      <c r="T238" s="36">
        <v>221</v>
      </c>
    </row>
    <row r="239" spans="1:27" ht="13.8">
      <c r="A239" s="566" t="s">
        <v>2182</v>
      </c>
      <c r="B239" s="566"/>
      <c r="C239" s="566"/>
      <c r="D239" s="566"/>
      <c r="E239" s="566"/>
      <c r="F239" s="566"/>
      <c r="G239" s="566"/>
      <c r="H239" s="566"/>
      <c r="I239" s="566"/>
      <c r="J239" s="566"/>
      <c r="K239" s="566"/>
      <c r="L239" s="566"/>
      <c r="M239" s="566"/>
      <c r="N239" s="566"/>
      <c r="O239" s="566"/>
      <c r="P239" s="566"/>
      <c r="Q239" s="566"/>
      <c r="R239" s="566"/>
      <c r="S239" s="566"/>
      <c r="T239" s="566"/>
      <c r="U239" s="566"/>
      <c r="V239" s="566"/>
      <c r="W239" s="566"/>
      <c r="X239" s="566"/>
      <c r="Y239" s="566"/>
      <c r="Z239" s="503"/>
      <c r="AA239" s="503"/>
    </row>
    <row r="240" spans="1:27" ht="26.4">
      <c r="A240" s="8" t="s">
        <v>1797</v>
      </c>
      <c r="B240" s="247"/>
      <c r="C240" s="247"/>
      <c r="D240" s="247"/>
      <c r="E240" s="247"/>
      <c r="F240" s="247"/>
      <c r="G240" s="247"/>
      <c r="H240" s="247"/>
      <c r="I240" s="247"/>
      <c r="J240" s="247"/>
      <c r="K240" s="247"/>
      <c r="L240" s="247"/>
      <c r="M240" s="247"/>
      <c r="N240" s="247"/>
      <c r="O240" s="247"/>
      <c r="P240" s="247"/>
      <c r="Q240" s="247"/>
      <c r="R240" s="247"/>
      <c r="S240" s="247"/>
      <c r="T240" s="42">
        <v>33</v>
      </c>
      <c r="U240" s="36">
        <v>43.6</v>
      </c>
      <c r="V240" s="18">
        <v>50.2</v>
      </c>
      <c r="W240" s="18">
        <v>50.6</v>
      </c>
      <c r="X240" s="42">
        <v>50.9</v>
      </c>
      <c r="Y240" s="42">
        <v>52.4</v>
      </c>
      <c r="Z240" s="42">
        <v>57.6</v>
      </c>
      <c r="AA240" s="42">
        <v>60.1</v>
      </c>
    </row>
    <row r="241" spans="1:27" ht="26.4">
      <c r="A241" s="8" t="s">
        <v>2076</v>
      </c>
      <c r="B241" s="247"/>
      <c r="C241" s="247"/>
      <c r="D241" s="247"/>
      <c r="E241" s="247"/>
      <c r="F241" s="247"/>
      <c r="G241" s="247"/>
      <c r="H241" s="247"/>
      <c r="I241" s="247"/>
      <c r="J241" s="247"/>
      <c r="K241" s="247"/>
      <c r="L241" s="247"/>
      <c r="M241" s="247"/>
      <c r="N241" s="247"/>
      <c r="O241" s="247"/>
      <c r="P241" s="247"/>
      <c r="Q241" s="247"/>
      <c r="R241" s="247"/>
      <c r="S241" s="247"/>
      <c r="T241" s="36">
        <v>258</v>
      </c>
      <c r="U241" s="36">
        <v>375</v>
      </c>
      <c r="V241" s="18">
        <v>497</v>
      </c>
      <c r="W241" s="18">
        <v>663</v>
      </c>
      <c r="X241" s="43">
        <v>578</v>
      </c>
      <c r="Y241" s="43">
        <v>582</v>
      </c>
      <c r="Z241" s="43">
        <v>507</v>
      </c>
      <c r="AA241" s="43">
        <v>573</v>
      </c>
    </row>
    <row r="242" spans="1:27" ht="44.25" customHeight="1">
      <c r="A242" s="148" t="s">
        <v>1386</v>
      </c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T242" s="134"/>
      <c r="U242" s="114"/>
    </row>
    <row r="243" spans="1:27" ht="13.8">
      <c r="A243" s="566" t="s">
        <v>1792</v>
      </c>
      <c r="B243" s="566"/>
      <c r="C243" s="566"/>
      <c r="D243" s="566"/>
      <c r="E243" s="566"/>
      <c r="F243" s="566"/>
      <c r="G243" s="566"/>
      <c r="H243" s="566"/>
      <c r="I243" s="566"/>
      <c r="J243" s="566"/>
      <c r="K243" s="566"/>
      <c r="L243" s="566"/>
      <c r="M243" s="566"/>
      <c r="N243" s="566"/>
      <c r="O243" s="566"/>
      <c r="P243" s="566"/>
      <c r="Q243" s="566"/>
      <c r="R243" s="566"/>
      <c r="S243" s="566"/>
      <c r="T243" s="566"/>
      <c r="U243" s="566"/>
      <c r="V243" s="566"/>
      <c r="W243" s="566"/>
      <c r="X243" s="566"/>
      <c r="Y243" s="566"/>
      <c r="Z243" s="503"/>
      <c r="AA243" s="503"/>
    </row>
    <row r="244" spans="1:27" ht="26.4">
      <c r="A244" s="8" t="s">
        <v>1387</v>
      </c>
      <c r="B244" s="36">
        <v>34.200000000000003</v>
      </c>
      <c r="C244" s="45">
        <v>29.9</v>
      </c>
      <c r="D244" s="45">
        <v>26.3</v>
      </c>
      <c r="E244" s="45">
        <v>19.2</v>
      </c>
      <c r="F244" s="45">
        <v>17.3</v>
      </c>
      <c r="G244" s="45">
        <v>13.3</v>
      </c>
      <c r="H244" s="45">
        <v>12.1</v>
      </c>
      <c r="I244" s="45">
        <v>11.6</v>
      </c>
      <c r="J244" s="45">
        <v>13.4</v>
      </c>
      <c r="K244" s="45">
        <v>13.3</v>
      </c>
      <c r="L244" s="45">
        <v>13.5</v>
      </c>
      <c r="M244" s="45">
        <v>14</v>
      </c>
      <c r="N244" s="45">
        <v>14.1</v>
      </c>
      <c r="O244" s="45">
        <v>14.8</v>
      </c>
      <c r="P244" s="45">
        <v>15.2</v>
      </c>
      <c r="Q244" s="45">
        <v>16.3</v>
      </c>
      <c r="R244" s="45">
        <v>18.7</v>
      </c>
      <c r="S244" s="45">
        <v>19.8</v>
      </c>
      <c r="T244" s="45">
        <v>12.8</v>
      </c>
    </row>
    <row r="245" spans="1:27">
      <c r="A245" s="11" t="s">
        <v>1920</v>
      </c>
      <c r="B245" s="36">
        <v>23.7</v>
      </c>
      <c r="C245" s="45">
        <v>21.7</v>
      </c>
      <c r="D245" s="45">
        <v>19</v>
      </c>
      <c r="E245" s="45">
        <v>14.7</v>
      </c>
      <c r="F245" s="45">
        <v>13.9</v>
      </c>
      <c r="G245" s="45">
        <v>10.9</v>
      </c>
      <c r="H245" s="45">
        <v>10.1</v>
      </c>
      <c r="I245" s="45">
        <v>9.6</v>
      </c>
      <c r="J245" s="45">
        <v>10.8</v>
      </c>
      <c r="K245" s="45">
        <v>10.7</v>
      </c>
      <c r="L245" s="45">
        <v>10.8</v>
      </c>
      <c r="M245" s="45">
        <v>11</v>
      </c>
      <c r="N245" s="45">
        <v>11</v>
      </c>
      <c r="O245" s="45">
        <v>11.4</v>
      </c>
      <c r="P245" s="45">
        <v>11.3</v>
      </c>
      <c r="Q245" s="45">
        <v>11.6</v>
      </c>
      <c r="R245" s="45">
        <v>13.1</v>
      </c>
      <c r="S245" s="45">
        <v>13.5</v>
      </c>
      <c r="T245" s="45">
        <v>8.6</v>
      </c>
    </row>
    <row r="246" spans="1:27">
      <c r="A246" s="8" t="s">
        <v>1921</v>
      </c>
      <c r="B246" s="36">
        <v>77.5</v>
      </c>
      <c r="C246" s="45">
        <v>61.7</v>
      </c>
      <c r="D246" s="45">
        <v>49.9</v>
      </c>
      <c r="E246" s="45">
        <v>37.200000000000003</v>
      </c>
      <c r="F246" s="45">
        <v>36.5</v>
      </c>
      <c r="G246" s="45">
        <v>27.8</v>
      </c>
      <c r="H246" s="45">
        <v>26.7</v>
      </c>
      <c r="I246" s="45">
        <v>26</v>
      </c>
      <c r="J246" s="45">
        <v>28.5</v>
      </c>
      <c r="K246" s="45">
        <v>32.4</v>
      </c>
      <c r="L246" s="45">
        <v>35.299999999999997</v>
      </c>
      <c r="M246" s="45">
        <v>37.700000000000003</v>
      </c>
      <c r="N246" s="45">
        <v>41</v>
      </c>
      <c r="O246" s="45">
        <v>45.6</v>
      </c>
      <c r="P246" s="45">
        <v>48.5</v>
      </c>
      <c r="Q246" s="45">
        <v>54.7</v>
      </c>
      <c r="R246" s="45">
        <v>59.9</v>
      </c>
      <c r="S246" s="45">
        <v>53.5</v>
      </c>
      <c r="T246" s="45">
        <v>44.3</v>
      </c>
    </row>
    <row r="247" spans="1:27" ht="28.8">
      <c r="A247" s="8" t="s">
        <v>1922</v>
      </c>
      <c r="B247" s="36">
        <v>75.099999999999994</v>
      </c>
      <c r="C247" s="45">
        <v>58.6</v>
      </c>
      <c r="D247" s="45">
        <v>50.4</v>
      </c>
      <c r="E247" s="45">
        <v>33</v>
      </c>
      <c r="F247" s="45">
        <v>28.1</v>
      </c>
      <c r="G247" s="45">
        <v>20</v>
      </c>
      <c r="H247" s="45">
        <v>16.600000000000001</v>
      </c>
      <c r="I247" s="45">
        <v>14.7</v>
      </c>
      <c r="J247" s="45">
        <v>15.8</v>
      </c>
      <c r="K247" s="45">
        <v>18.3</v>
      </c>
      <c r="L247" s="45">
        <v>19.8</v>
      </c>
      <c r="M247" s="45">
        <v>20.100000000000001</v>
      </c>
      <c r="N247" s="45">
        <v>21.1</v>
      </c>
      <c r="O247" s="45">
        <v>22.6</v>
      </c>
      <c r="P247" s="45">
        <v>23.2</v>
      </c>
      <c r="Q247" s="45">
        <v>25.6</v>
      </c>
      <c r="R247" s="45">
        <v>29.1</v>
      </c>
      <c r="S247" s="45">
        <v>28.8</v>
      </c>
      <c r="T247" s="45">
        <v>17.7</v>
      </c>
    </row>
    <row r="248" spans="1:27" ht="26.4">
      <c r="A248" s="8" t="s">
        <v>1364</v>
      </c>
      <c r="B248" s="36">
        <v>5023</v>
      </c>
      <c r="C248" s="36">
        <v>4517</v>
      </c>
      <c r="D248" s="36">
        <v>3249</v>
      </c>
      <c r="E248" s="36">
        <v>1413</v>
      </c>
      <c r="F248" s="36">
        <v>1666</v>
      </c>
      <c r="G248" s="36">
        <v>1266</v>
      </c>
      <c r="H248" s="36">
        <v>1263</v>
      </c>
      <c r="I248" s="36">
        <v>1268</v>
      </c>
      <c r="J248" s="36">
        <v>1693</v>
      </c>
      <c r="K248" s="36">
        <v>1800</v>
      </c>
      <c r="L248" s="36">
        <v>1722</v>
      </c>
      <c r="M248" s="36">
        <v>1895</v>
      </c>
      <c r="N248" s="36">
        <v>1932</v>
      </c>
      <c r="O248" s="36">
        <v>1969</v>
      </c>
      <c r="P248" s="36">
        <v>1938</v>
      </c>
      <c r="Q248" s="36">
        <v>2007</v>
      </c>
      <c r="R248" s="36">
        <v>1844</v>
      </c>
      <c r="S248" s="36">
        <v>1412</v>
      </c>
      <c r="T248" s="45">
        <v>1221</v>
      </c>
    </row>
    <row r="249" spans="1:27" ht="25.5" customHeight="1">
      <c r="A249" s="8" t="s">
        <v>1145</v>
      </c>
      <c r="B249" s="45">
        <v>42.8</v>
      </c>
      <c r="C249" s="45">
        <v>25</v>
      </c>
      <c r="D249" s="45">
        <v>7</v>
      </c>
      <c r="E249" s="45">
        <v>7.8</v>
      </c>
      <c r="F249" s="45">
        <v>9.1</v>
      </c>
      <c r="G249" s="45">
        <v>8.1</v>
      </c>
      <c r="H249" s="45">
        <v>7.7</v>
      </c>
      <c r="I249" s="45">
        <v>7.1</v>
      </c>
      <c r="J249" s="45">
        <v>7.7</v>
      </c>
      <c r="K249" s="45">
        <v>9.4</v>
      </c>
      <c r="L249" s="45">
        <v>10.5</v>
      </c>
      <c r="M249" s="45">
        <v>11.2</v>
      </c>
      <c r="N249" s="45">
        <v>12.1</v>
      </c>
      <c r="O249" s="45">
        <v>13.5</v>
      </c>
      <c r="P249" s="45">
        <v>10.9</v>
      </c>
      <c r="Q249" s="45">
        <v>11.2</v>
      </c>
      <c r="R249" s="45">
        <v>12.3</v>
      </c>
      <c r="S249" s="45">
        <v>10.8</v>
      </c>
      <c r="T249" s="45">
        <v>7.5</v>
      </c>
    </row>
    <row r="250" spans="1:27" ht="28.8">
      <c r="A250" s="8" t="s">
        <v>653</v>
      </c>
      <c r="B250" s="36">
        <v>1024</v>
      </c>
      <c r="C250" s="36">
        <v>810</v>
      </c>
      <c r="D250" s="36">
        <v>617</v>
      </c>
      <c r="E250" s="36">
        <v>475</v>
      </c>
      <c r="F250" s="36">
        <v>416</v>
      </c>
      <c r="G250" s="36">
        <v>322</v>
      </c>
      <c r="H250" s="36">
        <v>327</v>
      </c>
      <c r="I250" s="36">
        <v>328</v>
      </c>
      <c r="J250" s="36">
        <v>373</v>
      </c>
      <c r="K250" s="36">
        <v>419</v>
      </c>
      <c r="L250" s="36">
        <v>442</v>
      </c>
      <c r="M250" s="36">
        <v>423</v>
      </c>
      <c r="N250" s="36">
        <v>422</v>
      </c>
      <c r="O250" s="36">
        <v>459</v>
      </c>
      <c r="P250" s="36">
        <v>494</v>
      </c>
      <c r="Q250" s="36">
        <v>522</v>
      </c>
      <c r="R250" s="36">
        <v>701</v>
      </c>
      <c r="S250" s="36">
        <v>701</v>
      </c>
      <c r="T250" s="45">
        <v>541</v>
      </c>
    </row>
    <row r="251" spans="1:27" ht="13.8">
      <c r="A251" s="566" t="s">
        <v>2182</v>
      </c>
      <c r="B251" s="566"/>
      <c r="C251" s="566"/>
      <c r="D251" s="566"/>
      <c r="E251" s="566"/>
      <c r="F251" s="566"/>
      <c r="G251" s="566"/>
      <c r="H251" s="566"/>
      <c r="I251" s="566"/>
      <c r="J251" s="566"/>
      <c r="K251" s="566"/>
      <c r="L251" s="566"/>
      <c r="M251" s="566"/>
      <c r="N251" s="566"/>
      <c r="O251" s="566"/>
      <c r="P251" s="566"/>
      <c r="Q251" s="566"/>
      <c r="R251" s="566"/>
      <c r="S251" s="566"/>
      <c r="T251" s="566"/>
      <c r="U251" s="566"/>
      <c r="V251" s="566"/>
      <c r="W251" s="566"/>
      <c r="X251" s="566"/>
      <c r="Y251" s="566"/>
      <c r="Z251" s="503"/>
      <c r="AA251" s="503"/>
    </row>
    <row r="252" spans="1:27" ht="52.8">
      <c r="A252" s="8" t="s">
        <v>866</v>
      </c>
      <c r="B252" s="247"/>
      <c r="C252" s="247"/>
      <c r="D252" s="247"/>
      <c r="E252" s="247"/>
      <c r="F252" s="247"/>
      <c r="G252" s="247"/>
      <c r="H252" s="247"/>
      <c r="I252" s="247"/>
      <c r="J252" s="247"/>
      <c r="K252" s="247"/>
      <c r="L252" s="247"/>
      <c r="M252" s="247"/>
      <c r="N252" s="247"/>
      <c r="O252" s="247"/>
      <c r="P252" s="247"/>
      <c r="Q252" s="247"/>
      <c r="R252" s="247"/>
      <c r="S252" s="247"/>
      <c r="T252" s="50" t="s">
        <v>2270</v>
      </c>
      <c r="U252" s="45" t="s">
        <v>2271</v>
      </c>
      <c r="V252" s="36" t="s">
        <v>1861</v>
      </c>
      <c r="W252" s="36" t="s">
        <v>665</v>
      </c>
      <c r="X252" s="18">
        <v>66.5</v>
      </c>
      <c r="Y252" s="18">
        <v>69.099999999999994</v>
      </c>
      <c r="Z252" s="18">
        <v>62.1</v>
      </c>
      <c r="AA252" s="18">
        <v>54.9</v>
      </c>
    </row>
    <row r="253" spans="1:27" ht="39.6">
      <c r="A253" s="8" t="s">
        <v>1613</v>
      </c>
      <c r="B253" s="247"/>
      <c r="C253" s="247"/>
      <c r="D253" s="247"/>
      <c r="E253" s="247"/>
      <c r="F253" s="247"/>
      <c r="G253" s="247"/>
      <c r="H253" s="247"/>
      <c r="I253" s="247"/>
      <c r="J253" s="247"/>
      <c r="K253" s="247"/>
      <c r="L253" s="247"/>
      <c r="M253" s="247"/>
      <c r="N253" s="247"/>
      <c r="O253" s="247"/>
      <c r="P253" s="247"/>
      <c r="Q253" s="247"/>
      <c r="R253" s="247"/>
      <c r="S253" s="247"/>
      <c r="T253" s="50" t="s">
        <v>2272</v>
      </c>
      <c r="U253" s="45" t="s">
        <v>666</v>
      </c>
      <c r="V253" s="36" t="s">
        <v>667</v>
      </c>
      <c r="W253" s="36" t="s">
        <v>668</v>
      </c>
      <c r="X253" s="18">
        <v>7.2</v>
      </c>
      <c r="Y253" s="18">
        <v>7.5</v>
      </c>
      <c r="Z253" s="18">
        <v>6.7</v>
      </c>
      <c r="AA253" s="18">
        <v>5.6</v>
      </c>
    </row>
    <row r="254" spans="1:27" ht="37.5" customHeight="1">
      <c r="A254" s="8" t="s">
        <v>831</v>
      </c>
      <c r="B254" s="247"/>
      <c r="C254" s="247"/>
      <c r="D254" s="247"/>
      <c r="E254" s="247"/>
      <c r="F254" s="247"/>
      <c r="G254" s="247"/>
      <c r="H254" s="247"/>
      <c r="I254" s="247"/>
      <c r="J254" s="247"/>
      <c r="K254" s="247"/>
      <c r="L254" s="247"/>
      <c r="M254" s="247"/>
      <c r="N254" s="247"/>
      <c r="O254" s="247"/>
      <c r="P254" s="247"/>
      <c r="Q254" s="247"/>
      <c r="R254" s="247"/>
      <c r="S254" s="247"/>
      <c r="T254" s="45" t="s">
        <v>2273</v>
      </c>
      <c r="U254" s="45" t="s">
        <v>2273</v>
      </c>
      <c r="V254" s="45" t="s">
        <v>1862</v>
      </c>
      <c r="W254" s="45" t="s">
        <v>669</v>
      </c>
      <c r="X254" s="18">
        <v>4.0999999999999996</v>
      </c>
      <c r="Y254" s="18">
        <v>4.5</v>
      </c>
      <c r="Z254" s="18">
        <v>3.8</v>
      </c>
      <c r="AA254" s="18">
        <v>2.7</v>
      </c>
    </row>
    <row r="255" spans="1:27" ht="26.4">
      <c r="A255" s="8" t="s">
        <v>664</v>
      </c>
      <c r="B255" s="247"/>
      <c r="C255" s="247"/>
      <c r="D255" s="247"/>
      <c r="E255" s="247"/>
      <c r="F255" s="247"/>
      <c r="G255" s="247"/>
      <c r="H255" s="247"/>
      <c r="I255" s="247"/>
      <c r="J255" s="247"/>
      <c r="K255" s="247"/>
      <c r="L255" s="247"/>
      <c r="M255" s="247"/>
      <c r="N255" s="247"/>
      <c r="O255" s="247"/>
      <c r="P255" s="247"/>
      <c r="Q255" s="247"/>
      <c r="R255" s="247"/>
      <c r="S255" s="247"/>
      <c r="T255" s="45" t="s">
        <v>2273</v>
      </c>
      <c r="U255" s="45" t="s">
        <v>2272</v>
      </c>
      <c r="V255" s="45" t="s">
        <v>670</v>
      </c>
      <c r="W255" s="45" t="s">
        <v>671</v>
      </c>
      <c r="X255" s="18">
        <v>8.1</v>
      </c>
      <c r="Y255" s="18">
        <v>9.1999999999999993</v>
      </c>
      <c r="Z255" s="18">
        <v>9.1</v>
      </c>
      <c r="AA255" s="18">
        <v>7.9</v>
      </c>
    </row>
    <row r="256" spans="1:27" ht="39.6">
      <c r="A256" s="8" t="s">
        <v>1995</v>
      </c>
      <c r="B256" s="247"/>
      <c r="C256" s="247"/>
      <c r="D256" s="247"/>
      <c r="E256" s="247"/>
      <c r="F256" s="247"/>
      <c r="G256" s="247"/>
      <c r="H256" s="247"/>
      <c r="I256" s="247"/>
      <c r="J256" s="247"/>
      <c r="K256" s="247"/>
      <c r="L256" s="247"/>
      <c r="M256" s="247"/>
      <c r="N256" s="247"/>
      <c r="O256" s="247"/>
      <c r="P256" s="247"/>
      <c r="Q256" s="247"/>
      <c r="R256" s="247"/>
      <c r="S256" s="247"/>
      <c r="T256" s="45">
        <v>599</v>
      </c>
      <c r="U256" s="45">
        <v>673</v>
      </c>
      <c r="V256" s="45">
        <v>735</v>
      </c>
      <c r="W256" s="45">
        <v>796</v>
      </c>
      <c r="X256" s="45">
        <v>826</v>
      </c>
      <c r="Y256" s="18">
        <v>722</v>
      </c>
      <c r="Z256" s="18">
        <v>597</v>
      </c>
      <c r="AA256" s="18">
        <v>498</v>
      </c>
    </row>
    <row r="257" spans="1:27" ht="28.8">
      <c r="A257" s="8" t="s">
        <v>867</v>
      </c>
      <c r="B257" s="247"/>
      <c r="C257" s="247"/>
      <c r="D257" s="247"/>
      <c r="E257" s="247"/>
      <c r="F257" s="247"/>
      <c r="G257" s="247"/>
      <c r="H257" s="247"/>
      <c r="I257" s="247"/>
      <c r="J257" s="247"/>
      <c r="K257" s="247"/>
      <c r="L257" s="247"/>
      <c r="M257" s="247"/>
      <c r="N257" s="247"/>
      <c r="O257" s="247"/>
      <c r="P257" s="247"/>
      <c r="Q257" s="247"/>
      <c r="R257" s="247"/>
      <c r="S257" s="247"/>
      <c r="T257" s="45" t="s">
        <v>2274</v>
      </c>
      <c r="U257" s="45" t="s">
        <v>672</v>
      </c>
      <c r="V257" s="45" t="s">
        <v>673</v>
      </c>
      <c r="W257" s="45" t="s">
        <v>674</v>
      </c>
      <c r="X257" s="18">
        <v>27.2</v>
      </c>
      <c r="Y257" s="18">
        <v>27.2</v>
      </c>
      <c r="Z257" s="18">
        <v>22.3</v>
      </c>
      <c r="AA257" s="18">
        <v>21.3</v>
      </c>
    </row>
    <row r="258" spans="1:27" ht="39.6">
      <c r="A258" s="8" t="s">
        <v>768</v>
      </c>
      <c r="B258" s="247"/>
      <c r="C258" s="247"/>
      <c r="D258" s="247"/>
      <c r="E258" s="247"/>
      <c r="F258" s="247"/>
      <c r="G258" s="247"/>
      <c r="H258" s="247"/>
      <c r="I258" s="247"/>
      <c r="J258" s="247"/>
      <c r="K258" s="247"/>
      <c r="L258" s="247"/>
      <c r="M258" s="247"/>
      <c r="N258" s="247"/>
      <c r="O258" s="247"/>
      <c r="P258" s="247"/>
      <c r="Q258" s="247"/>
      <c r="R258" s="247"/>
      <c r="S258" s="247"/>
      <c r="T258" s="45">
        <v>1062</v>
      </c>
      <c r="U258" s="45">
        <v>1044</v>
      </c>
      <c r="V258" s="45">
        <v>933</v>
      </c>
      <c r="W258" s="45">
        <v>633</v>
      </c>
      <c r="X258" s="45">
        <v>663</v>
      </c>
      <c r="Y258" s="18">
        <v>476</v>
      </c>
      <c r="Z258" s="18">
        <v>395</v>
      </c>
      <c r="AA258" s="18">
        <v>446</v>
      </c>
    </row>
    <row r="259" spans="1:27" ht="24.75" customHeight="1">
      <c r="A259" s="8" t="s">
        <v>1145</v>
      </c>
      <c r="B259" s="247"/>
      <c r="C259" s="247"/>
      <c r="D259" s="247"/>
      <c r="E259" s="247"/>
      <c r="F259" s="247"/>
      <c r="G259" s="247"/>
      <c r="H259" s="247"/>
      <c r="I259" s="247"/>
      <c r="J259" s="247"/>
      <c r="K259" s="247"/>
      <c r="L259" s="247"/>
      <c r="M259" s="247"/>
      <c r="N259" s="247"/>
      <c r="O259" s="247"/>
      <c r="P259" s="247"/>
      <c r="Q259" s="247"/>
      <c r="R259" s="247"/>
      <c r="S259" s="247"/>
      <c r="T259" s="45" t="s">
        <v>2275</v>
      </c>
      <c r="U259" s="45" t="s">
        <v>2276</v>
      </c>
      <c r="V259" s="45" t="s">
        <v>1863</v>
      </c>
      <c r="W259" s="45" t="s">
        <v>675</v>
      </c>
      <c r="X259" s="27">
        <v>7</v>
      </c>
      <c r="Y259" s="18">
        <v>6.2</v>
      </c>
      <c r="Z259" s="18">
        <v>4.5</v>
      </c>
      <c r="AA259" s="18">
        <v>4.0999999999999996</v>
      </c>
    </row>
    <row r="260" spans="1:27" ht="68.400000000000006">
      <c r="A260" s="8" t="s">
        <v>2269</v>
      </c>
      <c r="B260" s="247"/>
      <c r="C260" s="247"/>
      <c r="D260" s="247"/>
      <c r="E260" s="247"/>
      <c r="F260" s="247"/>
      <c r="G260" s="247"/>
      <c r="H260" s="247"/>
      <c r="I260" s="247"/>
      <c r="J260" s="247"/>
      <c r="K260" s="247"/>
      <c r="L260" s="247"/>
      <c r="M260" s="247"/>
      <c r="N260" s="247"/>
      <c r="O260" s="247"/>
      <c r="P260" s="247"/>
      <c r="Q260" s="247"/>
      <c r="R260" s="247"/>
      <c r="S260" s="247"/>
      <c r="T260" s="50">
        <v>445</v>
      </c>
      <c r="U260" s="45">
        <v>472</v>
      </c>
      <c r="V260" s="18">
        <v>502</v>
      </c>
      <c r="W260" s="36">
        <v>530</v>
      </c>
      <c r="X260" s="36">
        <v>510</v>
      </c>
      <c r="Y260" s="18">
        <v>503</v>
      </c>
      <c r="Z260" s="18">
        <v>489</v>
      </c>
      <c r="AA260" s="18">
        <v>474</v>
      </c>
    </row>
    <row r="261" spans="1:27" ht="41.25" customHeight="1">
      <c r="A261" s="148" t="s">
        <v>1372</v>
      </c>
      <c r="T261" s="134"/>
      <c r="U261" s="114"/>
    </row>
    <row r="262" spans="1:27" ht="13.8">
      <c r="A262" s="566" t="s">
        <v>1792</v>
      </c>
      <c r="B262" s="566"/>
      <c r="C262" s="566"/>
      <c r="D262" s="566"/>
      <c r="E262" s="566"/>
      <c r="F262" s="566"/>
      <c r="G262" s="566"/>
      <c r="H262" s="566"/>
      <c r="I262" s="566"/>
      <c r="J262" s="566"/>
      <c r="K262" s="566"/>
      <c r="L262" s="566"/>
      <c r="M262" s="566"/>
      <c r="N262" s="566"/>
      <c r="O262" s="566"/>
      <c r="P262" s="566"/>
      <c r="Q262" s="566"/>
      <c r="R262" s="566"/>
      <c r="S262" s="566"/>
      <c r="T262" s="566"/>
      <c r="U262" s="566"/>
      <c r="V262" s="566"/>
      <c r="W262" s="566"/>
      <c r="X262" s="566"/>
      <c r="Y262" s="566"/>
      <c r="Z262" s="503"/>
      <c r="AA262" s="503"/>
    </row>
    <row r="263" spans="1:27" ht="26.4">
      <c r="A263" s="8" t="s">
        <v>1373</v>
      </c>
      <c r="B263" s="42">
        <v>55.1</v>
      </c>
      <c r="C263" s="36">
        <v>46.8</v>
      </c>
      <c r="D263" s="36">
        <v>42.7</v>
      </c>
      <c r="E263" s="36">
        <v>35.9</v>
      </c>
      <c r="F263" s="42">
        <v>39</v>
      </c>
      <c r="G263" s="36">
        <v>38.9</v>
      </c>
      <c r="H263" s="36">
        <v>38.799999999999997</v>
      </c>
      <c r="I263" s="36">
        <v>35.200000000000003</v>
      </c>
      <c r="J263" s="36">
        <v>40.9</v>
      </c>
      <c r="K263" s="36">
        <v>46.7</v>
      </c>
      <c r="L263" s="36">
        <v>46.9</v>
      </c>
      <c r="M263" s="36">
        <v>48.5</v>
      </c>
      <c r="N263" s="36">
        <v>50.7</v>
      </c>
      <c r="O263" s="36">
        <v>53.7</v>
      </c>
      <c r="P263" s="36">
        <v>54.7</v>
      </c>
      <c r="Q263" s="36">
        <v>58.2</v>
      </c>
      <c r="R263" s="36">
        <v>59.6</v>
      </c>
      <c r="S263" s="36">
        <v>56.7</v>
      </c>
      <c r="T263" s="45">
        <v>50.8</v>
      </c>
    </row>
    <row r="264" spans="1:27">
      <c r="A264" s="142" t="s">
        <v>1553</v>
      </c>
      <c r="B264" s="51">
        <v>10.5</v>
      </c>
      <c r="C264" s="84">
        <v>8.1</v>
      </c>
      <c r="D264" s="84">
        <v>5.8</v>
      </c>
      <c r="E264" s="84">
        <v>3.6</v>
      </c>
      <c r="F264" s="51">
        <v>3.8</v>
      </c>
      <c r="G264" s="84">
        <v>3.5</v>
      </c>
      <c r="H264" s="84">
        <v>3.5</v>
      </c>
      <c r="I264" s="84">
        <v>2.8</v>
      </c>
      <c r="J264" s="84">
        <v>3.3</v>
      </c>
      <c r="K264" s="84">
        <v>5</v>
      </c>
      <c r="L264" s="84">
        <v>5.4</v>
      </c>
      <c r="M264" s="84">
        <v>5.2</v>
      </c>
      <c r="N264" s="84">
        <v>6.1</v>
      </c>
      <c r="O264" s="84">
        <v>6</v>
      </c>
      <c r="P264" s="84">
        <v>6.7</v>
      </c>
      <c r="Q264" s="84">
        <v>7.9</v>
      </c>
      <c r="R264" s="84">
        <v>8.6999999999999993</v>
      </c>
      <c r="S264" s="84">
        <v>7.8</v>
      </c>
      <c r="T264" s="50">
        <v>6.7</v>
      </c>
      <c r="U264" s="114"/>
    </row>
    <row r="265" spans="1:27" ht="13.8">
      <c r="A265" s="566" t="s">
        <v>2182</v>
      </c>
      <c r="B265" s="566"/>
      <c r="C265" s="566"/>
      <c r="D265" s="566"/>
      <c r="E265" s="566"/>
      <c r="F265" s="566"/>
      <c r="G265" s="566"/>
      <c r="H265" s="566"/>
      <c r="I265" s="566"/>
      <c r="J265" s="566"/>
      <c r="K265" s="566"/>
      <c r="L265" s="566"/>
      <c r="M265" s="566"/>
      <c r="N265" s="566"/>
      <c r="O265" s="566"/>
      <c r="P265" s="566"/>
      <c r="Q265" s="566"/>
      <c r="R265" s="566"/>
      <c r="S265" s="566"/>
      <c r="T265" s="566"/>
      <c r="U265" s="503"/>
      <c r="V265" s="503"/>
      <c r="W265" s="503"/>
      <c r="X265" s="503"/>
      <c r="Y265" s="503"/>
      <c r="Z265" s="503"/>
      <c r="AA265" s="503"/>
    </row>
    <row r="266" spans="1:27" ht="26.4">
      <c r="A266" s="26" t="s">
        <v>1373</v>
      </c>
      <c r="B266" s="247"/>
      <c r="C266" s="247"/>
      <c r="D266" s="247"/>
      <c r="E266" s="247"/>
      <c r="F266" s="247"/>
      <c r="G266" s="247"/>
      <c r="H266" s="247"/>
      <c r="I266" s="247"/>
      <c r="J266" s="247"/>
      <c r="K266" s="247"/>
      <c r="L266" s="247"/>
      <c r="M266" s="247"/>
      <c r="N266" s="247"/>
      <c r="O266" s="247"/>
      <c r="P266" s="247"/>
      <c r="Q266" s="247"/>
      <c r="R266" s="247"/>
      <c r="S266" s="247"/>
      <c r="T266" s="45">
        <v>51.9</v>
      </c>
      <c r="U266" s="42">
        <v>55</v>
      </c>
      <c r="V266" s="18">
        <v>56.5</v>
      </c>
      <c r="W266" s="14">
        <v>60</v>
      </c>
      <c r="X266" s="18">
        <v>59.2</v>
      </c>
      <c r="Y266" s="18">
        <v>61.2</v>
      </c>
      <c r="Z266" s="18">
        <v>60.4</v>
      </c>
      <c r="AA266" s="18">
        <v>60.5</v>
      </c>
    </row>
    <row r="267" spans="1:27" ht="13.8">
      <c r="A267" s="30" t="s">
        <v>1553</v>
      </c>
      <c r="B267" s="289"/>
      <c r="C267" s="289"/>
      <c r="D267" s="289"/>
      <c r="E267" s="289"/>
      <c r="F267" s="289"/>
      <c r="G267" s="289"/>
      <c r="H267" s="289"/>
      <c r="I267" s="289"/>
      <c r="J267" s="289"/>
      <c r="K267" s="289"/>
      <c r="L267" s="289"/>
      <c r="M267" s="289"/>
      <c r="N267" s="289"/>
      <c r="O267" s="289"/>
      <c r="P267" s="289"/>
      <c r="Q267" s="289"/>
      <c r="R267" s="289"/>
      <c r="S267" s="289"/>
      <c r="T267" s="50">
        <v>6.7</v>
      </c>
      <c r="U267" s="50">
        <v>9.1999999999999993</v>
      </c>
      <c r="V267" s="14">
        <v>10</v>
      </c>
      <c r="W267" s="18">
        <v>9.6999999999999993</v>
      </c>
      <c r="X267" s="18">
        <v>10.1</v>
      </c>
      <c r="Y267" s="18">
        <v>11.3</v>
      </c>
      <c r="Z267" s="18">
        <v>11.4</v>
      </c>
      <c r="AA267" s="18">
        <v>10.4</v>
      </c>
    </row>
    <row r="268" spans="1:27" ht="31.5" customHeight="1">
      <c r="A268" s="148" t="s">
        <v>783</v>
      </c>
      <c r="B268" s="42"/>
      <c r="S268" s="114"/>
      <c r="T268" s="134"/>
      <c r="U268" s="114"/>
      <c r="V268" s="175"/>
    </row>
    <row r="269" spans="1:27" ht="13.8">
      <c r="A269" s="566" t="s">
        <v>1792</v>
      </c>
      <c r="B269" s="566"/>
      <c r="C269" s="566"/>
      <c r="D269" s="566"/>
      <c r="E269" s="566"/>
      <c r="F269" s="566"/>
      <c r="G269" s="566"/>
      <c r="H269" s="566"/>
      <c r="I269" s="566"/>
      <c r="J269" s="566"/>
      <c r="K269" s="566"/>
      <c r="L269" s="566"/>
      <c r="M269" s="566"/>
      <c r="N269" s="566"/>
      <c r="O269" s="566"/>
      <c r="P269" s="566"/>
      <c r="Q269" s="566"/>
      <c r="R269" s="566"/>
      <c r="S269" s="566"/>
      <c r="T269" s="566"/>
      <c r="U269" s="566"/>
      <c r="V269" s="566"/>
      <c r="W269" s="566"/>
      <c r="X269" s="566"/>
      <c r="Y269" s="566"/>
      <c r="Z269" s="503"/>
      <c r="AA269" s="503"/>
    </row>
    <row r="270" spans="1:27">
      <c r="A270" s="26" t="s">
        <v>598</v>
      </c>
      <c r="B270" s="80">
        <v>7.8</v>
      </c>
      <c r="C270" s="80">
        <v>5.9</v>
      </c>
      <c r="D270" s="80">
        <v>5.0999999999999996</v>
      </c>
      <c r="E270" s="80">
        <v>4.8</v>
      </c>
      <c r="F270" s="80">
        <v>3.7</v>
      </c>
      <c r="G270" s="80">
        <v>2.4</v>
      </c>
      <c r="H270" s="80">
        <v>2.5</v>
      </c>
      <c r="I270" s="80">
        <v>1.2</v>
      </c>
      <c r="J270" s="80">
        <v>1.1000000000000001</v>
      </c>
      <c r="K270" s="84">
        <v>1.3</v>
      </c>
      <c r="L270" s="84">
        <v>0.5</v>
      </c>
      <c r="M270" s="84">
        <v>3.1</v>
      </c>
      <c r="N270" s="84">
        <v>1.8</v>
      </c>
      <c r="O270" s="84">
        <v>2.1</v>
      </c>
      <c r="P270" s="84">
        <v>2.4</v>
      </c>
      <c r="Q270" s="84">
        <v>2</v>
      </c>
      <c r="R270" s="84">
        <v>1.6</v>
      </c>
      <c r="S270" s="84">
        <v>3.1</v>
      </c>
      <c r="T270" s="50">
        <v>2.2000000000000002</v>
      </c>
      <c r="V270" s="175"/>
    </row>
    <row r="271" spans="1:27" ht="26.4">
      <c r="A271" s="26" t="s">
        <v>2243</v>
      </c>
      <c r="B271" s="80">
        <v>3710</v>
      </c>
      <c r="C271" s="80">
        <v>3184</v>
      </c>
      <c r="D271" s="80">
        <v>3481</v>
      </c>
      <c r="E271" s="80">
        <v>2662</v>
      </c>
      <c r="F271" s="80">
        <v>1789</v>
      </c>
      <c r="G271" s="80">
        <v>1064</v>
      </c>
      <c r="H271" s="80">
        <v>1186</v>
      </c>
      <c r="I271" s="80">
        <v>1043</v>
      </c>
      <c r="J271" s="80">
        <v>1173</v>
      </c>
      <c r="K271" s="80">
        <v>1327</v>
      </c>
      <c r="L271" s="149">
        <v>1719</v>
      </c>
      <c r="M271" s="80">
        <v>1938</v>
      </c>
      <c r="N271" s="84">
        <v>2218</v>
      </c>
      <c r="O271" s="80">
        <v>2589</v>
      </c>
      <c r="P271" s="80">
        <v>2778</v>
      </c>
      <c r="Q271" s="80">
        <v>2995</v>
      </c>
      <c r="R271" s="80">
        <v>3539</v>
      </c>
      <c r="S271" s="80">
        <v>3728</v>
      </c>
      <c r="T271" s="30">
        <v>2750</v>
      </c>
      <c r="V271" s="175"/>
    </row>
    <row r="272" spans="1:27" ht="15" customHeight="1">
      <c r="A272" s="26" t="s">
        <v>2244</v>
      </c>
      <c r="B272" s="142">
        <v>4707</v>
      </c>
      <c r="C272" s="290">
        <v>4319</v>
      </c>
      <c r="D272" s="290">
        <v>3657</v>
      </c>
      <c r="E272" s="290">
        <v>1553</v>
      </c>
      <c r="F272" s="290">
        <v>1001</v>
      </c>
      <c r="G272" s="290">
        <v>691</v>
      </c>
      <c r="H272" s="290">
        <v>610</v>
      </c>
      <c r="I272" s="290">
        <v>450</v>
      </c>
      <c r="J272" s="290">
        <v>745</v>
      </c>
      <c r="K272" s="290">
        <v>745</v>
      </c>
      <c r="L272" s="291">
        <v>762</v>
      </c>
      <c r="M272" s="290">
        <v>787</v>
      </c>
      <c r="N272" s="290">
        <v>721</v>
      </c>
      <c r="O272" s="290">
        <v>715</v>
      </c>
      <c r="P272" s="290">
        <v>889</v>
      </c>
      <c r="Q272" s="290">
        <v>584</v>
      </c>
      <c r="R272" s="290">
        <v>649</v>
      </c>
      <c r="S272" s="290">
        <v>1252</v>
      </c>
      <c r="T272" s="142">
        <v>222</v>
      </c>
      <c r="V272" s="175"/>
    </row>
    <row r="273" spans="1:27" ht="26.4">
      <c r="A273" s="8" t="s">
        <v>784</v>
      </c>
      <c r="B273" s="42">
        <v>67.5</v>
      </c>
      <c r="C273" s="36">
        <v>53.4</v>
      </c>
      <c r="D273" s="36">
        <v>41.9</v>
      </c>
      <c r="E273" s="36">
        <v>20.100000000000001</v>
      </c>
      <c r="F273" s="36">
        <v>18</v>
      </c>
      <c r="G273" s="36">
        <v>12.1</v>
      </c>
      <c r="H273" s="36">
        <v>9.4</v>
      </c>
      <c r="I273" s="36">
        <v>7.6</v>
      </c>
      <c r="J273" s="42">
        <v>8</v>
      </c>
      <c r="K273" s="36">
        <v>8.9</v>
      </c>
      <c r="L273" s="36">
        <v>8.3000000000000007</v>
      </c>
      <c r="M273" s="36">
        <v>6.5</v>
      </c>
      <c r="N273" s="36">
        <v>5.7</v>
      </c>
      <c r="O273" s="36">
        <v>5.4</v>
      </c>
      <c r="P273" s="36">
        <v>4.9000000000000004</v>
      </c>
      <c r="Q273" s="36">
        <v>5.0999999999999996</v>
      </c>
      <c r="R273" s="36">
        <v>5.0999999999999996</v>
      </c>
      <c r="S273" s="36">
        <v>4.8</v>
      </c>
      <c r="T273" s="45">
        <v>1.9</v>
      </c>
      <c r="V273" s="175"/>
    </row>
    <row r="274" spans="1:27" ht="13.8">
      <c r="A274" s="566" t="s">
        <v>2182</v>
      </c>
      <c r="B274" s="566"/>
      <c r="C274" s="566"/>
      <c r="D274" s="566"/>
      <c r="E274" s="566"/>
      <c r="F274" s="566"/>
      <c r="G274" s="566"/>
      <c r="H274" s="566"/>
      <c r="I274" s="566"/>
      <c r="J274" s="566"/>
      <c r="K274" s="566"/>
      <c r="L274" s="566"/>
      <c r="M274" s="566"/>
      <c r="N274" s="566"/>
      <c r="O274" s="566"/>
      <c r="P274" s="566"/>
      <c r="Q274" s="566"/>
      <c r="R274" s="566"/>
      <c r="S274" s="566"/>
      <c r="T274" s="566"/>
      <c r="U274" s="566"/>
      <c r="V274" s="566"/>
      <c r="W274" s="566"/>
      <c r="X274" s="566"/>
      <c r="Y274" s="566"/>
      <c r="Z274" s="503"/>
      <c r="AA274" s="503"/>
    </row>
    <row r="275" spans="1:27" ht="26.4">
      <c r="A275" s="26" t="s">
        <v>2047</v>
      </c>
      <c r="B275" s="247"/>
      <c r="C275" s="247"/>
      <c r="D275" s="247"/>
      <c r="E275" s="247"/>
      <c r="F275" s="247"/>
      <c r="G275" s="247"/>
      <c r="H275" s="247"/>
      <c r="I275" s="247"/>
      <c r="J275" s="247"/>
      <c r="K275" s="247"/>
      <c r="L275" s="247"/>
      <c r="M275" s="247"/>
      <c r="N275" s="247"/>
      <c r="O275" s="247"/>
      <c r="P275" s="247"/>
      <c r="Q275" s="247"/>
      <c r="R275" s="247"/>
      <c r="S275" s="247"/>
      <c r="T275" s="30">
        <v>2.2000000000000002</v>
      </c>
      <c r="U275" s="30">
        <v>4.2</v>
      </c>
      <c r="V275" s="18">
        <v>4.3</v>
      </c>
      <c r="W275" s="30">
        <v>3.5</v>
      </c>
      <c r="X275" s="30">
        <v>3.1</v>
      </c>
      <c r="Y275" s="29">
        <v>1</v>
      </c>
      <c r="Z275" s="30">
        <v>1.8</v>
      </c>
      <c r="AA275" s="18">
        <v>0.8</v>
      </c>
    </row>
    <row r="276" spans="1:27" ht="26.4">
      <c r="A276" s="26" t="s">
        <v>784</v>
      </c>
      <c r="B276" s="247"/>
      <c r="C276" s="247"/>
      <c r="D276" s="247"/>
      <c r="E276" s="247"/>
      <c r="F276" s="247"/>
      <c r="G276" s="247"/>
      <c r="H276" s="247"/>
      <c r="I276" s="247"/>
      <c r="J276" s="247"/>
      <c r="K276" s="247"/>
      <c r="L276" s="247"/>
      <c r="M276" s="247"/>
      <c r="N276" s="247"/>
      <c r="O276" s="247"/>
      <c r="P276" s="247"/>
      <c r="Q276" s="247"/>
      <c r="R276" s="247"/>
      <c r="S276" s="247"/>
      <c r="T276" s="29">
        <v>2</v>
      </c>
      <c r="U276" s="30">
        <v>2.8</v>
      </c>
      <c r="V276" s="18">
        <v>3.3</v>
      </c>
      <c r="W276" s="30">
        <v>3.5</v>
      </c>
      <c r="X276" s="30">
        <v>2.9</v>
      </c>
      <c r="Y276" s="18">
        <v>3.9</v>
      </c>
      <c r="Z276" s="30">
        <v>3.4</v>
      </c>
      <c r="AA276" s="18">
        <v>4.4000000000000004</v>
      </c>
    </row>
    <row r="277" spans="1:27" ht="26.4">
      <c r="A277" s="26" t="s">
        <v>2243</v>
      </c>
      <c r="B277" s="247"/>
      <c r="C277" s="247"/>
      <c r="D277" s="247"/>
      <c r="E277" s="247"/>
      <c r="F277" s="247"/>
      <c r="G277" s="247"/>
      <c r="H277" s="247"/>
      <c r="I277" s="247"/>
      <c r="J277" s="247"/>
      <c r="K277" s="247"/>
      <c r="L277" s="247"/>
      <c r="M277" s="247"/>
      <c r="N277" s="247"/>
      <c r="O277" s="247"/>
      <c r="P277" s="247"/>
      <c r="Q277" s="247"/>
      <c r="R277" s="247"/>
      <c r="S277" s="289"/>
      <c r="T277" s="80">
        <v>2811</v>
      </c>
      <c r="U277" s="80">
        <v>3557</v>
      </c>
      <c r="V277" s="18">
        <v>4100</v>
      </c>
      <c r="W277" s="30">
        <v>4302</v>
      </c>
      <c r="X277" s="30">
        <v>4128</v>
      </c>
      <c r="Y277" s="18">
        <v>3693</v>
      </c>
      <c r="Z277" s="18">
        <v>3117</v>
      </c>
      <c r="AA277" s="18">
        <v>3293</v>
      </c>
    </row>
    <row r="278" spans="1:27" ht="12.75" customHeight="1">
      <c r="A278" s="26" t="s">
        <v>2244</v>
      </c>
      <c r="B278" s="42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114"/>
      <c r="T278" s="290">
        <v>222</v>
      </c>
      <c r="U278" s="290">
        <v>225</v>
      </c>
      <c r="V278" s="290">
        <v>127</v>
      </c>
      <c r="W278" s="30">
        <v>60.6</v>
      </c>
      <c r="X278" s="30">
        <v>52.7</v>
      </c>
      <c r="Y278" s="18">
        <v>55.1</v>
      </c>
      <c r="Z278" s="14">
        <v>36</v>
      </c>
      <c r="AA278" s="18">
        <v>13.1</v>
      </c>
    </row>
    <row r="279" spans="1:27" ht="39" customHeight="1">
      <c r="A279" s="148" t="s">
        <v>1733</v>
      </c>
      <c r="B279" s="42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114"/>
      <c r="T279" s="114"/>
      <c r="U279" s="290"/>
    </row>
    <row r="280" spans="1:27" ht="13.8">
      <c r="A280" s="566" t="s">
        <v>1792</v>
      </c>
      <c r="B280" s="566"/>
      <c r="C280" s="566"/>
      <c r="D280" s="566"/>
      <c r="E280" s="566"/>
      <c r="F280" s="566"/>
      <c r="G280" s="566"/>
      <c r="H280" s="566"/>
      <c r="I280" s="566"/>
      <c r="J280" s="566"/>
      <c r="K280" s="566"/>
      <c r="L280" s="566"/>
      <c r="M280" s="566"/>
      <c r="N280" s="566"/>
      <c r="O280" s="566"/>
      <c r="P280" s="566"/>
      <c r="Q280" s="566"/>
      <c r="R280" s="566"/>
      <c r="S280" s="566"/>
      <c r="T280" s="566"/>
      <c r="U280" s="566"/>
      <c r="V280" s="566"/>
      <c r="W280" s="566"/>
      <c r="X280" s="566"/>
      <c r="Y280" s="566"/>
      <c r="Z280" s="503"/>
      <c r="AA280" s="503"/>
    </row>
    <row r="281" spans="1:27" ht="26.4">
      <c r="A281" s="28" t="s">
        <v>1734</v>
      </c>
      <c r="B281" s="36">
        <v>254</v>
      </c>
      <c r="C281" s="36">
        <v>137</v>
      </c>
      <c r="D281" s="36">
        <v>113</v>
      </c>
      <c r="E281" s="36">
        <v>82.1</v>
      </c>
      <c r="F281" s="36">
        <v>62.3</v>
      </c>
      <c r="G281" s="36">
        <v>118</v>
      </c>
      <c r="H281" s="36">
        <v>132</v>
      </c>
      <c r="I281" s="42">
        <v>62</v>
      </c>
      <c r="J281" s="42">
        <v>66</v>
      </c>
      <c r="K281" s="36">
        <v>70.8</v>
      </c>
      <c r="L281" s="36">
        <v>136</v>
      </c>
      <c r="M281" s="36">
        <v>243</v>
      </c>
      <c r="N281" s="36">
        <v>247</v>
      </c>
      <c r="O281" s="36">
        <v>308</v>
      </c>
      <c r="P281" s="36">
        <v>356</v>
      </c>
      <c r="Q281" s="36">
        <v>590</v>
      </c>
      <c r="R281" s="36">
        <v>1329</v>
      </c>
      <c r="S281" s="36">
        <v>861</v>
      </c>
      <c r="T281" s="30">
        <v>315</v>
      </c>
    </row>
    <row r="282" spans="1:27" ht="13.8">
      <c r="A282" s="566" t="s">
        <v>2182</v>
      </c>
      <c r="B282" s="566"/>
      <c r="C282" s="566"/>
      <c r="D282" s="566"/>
      <c r="E282" s="566"/>
      <c r="F282" s="566"/>
      <c r="G282" s="566"/>
      <c r="H282" s="566"/>
      <c r="I282" s="566"/>
      <c r="J282" s="566"/>
      <c r="K282" s="566"/>
      <c r="L282" s="566"/>
      <c r="M282" s="566"/>
      <c r="N282" s="566"/>
      <c r="O282" s="566"/>
      <c r="P282" s="566"/>
      <c r="Q282" s="566"/>
      <c r="R282" s="566"/>
      <c r="S282" s="566"/>
      <c r="T282" s="566"/>
      <c r="U282" s="566"/>
      <c r="V282" s="566"/>
      <c r="W282" s="566"/>
      <c r="X282" s="566"/>
      <c r="Y282" s="566"/>
      <c r="Z282" s="503"/>
      <c r="AA282" s="503"/>
    </row>
    <row r="283" spans="1:27" ht="30" customHeight="1">
      <c r="A283" s="26" t="s">
        <v>1343</v>
      </c>
      <c r="B283" s="247"/>
      <c r="C283" s="247"/>
      <c r="D283" s="247"/>
      <c r="E283" s="247"/>
      <c r="F283" s="247"/>
      <c r="G283" s="247"/>
      <c r="H283" s="247"/>
      <c r="I283" s="247"/>
      <c r="J283" s="247"/>
      <c r="K283" s="247"/>
      <c r="L283" s="247"/>
      <c r="M283" s="247"/>
      <c r="N283" s="247"/>
      <c r="O283" s="247"/>
      <c r="P283" s="247"/>
      <c r="Q283" s="247"/>
      <c r="R283" s="247"/>
      <c r="S283" s="247"/>
      <c r="T283" s="21">
        <v>308</v>
      </c>
      <c r="U283" s="21">
        <v>296</v>
      </c>
      <c r="V283" s="21">
        <v>455</v>
      </c>
      <c r="W283" s="21">
        <v>620</v>
      </c>
      <c r="X283" s="30">
        <v>522</v>
      </c>
      <c r="Y283" s="18">
        <v>317</v>
      </c>
      <c r="Z283" s="18">
        <v>303</v>
      </c>
      <c r="AA283" s="18">
        <v>281</v>
      </c>
    </row>
    <row r="284" spans="1:27" ht="33" customHeight="1">
      <c r="A284" s="148" t="s">
        <v>2245</v>
      </c>
      <c r="B284" s="42"/>
      <c r="C284" s="36"/>
      <c r="D284" s="36"/>
      <c r="E284" s="36"/>
      <c r="F284" s="36"/>
      <c r="G284" s="36"/>
      <c r="H284" s="36"/>
      <c r="I284" s="42"/>
      <c r="J284" s="36"/>
      <c r="K284" s="36"/>
      <c r="L284" s="36"/>
      <c r="M284" s="36"/>
      <c r="N284" s="36"/>
      <c r="O284" s="36"/>
      <c r="P284" s="36"/>
      <c r="Q284" s="36"/>
      <c r="R284" s="36"/>
      <c r="S284" s="6"/>
      <c r="T284" s="142"/>
      <c r="U284" s="114"/>
      <c r="V284" s="175"/>
    </row>
    <row r="285" spans="1:27" ht="13.8">
      <c r="A285" s="566" t="s">
        <v>1792</v>
      </c>
      <c r="B285" s="566"/>
      <c r="C285" s="566"/>
      <c r="D285" s="566"/>
      <c r="E285" s="566"/>
      <c r="F285" s="566"/>
      <c r="G285" s="566"/>
      <c r="H285" s="566"/>
      <c r="I285" s="566"/>
      <c r="J285" s="566"/>
      <c r="K285" s="566"/>
      <c r="L285" s="566"/>
      <c r="M285" s="566"/>
      <c r="N285" s="566"/>
      <c r="O285" s="566"/>
      <c r="P285" s="566"/>
      <c r="Q285" s="566"/>
      <c r="R285" s="566"/>
      <c r="S285" s="566"/>
      <c r="T285" s="566"/>
      <c r="U285" s="566"/>
      <c r="V285" s="566"/>
      <c r="W285" s="566"/>
      <c r="X285" s="566"/>
      <c r="Y285" s="566"/>
      <c r="Z285" s="503"/>
      <c r="AA285" s="503"/>
    </row>
    <row r="286" spans="1:27" ht="26.4">
      <c r="A286" s="8" t="s">
        <v>2246</v>
      </c>
      <c r="B286" s="42">
        <v>1030</v>
      </c>
      <c r="C286" s="36">
        <v>963</v>
      </c>
      <c r="D286" s="36">
        <v>956</v>
      </c>
      <c r="E286" s="36">
        <v>798</v>
      </c>
      <c r="F286" s="36">
        <v>835</v>
      </c>
      <c r="G286" s="36">
        <v>868</v>
      </c>
      <c r="H286" s="36">
        <v>986</v>
      </c>
      <c r="I286" s="36">
        <v>840</v>
      </c>
      <c r="J286" s="36">
        <v>954</v>
      </c>
      <c r="K286" s="36">
        <v>969</v>
      </c>
      <c r="L286" s="36">
        <v>1022</v>
      </c>
      <c r="M286" s="36">
        <v>981</v>
      </c>
      <c r="N286" s="36">
        <v>1012</v>
      </c>
      <c r="O286" s="36">
        <v>1110</v>
      </c>
      <c r="P286" s="36">
        <v>1069</v>
      </c>
      <c r="Q286" s="36">
        <v>1178</v>
      </c>
      <c r="R286" s="36">
        <v>1294</v>
      </c>
      <c r="S286" s="36">
        <v>1470</v>
      </c>
      <c r="T286" s="36">
        <v>600</v>
      </c>
      <c r="V286" s="175"/>
    </row>
    <row r="287" spans="1:27" ht="26.4">
      <c r="A287" s="26" t="s">
        <v>1993</v>
      </c>
      <c r="B287" s="80">
        <v>12.9</v>
      </c>
      <c r="C287" s="80">
        <v>12</v>
      </c>
      <c r="D287" s="80">
        <v>11.5</v>
      </c>
      <c r="E287" s="80">
        <v>5.2</v>
      </c>
      <c r="F287" s="80">
        <v>3.7</v>
      </c>
      <c r="G287" s="80">
        <v>2.8</v>
      </c>
      <c r="H287" s="80">
        <v>2.2000000000000002</v>
      </c>
      <c r="I287" s="80">
        <v>1.1000000000000001</v>
      </c>
      <c r="J287" s="80">
        <v>1.3</v>
      </c>
      <c r="K287" s="84">
        <v>2.4</v>
      </c>
      <c r="L287" s="84">
        <v>3.2</v>
      </c>
      <c r="M287" s="84">
        <v>3</v>
      </c>
      <c r="N287" s="84">
        <v>3.1</v>
      </c>
      <c r="O287" s="84">
        <v>3.9</v>
      </c>
      <c r="P287" s="84">
        <v>4.4000000000000004</v>
      </c>
      <c r="Q287" s="84">
        <v>5.2</v>
      </c>
      <c r="R287" s="84">
        <v>6.9</v>
      </c>
      <c r="S287" s="84">
        <v>6.4</v>
      </c>
      <c r="T287" s="50">
        <v>1.3</v>
      </c>
      <c r="V287" s="175"/>
    </row>
    <row r="288" spans="1:27" ht="26.4">
      <c r="A288" s="142" t="s">
        <v>1160</v>
      </c>
      <c r="B288" s="51">
        <v>22.4</v>
      </c>
      <c r="C288" s="84">
        <v>16.899999999999999</v>
      </c>
      <c r="D288" s="84">
        <v>12.3</v>
      </c>
      <c r="E288" s="84">
        <v>7.8</v>
      </c>
      <c r="F288" s="84">
        <v>7.1</v>
      </c>
      <c r="G288" s="84">
        <v>7.4</v>
      </c>
      <c r="H288" s="84">
        <v>5</v>
      </c>
      <c r="I288" s="84">
        <v>3.9</v>
      </c>
      <c r="J288" s="84">
        <v>4.0999999999999996</v>
      </c>
      <c r="K288" s="84">
        <v>4</v>
      </c>
      <c r="L288" s="84">
        <v>6.5</v>
      </c>
      <c r="M288" s="84">
        <v>10.7</v>
      </c>
      <c r="N288" s="84">
        <v>27</v>
      </c>
      <c r="O288" s="84">
        <v>35.299999999999997</v>
      </c>
      <c r="P288" s="84">
        <v>35.200000000000003</v>
      </c>
      <c r="Q288" s="84">
        <v>33.700000000000003</v>
      </c>
      <c r="R288" s="84">
        <v>38.6</v>
      </c>
      <c r="S288" s="84">
        <v>42.7</v>
      </c>
      <c r="T288" s="30">
        <v>23.4</v>
      </c>
      <c r="V288" s="175"/>
    </row>
    <row r="289" spans="1:27" ht="13.8">
      <c r="A289" s="566" t="s">
        <v>2182</v>
      </c>
      <c r="B289" s="566"/>
      <c r="C289" s="566"/>
      <c r="D289" s="566"/>
      <c r="E289" s="566"/>
      <c r="F289" s="566"/>
      <c r="G289" s="566"/>
      <c r="H289" s="566"/>
      <c r="I289" s="566"/>
      <c r="J289" s="566"/>
      <c r="K289" s="566"/>
      <c r="L289" s="566"/>
      <c r="M289" s="566"/>
      <c r="N289" s="566"/>
      <c r="O289" s="566"/>
      <c r="P289" s="566"/>
      <c r="Q289" s="566"/>
      <c r="R289" s="566"/>
      <c r="S289" s="566"/>
      <c r="T289" s="566"/>
      <c r="U289" s="566"/>
      <c r="V289" s="566"/>
      <c r="W289" s="566"/>
      <c r="X289" s="566"/>
      <c r="Y289" s="566"/>
      <c r="Z289" s="503"/>
      <c r="AA289" s="503"/>
    </row>
    <row r="290" spans="1:27" ht="26.4">
      <c r="A290" s="26" t="s">
        <v>2246</v>
      </c>
      <c r="B290" s="247"/>
      <c r="C290" s="247"/>
      <c r="D290" s="247"/>
      <c r="E290" s="247"/>
      <c r="F290" s="247"/>
      <c r="G290" s="247"/>
      <c r="H290" s="247"/>
      <c r="I290" s="247"/>
      <c r="J290" s="247"/>
      <c r="K290" s="247"/>
      <c r="L290" s="247"/>
      <c r="M290" s="247"/>
      <c r="N290" s="247"/>
      <c r="O290" s="247"/>
      <c r="P290" s="247"/>
      <c r="Q290" s="247"/>
      <c r="R290" s="247"/>
      <c r="S290" s="247"/>
      <c r="T290" s="30">
        <v>600</v>
      </c>
      <c r="U290" s="30">
        <v>1210</v>
      </c>
      <c r="V290" s="30">
        <v>1740</v>
      </c>
      <c r="W290" s="30">
        <v>1964</v>
      </c>
      <c r="X290" s="30">
        <v>1925</v>
      </c>
      <c r="Y290" s="30">
        <v>1695</v>
      </c>
      <c r="Z290" s="30">
        <v>1215</v>
      </c>
      <c r="AA290" s="18">
        <v>1120</v>
      </c>
    </row>
    <row r="291" spans="1:27" ht="13.8">
      <c r="A291" s="106" t="s">
        <v>1161</v>
      </c>
      <c r="B291" s="247"/>
      <c r="C291" s="247"/>
      <c r="D291" s="247"/>
      <c r="E291" s="247"/>
      <c r="F291" s="247"/>
      <c r="G291" s="247"/>
      <c r="H291" s="247"/>
      <c r="I291" s="247"/>
      <c r="J291" s="247"/>
      <c r="K291" s="247"/>
      <c r="L291" s="247"/>
      <c r="M291" s="247"/>
      <c r="N291" s="247"/>
      <c r="O291" s="247"/>
      <c r="P291" s="247"/>
      <c r="Q291" s="247"/>
      <c r="R291" s="247"/>
      <c r="S291" s="247"/>
      <c r="T291" s="142">
        <v>1.3</v>
      </c>
      <c r="U291" s="142">
        <v>2.9</v>
      </c>
      <c r="V291" s="142">
        <v>4.0999999999999996</v>
      </c>
      <c r="W291" s="142">
        <v>4.8</v>
      </c>
      <c r="X291" s="30">
        <v>5.4</v>
      </c>
      <c r="Y291" s="142">
        <v>3.3</v>
      </c>
      <c r="Z291" s="30">
        <v>2.1</v>
      </c>
      <c r="AA291" s="18">
        <v>2.2000000000000002</v>
      </c>
    </row>
    <row r="292" spans="1:27" ht="26.4">
      <c r="A292" s="26" t="s">
        <v>1160</v>
      </c>
      <c r="B292" s="247"/>
      <c r="C292" s="247"/>
      <c r="D292" s="247"/>
      <c r="E292" s="247"/>
      <c r="F292" s="247"/>
      <c r="G292" s="247"/>
      <c r="H292" s="247"/>
      <c r="I292" s="247"/>
      <c r="J292" s="247"/>
      <c r="K292" s="247"/>
      <c r="L292" s="247"/>
      <c r="M292" s="247"/>
      <c r="N292" s="247"/>
      <c r="O292" s="247"/>
      <c r="P292" s="247"/>
      <c r="Q292" s="247"/>
      <c r="R292" s="247"/>
      <c r="S292" s="293"/>
      <c r="T292" s="293">
        <v>23.6</v>
      </c>
      <c r="U292" s="293">
        <v>50.5</v>
      </c>
      <c r="V292" s="18">
        <v>63</v>
      </c>
      <c r="W292" s="293">
        <v>71.7</v>
      </c>
      <c r="X292" s="30">
        <v>60.1</v>
      </c>
      <c r="Y292" s="293">
        <v>55.1</v>
      </c>
      <c r="Z292" s="30">
        <v>28.7</v>
      </c>
      <c r="AA292" s="18">
        <v>36.4</v>
      </c>
    </row>
    <row r="293" spans="1:27" ht="30.6">
      <c r="A293" s="4" t="s">
        <v>1651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292"/>
      <c r="U293" s="114"/>
    </row>
    <row r="294" spans="1:27" ht="12.75" customHeight="1">
      <c r="A294" s="566" t="s">
        <v>649</v>
      </c>
      <c r="B294" s="566"/>
      <c r="C294" s="566"/>
      <c r="D294" s="566"/>
      <c r="E294" s="566"/>
      <c r="F294" s="566"/>
      <c r="G294" s="566"/>
      <c r="H294" s="566"/>
      <c r="I294" s="566"/>
      <c r="J294" s="566"/>
      <c r="K294" s="566"/>
      <c r="L294" s="566"/>
      <c r="M294" s="566"/>
      <c r="N294" s="566"/>
      <c r="O294" s="566"/>
      <c r="P294" s="566"/>
      <c r="Q294" s="566"/>
      <c r="R294" s="566"/>
      <c r="S294" s="566"/>
      <c r="T294" s="566"/>
      <c r="U294" s="566"/>
      <c r="V294" s="566"/>
      <c r="W294" s="566"/>
      <c r="X294" s="566"/>
      <c r="Y294" s="566"/>
      <c r="Z294" s="503"/>
      <c r="AA294" s="503"/>
    </row>
    <row r="295" spans="1:27" ht="15" customHeight="1">
      <c r="A295" s="8" t="s">
        <v>1652</v>
      </c>
      <c r="B295" s="51">
        <v>1068.2</v>
      </c>
      <c r="C295" s="51">
        <v>1008.5</v>
      </c>
      <c r="D295" s="84">
        <v>956.6</v>
      </c>
      <c r="E295" s="84">
        <v>875.9</v>
      </c>
      <c r="F295" s="51">
        <v>860</v>
      </c>
      <c r="G295" s="84">
        <v>847.2</v>
      </c>
      <c r="H295" s="84">
        <v>834.1</v>
      </c>
      <c r="I295" s="84">
        <v>827.2</v>
      </c>
      <c r="J295" s="84">
        <v>846.2</v>
      </c>
      <c r="K295" s="84">
        <v>877.8</v>
      </c>
      <c r="L295" s="84">
        <v>891.3</v>
      </c>
      <c r="M295" s="84">
        <v>891.3</v>
      </c>
      <c r="N295" s="84">
        <v>916.3</v>
      </c>
      <c r="O295" s="84">
        <v>931.9</v>
      </c>
      <c r="P295" s="84">
        <v>953.1</v>
      </c>
      <c r="Q295" s="84">
        <v>995.8</v>
      </c>
      <c r="R295" s="84">
        <v>1015.3</v>
      </c>
      <c r="S295" s="84">
        <v>1040.4000000000001</v>
      </c>
      <c r="T295" s="84">
        <v>992.1</v>
      </c>
      <c r="U295" s="84"/>
    </row>
    <row r="296" spans="1:27" ht="13.5" customHeight="1">
      <c r="A296" s="8" t="s">
        <v>1653</v>
      </c>
      <c r="B296" s="51">
        <v>1056.0999999999999</v>
      </c>
      <c r="C296" s="84">
        <v>992.2</v>
      </c>
      <c r="D296" s="84">
        <v>937.9</v>
      </c>
      <c r="E296" s="84">
        <v>856.4</v>
      </c>
      <c r="F296" s="84">
        <v>840.4</v>
      </c>
      <c r="G296" s="84">
        <v>827.7</v>
      </c>
      <c r="H296" s="84">
        <v>814.4</v>
      </c>
      <c r="I296" s="84">
        <v>809.1</v>
      </c>
      <c r="J296" s="84">
        <v>832.1</v>
      </c>
      <c r="K296" s="84">
        <v>863.7</v>
      </c>
      <c r="L296" s="84">
        <v>875.4</v>
      </c>
      <c r="M296" s="84">
        <v>878.4</v>
      </c>
      <c r="N296" s="84">
        <v>902.9</v>
      </c>
      <c r="O296" s="84">
        <v>924.3</v>
      </c>
      <c r="P296" s="84">
        <v>940.7</v>
      </c>
      <c r="Q296" s="51">
        <v>980</v>
      </c>
      <c r="R296" s="84">
        <v>1002.5</v>
      </c>
      <c r="S296" s="84">
        <v>1022.8</v>
      </c>
      <c r="T296" s="84">
        <v>977.1</v>
      </c>
      <c r="U296" s="84"/>
    </row>
    <row r="297" spans="1:27" ht="25.5" customHeight="1">
      <c r="A297" s="8" t="s">
        <v>1654</v>
      </c>
      <c r="B297" s="84">
        <v>780</v>
      </c>
      <c r="C297" s="84">
        <v>715</v>
      </c>
      <c r="D297" s="84">
        <v>663</v>
      </c>
      <c r="E297" s="84">
        <v>601</v>
      </c>
      <c r="F297" s="84">
        <v>583</v>
      </c>
      <c r="G297" s="84">
        <v>583</v>
      </c>
      <c r="H297" s="84">
        <v>567</v>
      </c>
      <c r="I297" s="84">
        <v>564</v>
      </c>
      <c r="J297" s="84">
        <v>563</v>
      </c>
      <c r="K297" s="84">
        <v>582</v>
      </c>
      <c r="L297" s="84">
        <v>578</v>
      </c>
      <c r="M297" s="84">
        <v>585</v>
      </c>
      <c r="N297" s="84">
        <v>608</v>
      </c>
      <c r="O297" s="84">
        <v>609</v>
      </c>
      <c r="P297" s="84">
        <v>629</v>
      </c>
      <c r="Q297" s="84">
        <v>664</v>
      </c>
      <c r="R297" s="84">
        <v>676</v>
      </c>
      <c r="S297" s="84">
        <v>710</v>
      </c>
      <c r="T297" s="84">
        <v>652</v>
      </c>
      <c r="U297" s="84"/>
    </row>
    <row r="298" spans="1:27" ht="26.4">
      <c r="A298" s="8" t="s">
        <v>1655</v>
      </c>
      <c r="B298" s="30">
        <v>168</v>
      </c>
      <c r="C298" s="84">
        <v>173</v>
      </c>
      <c r="D298" s="84">
        <v>175</v>
      </c>
      <c r="E298" s="84">
        <v>177</v>
      </c>
      <c r="F298" s="84">
        <v>177</v>
      </c>
      <c r="G298" s="84">
        <v>155</v>
      </c>
      <c r="H298" s="84">
        <v>158</v>
      </c>
      <c r="I298" s="84">
        <v>159</v>
      </c>
      <c r="J298" s="84">
        <v>161</v>
      </c>
      <c r="K298" s="84">
        <v>165</v>
      </c>
      <c r="L298" s="84">
        <v>176</v>
      </c>
      <c r="M298" s="84">
        <v>164</v>
      </c>
      <c r="N298" s="84">
        <v>158</v>
      </c>
      <c r="O298" s="84">
        <v>178</v>
      </c>
      <c r="P298" s="84">
        <v>175</v>
      </c>
      <c r="Q298" s="84">
        <v>175</v>
      </c>
      <c r="R298" s="84">
        <v>179</v>
      </c>
      <c r="S298" s="84">
        <v>167</v>
      </c>
      <c r="T298" s="84">
        <v>176</v>
      </c>
      <c r="U298" s="84"/>
    </row>
    <row r="299" spans="1:27" ht="29.25" customHeight="1">
      <c r="A299" s="28" t="s">
        <v>1656</v>
      </c>
      <c r="B299" s="30">
        <v>120</v>
      </c>
      <c r="C299" s="84">
        <v>119.6</v>
      </c>
      <c r="D299" s="84">
        <v>119.2</v>
      </c>
      <c r="E299" s="84">
        <v>97.8</v>
      </c>
      <c r="F299" s="84">
        <v>99.5</v>
      </c>
      <c r="G299" s="84">
        <v>109</v>
      </c>
      <c r="H299" s="84">
        <v>109</v>
      </c>
      <c r="I299" s="84">
        <v>104</v>
      </c>
      <c r="J299" s="84">
        <v>122</v>
      </c>
      <c r="K299" s="84">
        <v>131</v>
      </c>
      <c r="L299" s="84">
        <v>137</v>
      </c>
      <c r="M299" s="84">
        <v>142</v>
      </c>
      <c r="N299" s="84">
        <v>150</v>
      </c>
      <c r="O299" s="84">
        <v>145</v>
      </c>
      <c r="P299" s="84">
        <v>149</v>
      </c>
      <c r="Q299" s="84">
        <v>156</v>
      </c>
      <c r="R299" s="84">
        <v>160</v>
      </c>
      <c r="S299" s="84">
        <v>163</v>
      </c>
      <c r="T299" s="84">
        <v>164</v>
      </c>
      <c r="U299" s="84"/>
    </row>
    <row r="300" spans="1:27" ht="12.75" customHeight="1">
      <c r="A300" s="566" t="s">
        <v>2182</v>
      </c>
      <c r="B300" s="566"/>
      <c r="C300" s="566"/>
      <c r="D300" s="566"/>
      <c r="E300" s="566"/>
      <c r="F300" s="566"/>
      <c r="G300" s="566"/>
      <c r="H300" s="566"/>
      <c r="I300" s="566"/>
      <c r="J300" s="566"/>
      <c r="K300" s="566"/>
      <c r="L300" s="566"/>
      <c r="M300" s="566"/>
      <c r="N300" s="566"/>
      <c r="O300" s="566"/>
      <c r="P300" s="566"/>
      <c r="Q300" s="566"/>
      <c r="R300" s="566"/>
      <c r="S300" s="566"/>
      <c r="T300" s="566"/>
      <c r="U300" s="566"/>
      <c r="V300" s="566"/>
      <c r="W300" s="566"/>
      <c r="X300" s="566"/>
      <c r="Y300" s="566"/>
      <c r="Z300" s="503"/>
      <c r="AA300" s="503"/>
    </row>
    <row r="301" spans="1:27" ht="12.75" customHeight="1">
      <c r="A301" s="8" t="s">
        <v>1652</v>
      </c>
      <c r="B301" s="305"/>
      <c r="C301" s="305"/>
      <c r="D301" s="305"/>
      <c r="E301" s="305"/>
      <c r="F301" s="305"/>
      <c r="G301" s="305"/>
      <c r="H301" s="305"/>
      <c r="I301" s="305"/>
      <c r="J301" s="305"/>
      <c r="K301" s="305"/>
      <c r="L301" s="305"/>
      <c r="M301" s="305"/>
      <c r="N301" s="305"/>
      <c r="O301" s="305"/>
      <c r="P301" s="305"/>
      <c r="Q301" s="305"/>
      <c r="R301" s="305"/>
      <c r="S301" s="305"/>
      <c r="T301" s="49">
        <v>992.1</v>
      </c>
      <c r="U301" s="49">
        <v>1038</v>
      </c>
      <c r="V301" s="44">
        <v>1054.9000000000001</v>
      </c>
      <c r="W301" s="49">
        <v>1069.3</v>
      </c>
      <c r="X301" s="49">
        <v>1059.0999999999999</v>
      </c>
      <c r="Y301" s="49">
        <v>1064.2</v>
      </c>
      <c r="Z301" s="49">
        <v>1067.5</v>
      </c>
      <c r="AA301" s="121">
        <v>1091</v>
      </c>
    </row>
    <row r="302" spans="1:27" ht="12.75" customHeight="1">
      <c r="A302" s="8" t="s">
        <v>1653</v>
      </c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05"/>
      <c r="M302" s="305"/>
      <c r="N302" s="305"/>
      <c r="O302" s="305"/>
      <c r="P302" s="305"/>
      <c r="Q302" s="305"/>
      <c r="R302" s="305"/>
      <c r="S302" s="305"/>
      <c r="T302" s="49">
        <v>977.1</v>
      </c>
      <c r="U302" s="49">
        <v>1020.6</v>
      </c>
      <c r="V302" s="44">
        <v>1041.0999999999999</v>
      </c>
      <c r="W302" s="49">
        <v>1063.3</v>
      </c>
      <c r="X302" s="49">
        <v>1054.8</v>
      </c>
      <c r="Y302" s="49">
        <v>1065</v>
      </c>
      <c r="Z302" s="49">
        <v>1060.2</v>
      </c>
      <c r="AA302" s="10">
        <v>1078</v>
      </c>
    </row>
    <row r="303" spans="1:27" ht="28.5" customHeight="1">
      <c r="A303" s="8" t="s">
        <v>1654</v>
      </c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05"/>
      <c r="M303" s="305"/>
      <c r="N303" s="305"/>
      <c r="O303" s="305"/>
      <c r="P303" s="305"/>
      <c r="Q303" s="305"/>
      <c r="R303" s="305"/>
      <c r="S303" s="305"/>
      <c r="T303" s="49">
        <v>652</v>
      </c>
      <c r="U303" s="84">
        <v>699</v>
      </c>
      <c r="V303" s="18">
        <v>717</v>
      </c>
      <c r="W303" s="84">
        <v>726</v>
      </c>
      <c r="X303" s="84">
        <v>703</v>
      </c>
      <c r="Y303" s="84">
        <v>707</v>
      </c>
      <c r="Z303" s="84">
        <v>701</v>
      </c>
      <c r="AA303" s="80">
        <v>706</v>
      </c>
    </row>
    <row r="304" spans="1:27" ht="24.75" customHeight="1">
      <c r="A304" s="8" t="s">
        <v>1655</v>
      </c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49">
        <v>176</v>
      </c>
      <c r="U304" s="84">
        <v>168</v>
      </c>
      <c r="V304" s="18">
        <v>165</v>
      </c>
      <c r="W304" s="84">
        <v>165</v>
      </c>
      <c r="X304" s="84">
        <v>183</v>
      </c>
      <c r="Y304" s="84">
        <v>175</v>
      </c>
      <c r="Z304" s="84">
        <v>170</v>
      </c>
      <c r="AA304" s="80">
        <v>187</v>
      </c>
    </row>
    <row r="305" spans="1:27" ht="26.25" customHeight="1">
      <c r="A305" s="8" t="s">
        <v>1656</v>
      </c>
      <c r="B305" s="305"/>
      <c r="C305" s="305"/>
      <c r="D305" s="305"/>
      <c r="E305" s="305"/>
      <c r="F305" s="305"/>
      <c r="G305" s="305"/>
      <c r="H305" s="305"/>
      <c r="I305" s="305"/>
      <c r="J305" s="305"/>
      <c r="K305" s="305"/>
      <c r="L305" s="305"/>
      <c r="M305" s="305"/>
      <c r="N305" s="305"/>
      <c r="O305" s="305"/>
      <c r="P305" s="305"/>
      <c r="Q305" s="305"/>
      <c r="R305" s="305"/>
      <c r="S305" s="305"/>
      <c r="T305" s="49">
        <v>164</v>
      </c>
      <c r="U305" s="84">
        <v>171</v>
      </c>
      <c r="V305" s="18">
        <v>173</v>
      </c>
      <c r="W305" s="49">
        <v>178</v>
      </c>
      <c r="X305" s="49">
        <v>173</v>
      </c>
      <c r="Y305" s="49">
        <v>181</v>
      </c>
      <c r="Z305" s="49">
        <v>196</v>
      </c>
      <c r="AA305" s="10">
        <v>197</v>
      </c>
    </row>
    <row r="306" spans="1:27" ht="26.25" customHeight="1">
      <c r="A306" s="8" t="s">
        <v>362</v>
      </c>
      <c r="B306" s="305"/>
      <c r="C306" s="305"/>
      <c r="D306" s="305"/>
      <c r="E306" s="305"/>
      <c r="F306" s="305"/>
      <c r="G306" s="305"/>
      <c r="H306" s="305"/>
      <c r="I306" s="305"/>
      <c r="J306" s="305"/>
      <c r="K306" s="305"/>
      <c r="L306" s="305"/>
      <c r="M306" s="305"/>
      <c r="N306" s="305"/>
      <c r="O306" s="305"/>
      <c r="P306" s="305"/>
      <c r="Q306" s="305"/>
      <c r="R306" s="305"/>
      <c r="S306" s="305"/>
      <c r="T306" s="51">
        <v>0.5</v>
      </c>
      <c r="U306" s="84">
        <v>0.5</v>
      </c>
      <c r="V306" s="18">
        <v>0.5</v>
      </c>
      <c r="W306" s="51">
        <v>0.5</v>
      </c>
      <c r="X306" s="51">
        <v>0.4</v>
      </c>
      <c r="Y306" s="51">
        <v>0.7</v>
      </c>
      <c r="Z306" s="51">
        <v>0.9</v>
      </c>
      <c r="AA306" s="13">
        <v>1.1000000000000001</v>
      </c>
    </row>
    <row r="307" spans="1:27" ht="12.75" customHeight="1">
      <c r="A307" s="148" t="s">
        <v>1657</v>
      </c>
      <c r="B307" s="30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175"/>
    </row>
    <row r="308" spans="1:27" ht="12.75" customHeight="1">
      <c r="A308" s="566" t="s">
        <v>649</v>
      </c>
      <c r="B308" s="566"/>
      <c r="C308" s="566"/>
      <c r="D308" s="566"/>
      <c r="E308" s="566"/>
      <c r="F308" s="566"/>
      <c r="G308" s="566"/>
      <c r="H308" s="566"/>
      <c r="I308" s="566"/>
      <c r="J308" s="566"/>
      <c r="K308" s="566"/>
      <c r="L308" s="566"/>
      <c r="M308" s="566"/>
      <c r="N308" s="566"/>
      <c r="O308" s="566"/>
      <c r="P308" s="566"/>
      <c r="Q308" s="566"/>
      <c r="R308" s="566"/>
      <c r="S308" s="566"/>
      <c r="T308" s="566"/>
      <c r="U308" s="566"/>
      <c r="V308" s="566"/>
      <c r="W308" s="566"/>
      <c r="X308" s="566"/>
      <c r="Y308" s="566"/>
      <c r="Z308" s="503"/>
      <c r="AA308" s="503"/>
    </row>
    <row r="309" spans="1:27">
      <c r="A309" s="150" t="s">
        <v>1658</v>
      </c>
      <c r="B309" s="142">
        <v>213</v>
      </c>
      <c r="C309" s="51">
        <v>212</v>
      </c>
      <c r="D309" s="84">
        <v>213.4</v>
      </c>
      <c r="E309" s="84">
        <v>214.9</v>
      </c>
      <c r="F309" s="51">
        <v>215</v>
      </c>
      <c r="G309" s="51">
        <v>214.5</v>
      </c>
      <c r="H309" s="51">
        <v>214.2</v>
      </c>
      <c r="I309" s="51">
        <v>214.1</v>
      </c>
      <c r="J309" s="51">
        <v>214.3</v>
      </c>
      <c r="K309" s="84">
        <v>212.8</v>
      </c>
      <c r="L309" s="84">
        <v>214.8</v>
      </c>
      <c r="M309" s="84">
        <v>214.9</v>
      </c>
      <c r="N309" s="51">
        <v>216</v>
      </c>
      <c r="O309" s="84">
        <v>216.6</v>
      </c>
      <c r="P309" s="84">
        <v>219.2</v>
      </c>
      <c r="Q309" s="84">
        <v>221.4</v>
      </c>
      <c r="R309" s="51">
        <v>224</v>
      </c>
      <c r="S309" s="84">
        <v>225.5</v>
      </c>
      <c r="T309" s="84">
        <v>226.1</v>
      </c>
      <c r="U309" s="51"/>
      <c r="V309" s="175"/>
    </row>
    <row r="310" spans="1:27">
      <c r="A310" s="28" t="s">
        <v>1659</v>
      </c>
      <c r="B310" s="142">
        <v>149</v>
      </c>
      <c r="C310" s="51">
        <v>148.4</v>
      </c>
      <c r="D310" s="84">
        <v>148.80000000000001</v>
      </c>
      <c r="E310" s="84">
        <v>149.69999999999999</v>
      </c>
      <c r="F310" s="84">
        <v>149.69999999999999</v>
      </c>
      <c r="G310" s="84">
        <v>149.19999999999999</v>
      </c>
      <c r="H310" s="51">
        <v>149</v>
      </c>
      <c r="I310" s="51">
        <v>148.69999999999999</v>
      </c>
      <c r="J310" s="84">
        <v>148.30000000000001</v>
      </c>
      <c r="K310" s="84">
        <v>146.80000000000001</v>
      </c>
      <c r="L310" s="84">
        <v>147.4</v>
      </c>
      <c r="M310" s="84">
        <v>147.30000000000001</v>
      </c>
      <c r="N310" s="51">
        <v>148</v>
      </c>
      <c r="O310" s="84">
        <v>148.30000000000001</v>
      </c>
      <c r="P310" s="84">
        <v>149.5</v>
      </c>
      <c r="Q310" s="84">
        <v>151.5</v>
      </c>
      <c r="R310" s="84">
        <v>153.30000000000001</v>
      </c>
      <c r="S310" s="84">
        <v>155.1</v>
      </c>
      <c r="T310" s="84">
        <v>155.4</v>
      </c>
      <c r="U310" s="84"/>
      <c r="V310" s="175"/>
    </row>
    <row r="311" spans="1:27" ht="14.25" customHeight="1">
      <c r="A311" s="28" t="s">
        <v>1660</v>
      </c>
      <c r="B311" s="51">
        <v>43.3</v>
      </c>
      <c r="C311" s="51">
        <v>43.4</v>
      </c>
      <c r="D311" s="84">
        <v>43.4</v>
      </c>
      <c r="E311" s="51">
        <v>44</v>
      </c>
      <c r="F311" s="51">
        <v>44</v>
      </c>
      <c r="G311" s="51">
        <v>44</v>
      </c>
      <c r="H311" s="51">
        <v>43.9</v>
      </c>
      <c r="I311" s="51">
        <v>44.1</v>
      </c>
      <c r="J311" s="51">
        <v>44.3</v>
      </c>
      <c r="K311" s="84">
        <v>44.3</v>
      </c>
      <c r="L311" s="84">
        <v>44.7</v>
      </c>
      <c r="M311" s="84">
        <v>44.8</v>
      </c>
      <c r="N311" s="84">
        <v>45.2</v>
      </c>
      <c r="O311" s="84">
        <v>45.5</v>
      </c>
      <c r="P311" s="84">
        <v>45.9</v>
      </c>
      <c r="Q311" s="84">
        <v>46.1</v>
      </c>
      <c r="R311" s="84">
        <v>46.8</v>
      </c>
      <c r="S311" s="84">
        <v>47.1</v>
      </c>
      <c r="T311" s="84">
        <v>47.3</v>
      </c>
      <c r="U311" s="84"/>
      <c r="V311" s="175"/>
    </row>
    <row r="312" spans="1:27" ht="13.5" customHeight="1">
      <c r="A312" s="28" t="s">
        <v>1661</v>
      </c>
      <c r="B312" s="142">
        <v>20.2</v>
      </c>
      <c r="C312" s="51">
        <v>20.2</v>
      </c>
      <c r="D312" s="84">
        <v>21.2</v>
      </c>
      <c r="E312" s="84">
        <v>21.2</v>
      </c>
      <c r="F312" s="84">
        <v>21.3</v>
      </c>
      <c r="G312" s="84">
        <v>21.3</v>
      </c>
      <c r="H312" s="84">
        <v>21.3</v>
      </c>
      <c r="I312" s="51">
        <v>21.3</v>
      </c>
      <c r="J312" s="84">
        <v>21.7</v>
      </c>
      <c r="K312" s="84">
        <v>21.7</v>
      </c>
      <c r="L312" s="84">
        <v>22.7</v>
      </c>
      <c r="M312" s="84">
        <v>22.7</v>
      </c>
      <c r="N312" s="84">
        <v>22.7</v>
      </c>
      <c r="O312" s="84">
        <v>22.7</v>
      </c>
      <c r="P312" s="84">
        <v>23.7</v>
      </c>
      <c r="Q312" s="84">
        <v>23.7</v>
      </c>
      <c r="R312" s="84">
        <v>23.7</v>
      </c>
      <c r="S312" s="84">
        <v>23.3</v>
      </c>
      <c r="T312" s="84">
        <v>23.3</v>
      </c>
      <c r="U312" s="84"/>
      <c r="V312" s="175"/>
    </row>
    <row r="313" spans="1:27" ht="13.8">
      <c r="A313" s="566" t="s">
        <v>2182</v>
      </c>
      <c r="B313" s="566"/>
      <c r="C313" s="566"/>
      <c r="D313" s="566"/>
      <c r="E313" s="566"/>
      <c r="F313" s="566"/>
      <c r="G313" s="566"/>
      <c r="H313" s="566"/>
      <c r="I313" s="566"/>
      <c r="J313" s="566"/>
      <c r="K313" s="566"/>
      <c r="L313" s="566"/>
      <c r="M313" s="566"/>
      <c r="N313" s="566"/>
      <c r="O313" s="566"/>
      <c r="P313" s="566"/>
      <c r="Q313" s="566"/>
      <c r="R313" s="566"/>
      <c r="S313" s="566"/>
      <c r="T313" s="566"/>
      <c r="U313" s="566"/>
      <c r="V313" s="566"/>
      <c r="W313" s="566"/>
      <c r="X313" s="566"/>
      <c r="Y313" s="566"/>
      <c r="Z313" s="503"/>
      <c r="AA313" s="503"/>
    </row>
    <row r="314" spans="1:27">
      <c r="A314" s="8" t="s">
        <v>1658</v>
      </c>
      <c r="B314" s="175"/>
      <c r="C314" s="175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51">
        <v>230</v>
      </c>
      <c r="V314" s="18">
        <v>233.3</v>
      </c>
      <c r="W314" s="18">
        <v>239.7</v>
      </c>
      <c r="X314" s="51">
        <v>242.2</v>
      </c>
      <c r="Y314" s="27">
        <v>256</v>
      </c>
      <c r="Z314" s="27">
        <v>257.10000000000002</v>
      </c>
      <c r="AA314" s="107">
        <v>266.5</v>
      </c>
    </row>
    <row r="315" spans="1:27">
      <c r="A315" s="8" t="s">
        <v>1659</v>
      </c>
      <c r="B315" s="175"/>
      <c r="C315" s="175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84">
        <v>158.1</v>
      </c>
      <c r="V315" s="18">
        <v>161.4</v>
      </c>
      <c r="W315" s="18">
        <v>165.8</v>
      </c>
      <c r="X315" s="84">
        <v>167.1</v>
      </c>
      <c r="Y315" s="18">
        <v>179.4</v>
      </c>
      <c r="Z315" s="27">
        <v>179.1</v>
      </c>
      <c r="AA315" s="107">
        <v>187.6</v>
      </c>
    </row>
    <row r="316" spans="1:27" ht="13.5" customHeight="1">
      <c r="A316" s="28" t="s">
        <v>1660</v>
      </c>
      <c r="B316" s="175"/>
      <c r="C316" s="175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84">
        <v>47.4</v>
      </c>
      <c r="V316" s="18">
        <v>47.5</v>
      </c>
      <c r="W316" s="18">
        <v>48.5</v>
      </c>
      <c r="X316" s="84">
        <v>49.7</v>
      </c>
      <c r="Y316" s="18">
        <v>50.8</v>
      </c>
      <c r="Z316" s="27">
        <v>51</v>
      </c>
      <c r="AA316" s="107">
        <v>51</v>
      </c>
    </row>
    <row r="317" spans="1:27">
      <c r="A317" s="28" t="s">
        <v>1661</v>
      </c>
      <c r="B317" s="175"/>
      <c r="C317" s="175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84">
        <v>24.3</v>
      </c>
      <c r="V317" s="18">
        <v>24.3</v>
      </c>
      <c r="W317" s="18">
        <v>25.3</v>
      </c>
      <c r="X317" s="84">
        <v>25.3</v>
      </c>
      <c r="Y317" s="18">
        <v>25.3</v>
      </c>
      <c r="Z317" s="27">
        <v>26.3</v>
      </c>
      <c r="AA317" s="107">
        <v>27.2</v>
      </c>
    </row>
    <row r="318" spans="1:27" ht="26.4">
      <c r="A318" s="28" t="s">
        <v>363</v>
      </c>
      <c r="U318" s="51">
        <v>0.1</v>
      </c>
      <c r="V318" s="51">
        <v>0.1</v>
      </c>
      <c r="W318" s="51">
        <v>0.1</v>
      </c>
      <c r="X318" s="51">
        <v>0.1</v>
      </c>
      <c r="Y318" s="51">
        <v>0.4</v>
      </c>
      <c r="Z318" s="51">
        <v>0.6</v>
      </c>
      <c r="AA318" s="13">
        <v>0.7</v>
      </c>
    </row>
  </sheetData>
  <mergeCells count="40">
    <mergeCell ref="A262:AA262"/>
    <mergeCell ref="A265:AA265"/>
    <mergeCell ref="A269:AA269"/>
    <mergeCell ref="A274:AA274"/>
    <mergeCell ref="A1:AA1"/>
    <mergeCell ref="A15:AA15"/>
    <mergeCell ref="A215:AA215"/>
    <mergeCell ref="A221:AA221"/>
    <mergeCell ref="A189:AA189"/>
    <mergeCell ref="A195:AA195"/>
    <mergeCell ref="A200:AA200"/>
    <mergeCell ref="A206:AA206"/>
    <mergeCell ref="A141:AA141"/>
    <mergeCell ref="A143:AA143"/>
    <mergeCell ref="A150:AA150"/>
    <mergeCell ref="A159:AA159"/>
    <mergeCell ref="A243:AA243"/>
    <mergeCell ref="A251:AA251"/>
    <mergeCell ref="A227:AA227"/>
    <mergeCell ref="A231:AA231"/>
    <mergeCell ref="A236:AA236"/>
    <mergeCell ref="A239:AA239"/>
    <mergeCell ref="A166:AA166"/>
    <mergeCell ref="A174:AA174"/>
    <mergeCell ref="A179:AA179"/>
    <mergeCell ref="A184:AA184"/>
    <mergeCell ref="A210:AA210"/>
    <mergeCell ref="A3:AA3"/>
    <mergeCell ref="A74:AA74"/>
    <mergeCell ref="A138:AA138"/>
    <mergeCell ref="A139:AA139"/>
    <mergeCell ref="A140:AA140"/>
    <mergeCell ref="A308:AA308"/>
    <mergeCell ref="A313:AA313"/>
    <mergeCell ref="A280:AA280"/>
    <mergeCell ref="A282:AA282"/>
    <mergeCell ref="A285:AA285"/>
    <mergeCell ref="A289:AA289"/>
    <mergeCell ref="A294:AA294"/>
    <mergeCell ref="A300:AA300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T252:T255 T257:W257 T259:W259 U252:W255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sheetPr codeName="Лист13">
    <tabColor rgb="FFCCFFCC"/>
  </sheetPr>
  <dimension ref="A1:AR106"/>
  <sheetViews>
    <sheetView zoomScale="110" zoomScaleNormal="110" workbookViewId="0">
      <pane xSplit="1" ySplit="3" topLeftCell="F22" activePane="bottomRight" state="frozen"/>
      <selection pane="topRight" activeCell="B1" sqref="B1"/>
      <selection pane="bottomLeft" activeCell="A4" sqref="A4"/>
      <selection pane="bottomRight" activeCell="A27" sqref="A27"/>
    </sheetView>
  </sheetViews>
  <sheetFormatPr defaultRowHeight="13.2"/>
  <cols>
    <col min="1" max="1" width="33.109375" customWidth="1"/>
  </cols>
  <sheetData>
    <row r="1" spans="1:44">
      <c r="A1" s="510" t="s">
        <v>466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  <c r="S1" s="510"/>
      <c r="T1" s="510"/>
      <c r="U1" s="510"/>
      <c r="V1" s="510"/>
      <c r="W1" s="510"/>
      <c r="X1" s="510"/>
      <c r="Y1" s="510"/>
      <c r="Z1" s="552"/>
      <c r="AA1" s="563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</row>
    <row r="2" spans="1:44" ht="15" customHeight="1">
      <c r="A2" s="133" t="s">
        <v>1518</v>
      </c>
      <c r="B2" s="1">
        <v>1991</v>
      </c>
      <c r="C2" s="1">
        <v>1992</v>
      </c>
      <c r="D2" s="1">
        <v>1993</v>
      </c>
      <c r="E2" s="1">
        <v>1994</v>
      </c>
      <c r="F2" s="1">
        <v>1995</v>
      </c>
      <c r="G2" s="1">
        <v>1996</v>
      </c>
      <c r="H2" s="1">
        <v>1997</v>
      </c>
      <c r="I2" s="1">
        <v>1998</v>
      </c>
      <c r="J2" s="1">
        <v>1999</v>
      </c>
      <c r="K2" s="1">
        <v>2000</v>
      </c>
      <c r="L2" s="1">
        <v>2001</v>
      </c>
      <c r="M2" s="1">
        <v>2002</v>
      </c>
      <c r="N2" s="1">
        <v>2003</v>
      </c>
      <c r="O2" s="1">
        <v>2004</v>
      </c>
      <c r="P2" s="1">
        <v>2005</v>
      </c>
      <c r="Q2" s="1">
        <v>2006</v>
      </c>
      <c r="R2" s="1">
        <v>2007</v>
      </c>
      <c r="S2" s="174">
        <v>2008</v>
      </c>
      <c r="T2" s="174">
        <v>2009</v>
      </c>
      <c r="U2" s="174">
        <v>2010</v>
      </c>
      <c r="V2" s="174">
        <v>2011</v>
      </c>
      <c r="W2" s="174">
        <v>2012</v>
      </c>
      <c r="X2" s="174">
        <v>2013</v>
      </c>
      <c r="Y2" s="174">
        <v>2014</v>
      </c>
      <c r="Z2" s="174">
        <v>2015</v>
      </c>
      <c r="AA2" s="174">
        <v>2016</v>
      </c>
    </row>
    <row r="3" spans="1:44">
      <c r="A3" s="508" t="s">
        <v>493</v>
      </c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</row>
    <row r="4" spans="1:44">
      <c r="A4" s="7" t="s">
        <v>1668</v>
      </c>
    </row>
    <row r="5" spans="1:44" ht="57" customHeight="1">
      <c r="A5" s="26" t="s">
        <v>1228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</row>
    <row r="6" spans="1:44">
      <c r="A6" s="46" t="s">
        <v>1229</v>
      </c>
      <c r="B6" s="368">
        <v>0.26</v>
      </c>
      <c r="C6" s="84">
        <v>2.7</v>
      </c>
      <c r="D6" s="84">
        <v>22.4</v>
      </c>
      <c r="E6" s="84">
        <v>73.7</v>
      </c>
      <c r="F6" s="84">
        <v>203.9</v>
      </c>
      <c r="G6" s="84">
        <v>283.39999999999998</v>
      </c>
      <c r="H6" s="84">
        <v>303.2</v>
      </c>
      <c r="I6" s="84">
        <v>298.39999999999998</v>
      </c>
      <c r="J6" s="51">
        <v>586</v>
      </c>
      <c r="K6" s="84">
        <v>742.4</v>
      </c>
      <c r="L6" s="84">
        <v>918.2</v>
      </c>
      <c r="M6" s="84">
        <v>968.2</v>
      </c>
      <c r="N6" s="84">
        <v>1076.4000000000001</v>
      </c>
      <c r="O6" s="84">
        <v>1253.2</v>
      </c>
      <c r="P6" s="84">
        <v>1380.9</v>
      </c>
      <c r="Q6" s="84">
        <v>1570.6</v>
      </c>
      <c r="R6" s="84">
        <v>1931.6</v>
      </c>
      <c r="S6" s="84">
        <v>2461.4</v>
      </c>
      <c r="T6" s="84">
        <v>2515.9</v>
      </c>
      <c r="U6" s="84">
        <v>2587.8000000000002</v>
      </c>
      <c r="V6" s="84">
        <v>3261.7</v>
      </c>
      <c r="W6" s="84">
        <v>3339.2</v>
      </c>
      <c r="X6" s="18">
        <v>3687.1</v>
      </c>
      <c r="Y6" s="14">
        <v>4319.1000000000004</v>
      </c>
      <c r="Z6" s="84">
        <v>5164.8999999999996</v>
      </c>
      <c r="AA6" s="84">
        <v>5505.7</v>
      </c>
    </row>
    <row r="7" spans="1:44">
      <c r="A7" s="144" t="s">
        <v>650</v>
      </c>
      <c r="B7" s="368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15"/>
      <c r="X7" s="18"/>
      <c r="Y7" s="18"/>
      <c r="Z7" s="27"/>
      <c r="AA7" s="427"/>
    </row>
    <row r="8" spans="1:44">
      <c r="A8" s="113" t="s">
        <v>1232</v>
      </c>
      <c r="B8" s="15">
        <v>0.105</v>
      </c>
      <c r="C8" s="14">
        <v>1.3</v>
      </c>
      <c r="D8" s="14">
        <v>10.3</v>
      </c>
      <c r="E8" s="14">
        <v>37.9</v>
      </c>
      <c r="F8" s="14">
        <v>108.3</v>
      </c>
      <c r="G8" s="14">
        <v>153.69999999999999</v>
      </c>
      <c r="H8" s="14">
        <v>165.6</v>
      </c>
      <c r="I8" s="14">
        <v>143.1</v>
      </c>
      <c r="J8" s="15">
        <v>307.10000000000002</v>
      </c>
      <c r="K8" s="15">
        <v>394.7</v>
      </c>
      <c r="L8" s="15">
        <v>466.1</v>
      </c>
      <c r="M8" s="15">
        <v>480.7</v>
      </c>
      <c r="N8" s="15">
        <v>557.20000000000005</v>
      </c>
      <c r="O8" s="15">
        <v>650.6</v>
      </c>
      <c r="P8" s="15">
        <v>669.8</v>
      </c>
      <c r="Q8" s="15">
        <v>764.8</v>
      </c>
      <c r="R8" s="15">
        <v>1002.4</v>
      </c>
      <c r="S8" s="15">
        <v>1306.4000000000001</v>
      </c>
      <c r="T8" s="84">
        <v>1238.9000000000001</v>
      </c>
      <c r="U8" s="84">
        <v>1191.5</v>
      </c>
      <c r="V8" s="84">
        <v>1703.5</v>
      </c>
      <c r="W8" s="84">
        <v>1636.4</v>
      </c>
      <c r="X8" s="18">
        <v>1918.8</v>
      </c>
      <c r="Y8" s="18">
        <v>2222.5</v>
      </c>
      <c r="Z8" s="84">
        <v>2791.4</v>
      </c>
      <c r="AA8" s="84">
        <v>3035.8</v>
      </c>
    </row>
    <row r="9" spans="1:44">
      <c r="A9" s="113" t="s">
        <v>1233</v>
      </c>
      <c r="B9" s="15">
        <v>0.155</v>
      </c>
      <c r="C9" s="14">
        <v>1.4</v>
      </c>
      <c r="D9" s="14">
        <v>12.1</v>
      </c>
      <c r="E9" s="14">
        <v>35.799999999999997</v>
      </c>
      <c r="F9" s="14">
        <v>95.6</v>
      </c>
      <c r="G9" s="14">
        <v>129.69999999999999</v>
      </c>
      <c r="H9" s="14">
        <v>137.6</v>
      </c>
      <c r="I9" s="15">
        <v>155.30000000000001</v>
      </c>
      <c r="J9" s="15">
        <v>278.89999999999998</v>
      </c>
      <c r="K9" s="15">
        <v>347.7</v>
      </c>
      <c r="L9" s="15">
        <v>452.1</v>
      </c>
      <c r="M9" s="15">
        <v>487.5</v>
      </c>
      <c r="N9" s="15">
        <v>519.20000000000005</v>
      </c>
      <c r="O9" s="15">
        <v>602.6</v>
      </c>
      <c r="P9" s="15">
        <v>711.1</v>
      </c>
      <c r="Q9" s="15">
        <v>805.8</v>
      </c>
      <c r="R9" s="15">
        <v>929.2</v>
      </c>
      <c r="S9" s="14">
        <v>1155</v>
      </c>
      <c r="T9" s="51">
        <v>1277</v>
      </c>
      <c r="U9" s="84">
        <v>1396.3</v>
      </c>
      <c r="V9" s="84">
        <v>1558.2</v>
      </c>
      <c r="W9" s="84">
        <v>1702.8</v>
      </c>
      <c r="X9" s="18">
        <v>1768.3</v>
      </c>
      <c r="Y9" s="18">
        <v>2096.6</v>
      </c>
      <c r="Z9" s="27">
        <v>2373.5</v>
      </c>
      <c r="AA9" s="84">
        <v>2469.9</v>
      </c>
    </row>
    <row r="10" spans="1:44" ht="14.25" customHeight="1">
      <c r="A10" s="46" t="s">
        <v>1230</v>
      </c>
      <c r="B10" s="15">
        <v>0.17899999999999999</v>
      </c>
      <c r="C10" s="84">
        <v>1.8</v>
      </c>
      <c r="D10" s="84">
        <v>12.8</v>
      </c>
      <c r="E10" s="84">
        <v>40.200000000000003</v>
      </c>
      <c r="F10" s="84">
        <v>102.3</v>
      </c>
      <c r="G10" s="14">
        <v>140</v>
      </c>
      <c r="H10" s="84">
        <v>143.5</v>
      </c>
      <c r="I10" s="84">
        <v>120.6</v>
      </c>
      <c r="J10" s="84">
        <v>249.8</v>
      </c>
      <c r="K10" s="84">
        <v>335.6</v>
      </c>
      <c r="L10" s="84">
        <v>421.8</v>
      </c>
      <c r="M10" s="84">
        <v>409.3</v>
      </c>
      <c r="N10" s="84">
        <v>458.3</v>
      </c>
      <c r="O10" s="84">
        <v>573.5</v>
      </c>
      <c r="P10" s="84">
        <v>615.6</v>
      </c>
      <c r="Q10" s="84">
        <v>704.5</v>
      </c>
      <c r="R10" s="84">
        <v>918.5</v>
      </c>
      <c r="S10" s="84">
        <v>1183.7</v>
      </c>
      <c r="T10" s="84">
        <v>1141.5</v>
      </c>
      <c r="U10" s="51">
        <v>1150</v>
      </c>
      <c r="V10" s="84">
        <v>1540.6</v>
      </c>
      <c r="W10" s="84">
        <v>1600.8</v>
      </c>
      <c r="X10" s="14">
        <v>1756</v>
      </c>
      <c r="Y10" s="14">
        <v>2139</v>
      </c>
      <c r="Z10" s="51">
        <v>2657.1</v>
      </c>
      <c r="AA10" s="84">
        <v>2890.4</v>
      </c>
    </row>
    <row r="11" spans="1:44">
      <c r="A11" s="144" t="s">
        <v>650</v>
      </c>
      <c r="B11" s="15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51"/>
      <c r="V11" s="84"/>
      <c r="W11" s="431"/>
      <c r="X11" s="430"/>
      <c r="Y11" s="18"/>
      <c r="Z11" s="27"/>
      <c r="AA11" s="427"/>
    </row>
    <row r="12" spans="1:44">
      <c r="A12" s="113" t="s">
        <v>1232</v>
      </c>
      <c r="B12" s="15">
        <v>6.8000000000000005E-2</v>
      </c>
      <c r="C12" s="14">
        <v>0.9</v>
      </c>
      <c r="D12" s="14">
        <v>5.6</v>
      </c>
      <c r="E12" s="14">
        <v>17.8</v>
      </c>
      <c r="F12" s="14">
        <v>48.8</v>
      </c>
      <c r="G12" s="14">
        <v>73</v>
      </c>
      <c r="H12" s="14">
        <v>80.8</v>
      </c>
      <c r="I12" s="14">
        <v>57</v>
      </c>
      <c r="J12" s="15">
        <v>128.1</v>
      </c>
      <c r="K12" s="14">
        <v>189</v>
      </c>
      <c r="L12" s="15">
        <v>224.4</v>
      </c>
      <c r="M12" s="15">
        <v>197.5</v>
      </c>
      <c r="N12" s="15">
        <v>235.7</v>
      </c>
      <c r="O12" s="15">
        <v>307.2</v>
      </c>
      <c r="P12" s="15">
        <v>294.39999999999998</v>
      </c>
      <c r="Q12" s="15">
        <v>343.9</v>
      </c>
      <c r="R12" s="15">
        <v>490.4</v>
      </c>
      <c r="S12" s="15">
        <v>637.6</v>
      </c>
      <c r="T12" s="84">
        <v>542.79999999999995</v>
      </c>
      <c r="U12" s="84">
        <v>485.9</v>
      </c>
      <c r="V12" s="84">
        <v>775.4</v>
      </c>
      <c r="W12" s="84">
        <v>738.1</v>
      </c>
      <c r="X12" s="18">
        <v>840.6</v>
      </c>
      <c r="Y12" s="18">
        <v>974.1</v>
      </c>
      <c r="Z12" s="84">
        <v>1307.0999999999999</v>
      </c>
      <c r="AA12" s="84">
        <v>1473.8</v>
      </c>
    </row>
    <row r="13" spans="1:44">
      <c r="A13" s="113" t="s">
        <v>1233</v>
      </c>
      <c r="B13" s="15">
        <v>0.111</v>
      </c>
      <c r="C13" s="14">
        <v>0.9</v>
      </c>
      <c r="D13" s="14">
        <v>7.2</v>
      </c>
      <c r="E13" s="14">
        <v>22.4</v>
      </c>
      <c r="F13" s="14">
        <v>53.5</v>
      </c>
      <c r="G13" s="14">
        <v>67</v>
      </c>
      <c r="H13" s="14">
        <v>62.7</v>
      </c>
      <c r="I13" s="15">
        <v>63.6</v>
      </c>
      <c r="J13" s="15">
        <v>121.7</v>
      </c>
      <c r="K13" s="14">
        <v>146.6</v>
      </c>
      <c r="L13" s="15">
        <v>197.4</v>
      </c>
      <c r="M13" s="15">
        <v>211.8</v>
      </c>
      <c r="N13" s="15">
        <v>222.6</v>
      </c>
      <c r="O13" s="15">
        <v>266.3</v>
      </c>
      <c r="P13" s="15">
        <v>321.2</v>
      </c>
      <c r="Q13" s="15">
        <v>360.6</v>
      </c>
      <c r="R13" s="15">
        <v>428.1</v>
      </c>
      <c r="S13" s="15">
        <v>546.1</v>
      </c>
      <c r="T13" s="84">
        <v>598.70000000000005</v>
      </c>
      <c r="U13" s="84">
        <v>664.1</v>
      </c>
      <c r="V13" s="84">
        <v>765.2</v>
      </c>
      <c r="W13" s="84">
        <v>862.7</v>
      </c>
      <c r="X13" s="18">
        <v>915.4</v>
      </c>
      <c r="Y13" s="18">
        <v>1164.9000000000001</v>
      </c>
      <c r="Z13" s="27">
        <v>1350</v>
      </c>
      <c r="AA13" s="84">
        <v>1416.6</v>
      </c>
    </row>
    <row r="14" spans="1:44">
      <c r="A14" s="46" t="s">
        <v>1231</v>
      </c>
      <c r="B14" s="15">
        <v>8.1000000000000003E-2</v>
      </c>
      <c r="C14" s="84">
        <v>0.9</v>
      </c>
      <c r="D14" s="84">
        <v>8.9</v>
      </c>
      <c r="E14" s="84">
        <v>32.299999999999997</v>
      </c>
      <c r="F14" s="84">
        <v>97.6</v>
      </c>
      <c r="G14" s="84">
        <v>137.80000000000001</v>
      </c>
      <c r="H14" s="84">
        <v>152.30000000000001</v>
      </c>
      <c r="I14" s="84">
        <v>171.1</v>
      </c>
      <c r="J14" s="84">
        <v>320.8</v>
      </c>
      <c r="K14" s="84">
        <v>383.2</v>
      </c>
      <c r="L14" s="84">
        <v>460.7</v>
      </c>
      <c r="M14" s="84">
        <v>520.6</v>
      </c>
      <c r="N14" s="84">
        <v>565.70000000000005</v>
      </c>
      <c r="O14" s="84">
        <v>600.70000000000005</v>
      </c>
      <c r="P14" s="14">
        <v>681</v>
      </c>
      <c r="Q14" s="84">
        <v>754.8</v>
      </c>
      <c r="R14" s="84">
        <v>856.6</v>
      </c>
      <c r="S14" s="84">
        <v>1068.5</v>
      </c>
      <c r="T14" s="84">
        <v>1184.7</v>
      </c>
      <c r="U14" s="84">
        <v>1250.4000000000001</v>
      </c>
      <c r="V14" s="84">
        <v>1426.9</v>
      </c>
      <c r="W14" s="84">
        <v>1440.9</v>
      </c>
      <c r="X14" s="18">
        <v>1569.8</v>
      </c>
      <c r="Y14" s="18">
        <v>1750.3</v>
      </c>
      <c r="Z14" s="84">
        <v>1932.8</v>
      </c>
      <c r="AA14" s="84">
        <v>1951.1</v>
      </c>
    </row>
    <row r="15" spans="1:44">
      <c r="A15" s="144" t="s">
        <v>650</v>
      </c>
      <c r="B15" s="15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15"/>
      <c r="X15" s="18"/>
      <c r="Y15" s="18"/>
      <c r="Z15" s="27"/>
      <c r="AA15" s="427"/>
    </row>
    <row r="16" spans="1:44">
      <c r="A16" s="113" t="s">
        <v>1232</v>
      </c>
      <c r="B16" s="15">
        <v>3.6999999999999998E-2</v>
      </c>
      <c r="C16" s="14">
        <v>0.4</v>
      </c>
      <c r="D16" s="14">
        <v>4.2</v>
      </c>
      <c r="E16" s="14">
        <v>19.3</v>
      </c>
      <c r="F16" s="14">
        <v>56.8</v>
      </c>
      <c r="G16" s="14">
        <v>77.099999999999994</v>
      </c>
      <c r="H16" s="14">
        <v>79.7</v>
      </c>
      <c r="I16" s="15">
        <v>82.3</v>
      </c>
      <c r="J16" s="15">
        <v>168.6</v>
      </c>
      <c r="K16" s="15">
        <v>188.5</v>
      </c>
      <c r="L16" s="15">
        <v>214.6</v>
      </c>
      <c r="M16" s="15">
        <v>255.3</v>
      </c>
      <c r="N16" s="15">
        <v>281.60000000000002</v>
      </c>
      <c r="O16" s="14">
        <v>280</v>
      </c>
      <c r="P16" s="15">
        <v>311.39999999999998</v>
      </c>
      <c r="Q16" s="15">
        <v>336.2</v>
      </c>
      <c r="R16" s="15">
        <v>388.5</v>
      </c>
      <c r="S16" s="15">
        <v>501.5</v>
      </c>
      <c r="T16" s="84">
        <v>552.9</v>
      </c>
      <c r="U16" s="84">
        <v>572.1</v>
      </c>
      <c r="V16" s="51">
        <v>699</v>
      </c>
      <c r="W16" s="51">
        <v>677</v>
      </c>
      <c r="X16" s="18">
        <v>800.4</v>
      </c>
      <c r="Y16" s="18">
        <v>917.9</v>
      </c>
      <c r="Z16" s="84">
        <v>1024.3</v>
      </c>
      <c r="AA16" s="84">
        <v>1025.4000000000001</v>
      </c>
    </row>
    <row r="17" spans="1:27">
      <c r="A17" s="113" t="s">
        <v>1233</v>
      </c>
      <c r="B17" s="15">
        <v>4.3999999999999997E-2</v>
      </c>
      <c r="C17" s="14">
        <v>0.5</v>
      </c>
      <c r="D17" s="14">
        <v>4.7</v>
      </c>
      <c r="E17" s="14">
        <v>13</v>
      </c>
      <c r="F17" s="14">
        <v>40.799999999999997</v>
      </c>
      <c r="G17" s="14">
        <v>60.7</v>
      </c>
      <c r="H17" s="14">
        <v>72.599999999999994</v>
      </c>
      <c r="I17" s="15">
        <v>88.8</v>
      </c>
      <c r="J17" s="15">
        <v>152.19999999999999</v>
      </c>
      <c r="K17" s="15">
        <v>194.7</v>
      </c>
      <c r="L17" s="15">
        <v>246.1</v>
      </c>
      <c r="M17" s="15">
        <v>265.3</v>
      </c>
      <c r="N17" s="15">
        <v>284.10000000000002</v>
      </c>
      <c r="O17" s="15">
        <v>320.7</v>
      </c>
      <c r="P17" s="15">
        <v>369.6</v>
      </c>
      <c r="Q17" s="15">
        <v>418.6</v>
      </c>
      <c r="R17" s="15">
        <v>468.1</v>
      </c>
      <c r="S17" s="14">
        <v>567</v>
      </c>
      <c r="T17" s="84">
        <v>631.79999999999995</v>
      </c>
      <c r="U17" s="84">
        <v>678.3</v>
      </c>
      <c r="V17" s="84">
        <v>727.9</v>
      </c>
      <c r="W17" s="84">
        <v>763.9</v>
      </c>
      <c r="X17" s="18">
        <v>769.4</v>
      </c>
      <c r="Y17" s="18">
        <v>832.4</v>
      </c>
      <c r="Z17" s="27">
        <v>908.5</v>
      </c>
      <c r="AA17" s="84">
        <v>925.7</v>
      </c>
    </row>
    <row r="18" spans="1:27" ht="38.25" customHeight="1">
      <c r="A18" s="46" t="s">
        <v>211</v>
      </c>
      <c r="B18" s="369"/>
      <c r="C18" s="167">
        <v>0.03</v>
      </c>
      <c r="D18" s="14">
        <v>0.7</v>
      </c>
      <c r="E18" s="14">
        <v>1.2</v>
      </c>
      <c r="F18" s="14">
        <v>4</v>
      </c>
      <c r="G18" s="14">
        <v>5.6</v>
      </c>
      <c r="H18" s="14">
        <v>7.4</v>
      </c>
      <c r="I18" s="15">
        <v>6.7</v>
      </c>
      <c r="J18" s="15">
        <v>15.4</v>
      </c>
      <c r="K18" s="15">
        <v>23.6</v>
      </c>
      <c r="L18" s="15">
        <v>35.700000000000003</v>
      </c>
      <c r="M18" s="15">
        <v>38.299999999999997</v>
      </c>
      <c r="N18" s="15">
        <v>52.4</v>
      </c>
      <c r="O18" s="14">
        <v>79</v>
      </c>
      <c r="P18" s="15">
        <v>84.3</v>
      </c>
      <c r="Q18" s="15">
        <v>111.3</v>
      </c>
      <c r="R18" s="15">
        <v>156.5</v>
      </c>
      <c r="S18" s="15">
        <v>209.2</v>
      </c>
      <c r="T18" s="287">
        <v>189.7</v>
      </c>
      <c r="U18" s="84">
        <v>187.4</v>
      </c>
      <c r="V18" s="84">
        <v>294.2</v>
      </c>
      <c r="W18" s="84">
        <v>297.5</v>
      </c>
      <c r="X18" s="18">
        <v>361.3</v>
      </c>
      <c r="Y18" s="18">
        <v>429.8</v>
      </c>
      <c r="Z18" s="51">
        <v>575</v>
      </c>
      <c r="AA18" s="84">
        <v>664.2</v>
      </c>
    </row>
    <row r="19" spans="1:27" ht="13.5" customHeight="1">
      <c r="A19" s="144" t="s">
        <v>650</v>
      </c>
      <c r="B19" s="369"/>
      <c r="C19" s="167"/>
      <c r="D19" s="14"/>
      <c r="E19" s="14"/>
      <c r="F19" s="14"/>
      <c r="G19" s="14"/>
      <c r="H19" s="14"/>
      <c r="I19" s="15"/>
      <c r="J19" s="15"/>
      <c r="K19" s="15"/>
      <c r="L19" s="15"/>
      <c r="M19" s="15"/>
      <c r="N19" s="15"/>
      <c r="O19" s="14"/>
      <c r="P19" s="15"/>
      <c r="Q19" s="15"/>
      <c r="R19" s="15"/>
      <c r="S19" s="15"/>
      <c r="T19" s="287"/>
      <c r="U19" s="84"/>
      <c r="V19" s="84"/>
      <c r="W19" s="15"/>
      <c r="X19" s="18"/>
      <c r="Y19" s="430"/>
      <c r="Z19" s="27"/>
      <c r="AA19" s="427"/>
    </row>
    <row r="20" spans="1:27" ht="13.5" customHeight="1">
      <c r="A20" s="113" t="s">
        <v>1232</v>
      </c>
      <c r="B20" s="369"/>
      <c r="C20" s="343">
        <v>0.02</v>
      </c>
      <c r="D20" s="14">
        <v>0.5</v>
      </c>
      <c r="E20" s="14">
        <v>0.8</v>
      </c>
      <c r="F20" s="14">
        <v>2.7</v>
      </c>
      <c r="G20" s="14">
        <v>3.6</v>
      </c>
      <c r="H20" s="14">
        <v>5.0999999999999996</v>
      </c>
      <c r="I20" s="15">
        <v>3.8</v>
      </c>
      <c r="J20" s="15">
        <v>10.4</v>
      </c>
      <c r="K20" s="15">
        <v>17.2</v>
      </c>
      <c r="L20" s="15">
        <v>27.1</v>
      </c>
      <c r="M20" s="15">
        <v>27.9</v>
      </c>
      <c r="N20" s="15">
        <v>39.9</v>
      </c>
      <c r="O20" s="15">
        <v>63.4</v>
      </c>
      <c r="P20" s="14">
        <v>64</v>
      </c>
      <c r="Q20" s="15">
        <v>84.7</v>
      </c>
      <c r="R20" s="15">
        <v>123.5</v>
      </c>
      <c r="S20" s="15">
        <v>167.3</v>
      </c>
      <c r="T20" s="84">
        <v>143.19999999999999</v>
      </c>
      <c r="U20" s="84">
        <v>133.5</v>
      </c>
      <c r="V20" s="84">
        <v>229.1</v>
      </c>
      <c r="W20" s="84">
        <v>221.3</v>
      </c>
      <c r="X20" s="18">
        <v>277.8</v>
      </c>
      <c r="Y20" s="18">
        <v>330.5</v>
      </c>
      <c r="Z20" s="51">
        <v>460</v>
      </c>
      <c r="AA20" s="84">
        <v>536.6</v>
      </c>
    </row>
    <row r="21" spans="1:27" ht="13.5" customHeight="1">
      <c r="A21" s="113" t="s">
        <v>1233</v>
      </c>
      <c r="B21" s="369"/>
      <c r="C21" s="343">
        <v>0.01</v>
      </c>
      <c r="D21" s="14">
        <v>0.2</v>
      </c>
      <c r="E21" s="14">
        <v>0.4</v>
      </c>
      <c r="F21" s="14">
        <v>1.3</v>
      </c>
      <c r="G21" s="14">
        <v>2</v>
      </c>
      <c r="H21" s="14">
        <v>2.2999999999999998</v>
      </c>
      <c r="I21" s="15">
        <v>2.9</v>
      </c>
      <c r="J21" s="14">
        <v>5</v>
      </c>
      <c r="K21" s="15">
        <v>6.4</v>
      </c>
      <c r="L21" s="15">
        <v>8.6</v>
      </c>
      <c r="M21" s="15">
        <v>10.4</v>
      </c>
      <c r="N21" s="15">
        <v>12.5</v>
      </c>
      <c r="O21" s="15">
        <v>15.6</v>
      </c>
      <c r="P21" s="15">
        <v>20.3</v>
      </c>
      <c r="Q21" s="15">
        <v>26.6</v>
      </c>
      <c r="R21" s="446">
        <v>33</v>
      </c>
      <c r="S21" s="15">
        <v>41.9</v>
      </c>
      <c r="T21" s="84">
        <v>46.5</v>
      </c>
      <c r="U21" s="84">
        <v>53.9</v>
      </c>
      <c r="V21" s="84">
        <v>65.099999999999994</v>
      </c>
      <c r="W21" s="84">
        <v>76.2</v>
      </c>
      <c r="X21" s="18">
        <v>83.5</v>
      </c>
      <c r="Y21" s="14">
        <v>99.3</v>
      </c>
      <c r="Z21" s="27">
        <v>115</v>
      </c>
      <c r="AA21" s="84">
        <v>127.6</v>
      </c>
    </row>
    <row r="22" spans="1:27" ht="54" customHeight="1">
      <c r="A22" s="26" t="s">
        <v>1234</v>
      </c>
      <c r="B22" s="370"/>
      <c r="C22" s="371"/>
      <c r="D22" s="372"/>
      <c r="E22" s="372"/>
      <c r="F22" s="372"/>
      <c r="G22" s="372"/>
      <c r="H22" s="372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366"/>
      <c r="U22" s="366"/>
      <c r="V22" s="366"/>
      <c r="Y22" s="430"/>
      <c r="AA22" s="427"/>
    </row>
    <row r="23" spans="1:27">
      <c r="A23" s="46" t="s">
        <v>1229</v>
      </c>
      <c r="B23" s="15">
        <v>95.5</v>
      </c>
      <c r="C23" s="15">
        <v>90.6</v>
      </c>
      <c r="D23" s="15">
        <v>95.6</v>
      </c>
      <c r="E23" s="14">
        <v>88</v>
      </c>
      <c r="F23" s="14">
        <v>92</v>
      </c>
      <c r="G23" s="15">
        <v>94.9</v>
      </c>
      <c r="H23" s="15">
        <v>100.9</v>
      </c>
      <c r="I23" s="15">
        <v>85.9</v>
      </c>
      <c r="J23" s="15">
        <v>103.8</v>
      </c>
      <c r="K23" s="15">
        <v>106.2</v>
      </c>
      <c r="L23" s="15">
        <v>106.9</v>
      </c>
      <c r="M23" s="15">
        <v>100.9</v>
      </c>
      <c r="N23" s="15">
        <v>99.9</v>
      </c>
      <c r="O23" s="15">
        <v>102.4</v>
      </c>
      <c r="P23" s="15">
        <v>101.6</v>
      </c>
      <c r="Q23" s="14">
        <v>103</v>
      </c>
      <c r="R23" s="15">
        <v>103.3</v>
      </c>
      <c r="S23" s="15">
        <v>110.8</v>
      </c>
      <c r="T23" s="84">
        <v>101.4</v>
      </c>
      <c r="U23" s="84">
        <v>88.7</v>
      </c>
      <c r="V23" s="51">
        <v>123</v>
      </c>
      <c r="W23" s="84">
        <v>95.2</v>
      </c>
      <c r="X23" s="18">
        <v>105.8</v>
      </c>
      <c r="Y23" s="18">
        <v>103.5</v>
      </c>
      <c r="Z23" s="27">
        <v>102.6</v>
      </c>
      <c r="AA23" s="84">
        <v>104.8</v>
      </c>
    </row>
    <row r="24" spans="1:27">
      <c r="A24" s="46" t="s">
        <v>1230</v>
      </c>
      <c r="B24" s="14">
        <v>91</v>
      </c>
      <c r="C24" s="15">
        <v>82.7</v>
      </c>
      <c r="D24" s="15">
        <v>90.9</v>
      </c>
      <c r="E24" s="15">
        <v>83.9</v>
      </c>
      <c r="F24" s="15">
        <v>84.6</v>
      </c>
      <c r="G24" s="15">
        <v>89.9</v>
      </c>
      <c r="H24" s="15">
        <v>102.5</v>
      </c>
      <c r="I24" s="15">
        <v>78.5</v>
      </c>
      <c r="J24" s="15">
        <v>105.4</v>
      </c>
      <c r="K24" s="15">
        <v>106.4</v>
      </c>
      <c r="L24" s="15">
        <v>111.1</v>
      </c>
      <c r="M24" s="15">
        <v>101.8</v>
      </c>
      <c r="N24" s="15">
        <v>96.1</v>
      </c>
      <c r="O24" s="15">
        <v>104.9</v>
      </c>
      <c r="P24" s="15">
        <v>103.1</v>
      </c>
      <c r="Q24" s="15">
        <v>104.3</v>
      </c>
      <c r="R24" s="15">
        <v>104.9</v>
      </c>
      <c r="S24" s="15">
        <v>116.2</v>
      </c>
      <c r="T24" s="84">
        <v>100.8</v>
      </c>
      <c r="U24" s="84">
        <v>89.4</v>
      </c>
      <c r="V24" s="84">
        <v>128.9</v>
      </c>
      <c r="W24" s="84">
        <v>94.9</v>
      </c>
      <c r="X24" s="18">
        <v>108.4</v>
      </c>
      <c r="Y24" s="18">
        <v>106.7</v>
      </c>
      <c r="Z24" s="84">
        <v>104.5</v>
      </c>
      <c r="AA24" s="51">
        <v>108</v>
      </c>
    </row>
    <row r="25" spans="1:27">
      <c r="A25" s="46" t="s">
        <v>1231</v>
      </c>
      <c r="B25" s="15">
        <v>108.7</v>
      </c>
      <c r="C25" s="15">
        <v>108.1</v>
      </c>
      <c r="D25" s="15">
        <v>102.7</v>
      </c>
      <c r="E25" s="15">
        <v>95.3</v>
      </c>
      <c r="F25" s="15">
        <v>103.4</v>
      </c>
      <c r="G25" s="15">
        <v>100.4</v>
      </c>
      <c r="H25" s="14">
        <v>98</v>
      </c>
      <c r="I25" s="14">
        <v>93.1</v>
      </c>
      <c r="J25" s="15">
        <v>102.3</v>
      </c>
      <c r="K25" s="15">
        <v>105.3</v>
      </c>
      <c r="L25" s="15">
        <v>101.5</v>
      </c>
      <c r="M25" s="15">
        <v>98.9</v>
      </c>
      <c r="N25" s="15">
        <v>102.1</v>
      </c>
      <c r="O25" s="15">
        <v>97.8</v>
      </c>
      <c r="P25" s="15">
        <v>98.9</v>
      </c>
      <c r="Q25" s="15">
        <v>100.2</v>
      </c>
      <c r="R25" s="15">
        <v>101.6</v>
      </c>
      <c r="S25" s="15">
        <v>102.1</v>
      </c>
      <c r="T25" s="84">
        <v>102.9</v>
      </c>
      <c r="U25" s="84">
        <v>88.8</v>
      </c>
      <c r="V25" s="84">
        <v>113.4</v>
      </c>
      <c r="W25" s="84">
        <v>96.7</v>
      </c>
      <c r="X25" s="18">
        <v>100.3</v>
      </c>
      <c r="Y25" s="18">
        <v>98.5</v>
      </c>
      <c r="Z25" s="27">
        <v>99.1</v>
      </c>
      <c r="AA25" s="51">
        <v>98</v>
      </c>
    </row>
    <row r="26" spans="1:27" ht="40.5" customHeight="1">
      <c r="A26" s="118" t="s">
        <v>211</v>
      </c>
      <c r="B26" s="114"/>
      <c r="C26" s="84"/>
      <c r="D26" s="15">
        <v>166.7</v>
      </c>
      <c r="E26" s="15">
        <v>86.2</v>
      </c>
      <c r="F26" s="15">
        <v>97.4</v>
      </c>
      <c r="G26" s="15">
        <v>95.2</v>
      </c>
      <c r="H26" s="15">
        <v>126.3</v>
      </c>
      <c r="I26" s="15">
        <v>80.400000000000006</v>
      </c>
      <c r="J26" s="15">
        <v>116.6</v>
      </c>
      <c r="K26" s="15">
        <v>121.9</v>
      </c>
      <c r="L26" s="15">
        <v>136.30000000000001</v>
      </c>
      <c r="M26" s="15">
        <v>116.7</v>
      </c>
      <c r="N26" s="15">
        <v>110.9</v>
      </c>
      <c r="O26" s="15">
        <v>130.9</v>
      </c>
      <c r="P26" s="15">
        <v>110.5</v>
      </c>
      <c r="Q26" s="15">
        <v>117.4</v>
      </c>
      <c r="R26" s="15">
        <v>105.2</v>
      </c>
      <c r="S26" s="15">
        <v>127.8</v>
      </c>
      <c r="T26" s="51">
        <v>97</v>
      </c>
      <c r="U26" s="84">
        <v>83.9</v>
      </c>
      <c r="V26" s="84">
        <v>150.9</v>
      </c>
      <c r="W26" s="84">
        <v>89.2</v>
      </c>
      <c r="X26" s="18">
        <v>118.4</v>
      </c>
      <c r="Y26" s="18">
        <v>110.4</v>
      </c>
      <c r="Z26" s="84">
        <v>107.6</v>
      </c>
      <c r="AA26" s="51">
        <v>113.1</v>
      </c>
    </row>
    <row r="27" spans="1:27" ht="42.75" customHeight="1">
      <c r="A27" s="8" t="s">
        <v>447</v>
      </c>
      <c r="B27" s="101"/>
      <c r="C27" s="15">
        <v>7.1</v>
      </c>
      <c r="D27" s="29">
        <v>4.2952599999999999</v>
      </c>
      <c r="E27" s="29">
        <v>2.0914000000000001</v>
      </c>
      <c r="F27" s="29">
        <v>1.4871799999999999</v>
      </c>
      <c r="G27" s="29">
        <v>1.4732399999999999</v>
      </c>
      <c r="H27" s="29">
        <v>1.53932</v>
      </c>
      <c r="I27" s="29">
        <v>1.2643899999999999</v>
      </c>
      <c r="J27" s="29">
        <v>1.13222</v>
      </c>
      <c r="K27" s="29">
        <v>1.3607499999999999</v>
      </c>
      <c r="L27" s="29">
        <v>1.3458299999999999</v>
      </c>
      <c r="M27" s="29">
        <v>1.4790099999999999</v>
      </c>
      <c r="N27" s="29">
        <v>1.3244799999999999</v>
      </c>
      <c r="O27" s="29">
        <v>1.3754999999999999</v>
      </c>
      <c r="P27" s="29">
        <v>1.4194200000000001</v>
      </c>
      <c r="Q27" s="29">
        <v>1.5013399999999999</v>
      </c>
      <c r="R27" s="29">
        <v>1.7165299999999999</v>
      </c>
      <c r="S27" s="29">
        <v>1.9177970000000002</v>
      </c>
      <c r="T27" s="18">
        <v>1.9</v>
      </c>
      <c r="U27" s="29">
        <v>1.9</v>
      </c>
      <c r="V27" s="27">
        <v>2</v>
      </c>
      <c r="W27" s="15">
        <v>1.9</v>
      </c>
      <c r="X27" s="18">
        <v>1.8</v>
      </c>
      <c r="Y27" s="18">
        <v>1.9</v>
      </c>
      <c r="Z27" s="27">
        <v>2</v>
      </c>
      <c r="AA27" s="51">
        <v>2.2999999999999998</v>
      </c>
    </row>
    <row r="28" spans="1:27" ht="54.75" customHeight="1">
      <c r="A28" s="8" t="s">
        <v>448</v>
      </c>
      <c r="B28" s="101"/>
      <c r="C28" s="15">
        <v>65</v>
      </c>
      <c r="D28" s="135">
        <v>46</v>
      </c>
      <c r="E28" s="135">
        <v>23.5</v>
      </c>
      <c r="F28" s="135">
        <v>16.899999999999999</v>
      </c>
      <c r="G28" s="135">
        <v>16.7</v>
      </c>
      <c r="H28" s="135">
        <v>18.2</v>
      </c>
      <c r="I28" s="135">
        <v>15.9</v>
      </c>
      <c r="J28" s="135">
        <v>14.9</v>
      </c>
      <c r="K28" s="135">
        <v>18.7</v>
      </c>
      <c r="L28" s="135">
        <v>19.100000000000001</v>
      </c>
      <c r="M28" s="135">
        <v>21.4</v>
      </c>
      <c r="N28" s="135">
        <v>21.1</v>
      </c>
      <c r="O28" s="135">
        <v>22.8</v>
      </c>
      <c r="P28" s="135">
        <v>24.7</v>
      </c>
      <c r="Q28" s="135">
        <v>27.3</v>
      </c>
      <c r="R28" s="135">
        <v>32.4</v>
      </c>
      <c r="S28" s="135">
        <v>35.81</v>
      </c>
      <c r="T28" s="44">
        <v>35.9</v>
      </c>
      <c r="U28" s="135">
        <v>38</v>
      </c>
      <c r="V28" s="44">
        <v>39</v>
      </c>
      <c r="W28" s="15">
        <v>38</v>
      </c>
      <c r="X28" s="18">
        <v>38</v>
      </c>
      <c r="Y28" s="18">
        <v>40</v>
      </c>
      <c r="Z28" s="44">
        <v>42</v>
      </c>
      <c r="AA28" s="49">
        <v>49</v>
      </c>
    </row>
    <row r="29" spans="1:27" ht="42">
      <c r="A29" s="8" t="s">
        <v>449</v>
      </c>
      <c r="B29" s="101"/>
      <c r="C29" s="15">
        <v>283.8</v>
      </c>
      <c r="D29" s="29">
        <v>241.19800000000001</v>
      </c>
      <c r="E29" s="29">
        <v>164.249</v>
      </c>
      <c r="F29" s="29">
        <v>127.42580000000001</v>
      </c>
      <c r="G29" s="29">
        <v>107.78619999999999</v>
      </c>
      <c r="H29" s="29">
        <v>86.149199999999993</v>
      </c>
      <c r="I29" s="29">
        <v>72.105699999999999</v>
      </c>
      <c r="J29" s="29">
        <v>69.110199999999992</v>
      </c>
      <c r="K29" s="29">
        <v>66.022999999999996</v>
      </c>
      <c r="L29" s="29">
        <v>59.573300000000003</v>
      </c>
      <c r="M29" s="29">
        <v>60.638500000000001</v>
      </c>
      <c r="N29" s="29">
        <v>59.937800000000003</v>
      </c>
      <c r="O29" s="29">
        <v>53.224400000000003</v>
      </c>
      <c r="P29" s="29">
        <v>49.869900000000001</v>
      </c>
      <c r="Q29" s="29">
        <v>47.832000000000001</v>
      </c>
      <c r="R29" s="29">
        <v>48.097499999999997</v>
      </c>
      <c r="S29" s="29">
        <v>51.278289999999998</v>
      </c>
      <c r="T29" s="18">
        <v>53.7</v>
      </c>
      <c r="U29" s="18">
        <v>53.1</v>
      </c>
      <c r="V29" s="27">
        <v>52.6</v>
      </c>
      <c r="W29" s="15">
        <v>54.2</v>
      </c>
      <c r="X29" s="18">
        <v>55.7</v>
      </c>
      <c r="Y29" s="18">
        <v>61.6</v>
      </c>
      <c r="Z29" s="27">
        <v>64.2</v>
      </c>
      <c r="AA29" s="51">
        <v>65.2</v>
      </c>
    </row>
    <row r="30" spans="1:27" ht="57.75" customHeight="1">
      <c r="A30" s="8" t="s">
        <v>450</v>
      </c>
      <c r="B30" s="101"/>
      <c r="C30" s="15">
        <v>2.6</v>
      </c>
      <c r="D30" s="29">
        <v>2.6</v>
      </c>
      <c r="E30" s="29">
        <v>1.8</v>
      </c>
      <c r="F30" s="29">
        <v>1.4</v>
      </c>
      <c r="G30" s="29">
        <v>1.2</v>
      </c>
      <c r="H30" s="29">
        <v>1</v>
      </c>
      <c r="I30" s="29">
        <v>0.9</v>
      </c>
      <c r="J30" s="29">
        <v>0.9</v>
      </c>
      <c r="K30" s="29">
        <v>0.9</v>
      </c>
      <c r="L30" s="29">
        <v>0.8</v>
      </c>
      <c r="M30" s="29">
        <v>0.9</v>
      </c>
      <c r="N30" s="29">
        <v>1</v>
      </c>
      <c r="O30" s="29">
        <v>0.9</v>
      </c>
      <c r="P30" s="29">
        <v>0.9</v>
      </c>
      <c r="Q30" s="29">
        <v>0.9</v>
      </c>
      <c r="R30" s="29">
        <v>0.9</v>
      </c>
      <c r="S30" s="29">
        <v>0.96</v>
      </c>
      <c r="T30" s="27">
        <v>1</v>
      </c>
      <c r="U30" s="27">
        <v>1.1000000000000001</v>
      </c>
      <c r="V30" s="27">
        <v>1</v>
      </c>
      <c r="W30" s="15">
        <v>1.1000000000000001</v>
      </c>
      <c r="X30" s="18">
        <v>1.1000000000000001</v>
      </c>
      <c r="Y30" s="18">
        <v>1.3</v>
      </c>
      <c r="Z30" s="27">
        <v>1.3</v>
      </c>
      <c r="AA30" s="51">
        <v>1.4</v>
      </c>
    </row>
    <row r="31" spans="1:27" ht="40.5" customHeight="1">
      <c r="A31" s="26" t="s">
        <v>2121</v>
      </c>
      <c r="B31" s="15">
        <v>115508</v>
      </c>
      <c r="C31" s="135">
        <v>114590.89</v>
      </c>
      <c r="D31" s="135">
        <v>111826.5</v>
      </c>
      <c r="E31" s="135">
        <v>105340.45</v>
      </c>
      <c r="F31" s="135">
        <v>102540.49</v>
      </c>
      <c r="G31" s="135">
        <v>99481.15</v>
      </c>
      <c r="H31" s="135">
        <v>96264.31</v>
      </c>
      <c r="I31" s="135">
        <v>91226.97</v>
      </c>
      <c r="J31" s="135">
        <v>87742.01</v>
      </c>
      <c r="K31" s="135">
        <v>84669.64</v>
      </c>
      <c r="L31" s="135">
        <v>83820.41</v>
      </c>
      <c r="M31" s="135">
        <v>83467.78</v>
      </c>
      <c r="N31" s="135">
        <v>78296.77</v>
      </c>
      <c r="O31" s="135">
        <v>77322.929999999993</v>
      </c>
      <c r="P31" s="135">
        <v>75836.990000000005</v>
      </c>
      <c r="Q31" s="135">
        <v>75276.990000000005</v>
      </c>
      <c r="R31" s="135">
        <v>74758.539999999994</v>
      </c>
      <c r="S31" s="135">
        <v>76923.48</v>
      </c>
      <c r="T31" s="12">
        <v>77805.433000000005</v>
      </c>
      <c r="U31" s="12">
        <v>75187.856</v>
      </c>
      <c r="V31" s="12">
        <v>76661.679999999993</v>
      </c>
      <c r="W31" s="432">
        <v>76325.354000000007</v>
      </c>
      <c r="X31" s="432">
        <v>78057.120999999999</v>
      </c>
      <c r="Y31" s="432">
        <v>78525.014999999999</v>
      </c>
      <c r="Z31" s="44">
        <v>79318.976999999999</v>
      </c>
      <c r="AA31" s="49">
        <v>79993.038</v>
      </c>
    </row>
    <row r="32" spans="1:27">
      <c r="A32" s="118" t="s">
        <v>1892</v>
      </c>
      <c r="B32" s="15">
        <v>61783</v>
      </c>
      <c r="C32" s="135">
        <v>61939.25</v>
      </c>
      <c r="D32" s="135">
        <v>60938.84</v>
      </c>
      <c r="E32" s="135">
        <v>56279.97</v>
      </c>
      <c r="F32" s="135">
        <v>54705.18</v>
      </c>
      <c r="G32" s="135">
        <v>53378.81</v>
      </c>
      <c r="H32" s="135">
        <v>53615.37</v>
      </c>
      <c r="I32" s="135">
        <v>50696.68</v>
      </c>
      <c r="J32" s="135">
        <v>46511.05</v>
      </c>
      <c r="K32" s="135">
        <v>45585.38</v>
      </c>
      <c r="L32" s="135">
        <v>47176.42</v>
      </c>
      <c r="M32" s="135">
        <v>47395.86</v>
      </c>
      <c r="N32" s="135">
        <v>42071.77</v>
      </c>
      <c r="O32" s="135">
        <v>43597.07</v>
      </c>
      <c r="P32" s="135">
        <v>43593.440000000002</v>
      </c>
      <c r="Q32" s="135">
        <v>43174.05</v>
      </c>
      <c r="R32" s="135">
        <v>44264.83</v>
      </c>
      <c r="S32" s="135">
        <v>46741.98</v>
      </c>
      <c r="T32" s="12">
        <v>47553.237000000001</v>
      </c>
      <c r="U32" s="12">
        <v>43194.226000000002</v>
      </c>
      <c r="V32" s="12">
        <v>43572.38</v>
      </c>
      <c r="W32" s="432">
        <v>44439.336000000003</v>
      </c>
      <c r="X32" s="432">
        <v>45826.478000000003</v>
      </c>
      <c r="Y32" s="432">
        <v>46220.39</v>
      </c>
      <c r="Z32" s="44">
        <v>46642.497000000003</v>
      </c>
      <c r="AA32" s="44">
        <v>47109.923000000003</v>
      </c>
    </row>
    <row r="33" spans="1:27">
      <c r="A33" s="46" t="s">
        <v>1235</v>
      </c>
      <c r="B33" s="15">
        <v>5626</v>
      </c>
      <c r="C33" s="135">
        <v>5891</v>
      </c>
      <c r="D33" s="135">
        <v>5536</v>
      </c>
      <c r="E33" s="135">
        <v>5311</v>
      </c>
      <c r="F33" s="135">
        <v>6476</v>
      </c>
      <c r="G33" s="135">
        <v>6021</v>
      </c>
      <c r="H33" s="135">
        <v>5394</v>
      </c>
      <c r="I33" s="135">
        <v>5947</v>
      </c>
      <c r="J33" s="135">
        <v>7518</v>
      </c>
      <c r="K33" s="135">
        <v>6458</v>
      </c>
      <c r="L33" s="135">
        <v>5404</v>
      </c>
      <c r="M33" s="135">
        <v>5810</v>
      </c>
      <c r="N33" s="135">
        <v>7471</v>
      </c>
      <c r="O33" s="135">
        <v>6863</v>
      </c>
      <c r="P33" s="135">
        <v>7615</v>
      </c>
      <c r="Q33" s="135">
        <v>8825</v>
      </c>
      <c r="R33" s="135">
        <v>8117</v>
      </c>
      <c r="S33" s="135">
        <v>8717</v>
      </c>
      <c r="T33" s="135">
        <v>8962</v>
      </c>
      <c r="U33" s="135">
        <v>10900</v>
      </c>
      <c r="V33" s="135">
        <v>11836</v>
      </c>
      <c r="W33" s="432">
        <v>11315.308999999999</v>
      </c>
      <c r="X33" s="432">
        <v>12044.999</v>
      </c>
      <c r="Y33" s="432">
        <v>12232.217000000001</v>
      </c>
      <c r="Z33" s="44">
        <v>12709.112999999999</v>
      </c>
      <c r="AA33" s="44">
        <v>13599.285</v>
      </c>
    </row>
    <row r="34" spans="1:27">
      <c r="A34" s="46" t="s">
        <v>650</v>
      </c>
      <c r="B34" s="1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2"/>
      <c r="U34" s="12"/>
      <c r="V34" s="12"/>
      <c r="W34" s="373"/>
      <c r="X34" s="427"/>
      <c r="Y34" s="424"/>
      <c r="Z34" s="44"/>
      <c r="AA34" s="427"/>
    </row>
    <row r="35" spans="1:27">
      <c r="A35" s="144" t="s">
        <v>1236</v>
      </c>
      <c r="B35" s="15">
        <v>328</v>
      </c>
      <c r="C35" s="135">
        <v>327.24</v>
      </c>
      <c r="D35" s="135">
        <v>262.89</v>
      </c>
      <c r="E35" s="135">
        <v>134.77000000000001</v>
      </c>
      <c r="F35" s="135">
        <v>177.27</v>
      </c>
      <c r="G35" s="135">
        <v>153.5</v>
      </c>
      <c r="H35" s="135">
        <v>113.9</v>
      </c>
      <c r="I35" s="135">
        <v>107.4</v>
      </c>
      <c r="J35" s="135">
        <v>104.05</v>
      </c>
      <c r="K35" s="135">
        <v>107.61</v>
      </c>
      <c r="L35" s="135">
        <v>127.34</v>
      </c>
      <c r="M35" s="135">
        <v>110.82</v>
      </c>
      <c r="N35" s="135">
        <v>118.06</v>
      </c>
      <c r="O35" s="135">
        <v>112.3</v>
      </c>
      <c r="P35" s="135">
        <v>95.66</v>
      </c>
      <c r="Q35" s="135">
        <v>84.25</v>
      </c>
      <c r="R35" s="135">
        <v>73.91</v>
      </c>
      <c r="S35" s="135">
        <v>76.95</v>
      </c>
      <c r="T35" s="12">
        <v>69.448999999999998</v>
      </c>
      <c r="U35" s="12">
        <v>51.216999999999999</v>
      </c>
      <c r="V35" s="12">
        <v>55.51</v>
      </c>
      <c r="W35" s="434">
        <v>57.188000000000002</v>
      </c>
      <c r="X35" s="433">
        <v>55.180999999999997</v>
      </c>
      <c r="Y35" s="432">
        <v>50.518999999999998</v>
      </c>
      <c r="Z35" s="44">
        <v>52.59</v>
      </c>
      <c r="AA35" s="44">
        <v>48.472999999999999</v>
      </c>
    </row>
    <row r="36" spans="1:27">
      <c r="A36" s="144" t="s">
        <v>1237</v>
      </c>
      <c r="B36" s="15">
        <v>1399</v>
      </c>
      <c r="C36" s="135">
        <v>1438.58</v>
      </c>
      <c r="D36" s="135">
        <v>1333.3</v>
      </c>
      <c r="E36" s="135">
        <v>1104.45</v>
      </c>
      <c r="F36" s="135">
        <v>1085.48</v>
      </c>
      <c r="G36" s="135">
        <v>1060</v>
      </c>
      <c r="H36" s="135">
        <v>933.24</v>
      </c>
      <c r="I36" s="135">
        <v>810</v>
      </c>
      <c r="J36" s="135">
        <v>900.07</v>
      </c>
      <c r="K36" s="135">
        <v>805.46</v>
      </c>
      <c r="L36" s="135">
        <v>772.55</v>
      </c>
      <c r="M36" s="135">
        <v>808.49</v>
      </c>
      <c r="N36" s="135">
        <v>923.19</v>
      </c>
      <c r="O36" s="135">
        <v>848.55</v>
      </c>
      <c r="P36" s="135">
        <v>799.12</v>
      </c>
      <c r="Q36" s="135">
        <v>996.26</v>
      </c>
      <c r="R36" s="135">
        <v>1059.58</v>
      </c>
      <c r="S36" s="135">
        <v>818.77</v>
      </c>
      <c r="T36" s="12">
        <v>818.55499999999995</v>
      </c>
      <c r="U36" s="12">
        <v>1160.106</v>
      </c>
      <c r="V36" s="12">
        <v>1291.93</v>
      </c>
      <c r="W36" s="434">
        <v>1143.02</v>
      </c>
      <c r="X36" s="433">
        <v>903.84299999999996</v>
      </c>
      <c r="Y36" s="432">
        <v>918.74400000000003</v>
      </c>
      <c r="Z36" s="44">
        <v>1022.22</v>
      </c>
      <c r="AA36" s="44">
        <v>1108.098</v>
      </c>
    </row>
    <row r="37" spans="1:27">
      <c r="A37" s="144" t="s">
        <v>589</v>
      </c>
      <c r="B37" s="135">
        <v>3716.62</v>
      </c>
      <c r="C37" s="135">
        <v>3921.4</v>
      </c>
      <c r="D37" s="135">
        <v>3803.65</v>
      </c>
      <c r="E37" s="135">
        <v>3995.82</v>
      </c>
      <c r="F37" s="135">
        <v>5149.32</v>
      </c>
      <c r="G37" s="135">
        <v>4748.3</v>
      </c>
      <c r="H37" s="135">
        <v>4280.5600000000004</v>
      </c>
      <c r="I37" s="135">
        <v>4963.43</v>
      </c>
      <c r="J37" s="135">
        <v>6447.36</v>
      </c>
      <c r="K37" s="135">
        <v>5489.23</v>
      </c>
      <c r="L37" s="135">
        <v>4452.6899999999996</v>
      </c>
      <c r="M37" s="135">
        <v>4847.1499999999996</v>
      </c>
      <c r="N37" s="135">
        <v>6355.35</v>
      </c>
      <c r="O37" s="135">
        <v>5825.67</v>
      </c>
      <c r="P37" s="135">
        <v>6679.8</v>
      </c>
      <c r="Q37" s="135">
        <v>7690.01</v>
      </c>
      <c r="R37" s="135">
        <v>6930.68</v>
      </c>
      <c r="S37" s="135">
        <v>7782.91</v>
      </c>
      <c r="T37" s="135">
        <v>8020.4340000000002</v>
      </c>
      <c r="U37" s="135">
        <v>9615.5669999999991</v>
      </c>
      <c r="V37" s="135">
        <v>10446.683999999999</v>
      </c>
      <c r="W37" s="135">
        <v>10087.226000000001</v>
      </c>
      <c r="X37" s="433">
        <v>11060.359</v>
      </c>
      <c r="Y37" s="432">
        <v>11203.64</v>
      </c>
      <c r="Z37" s="44">
        <v>11501.328</v>
      </c>
      <c r="AA37" s="44">
        <v>12301.960999999999</v>
      </c>
    </row>
    <row r="38" spans="1:27">
      <c r="A38" s="144" t="s">
        <v>1377</v>
      </c>
      <c r="B38" s="15">
        <v>2576</v>
      </c>
      <c r="C38" s="135">
        <v>2889.24</v>
      </c>
      <c r="D38" s="135">
        <v>2922.99</v>
      </c>
      <c r="E38" s="135">
        <v>3132.71</v>
      </c>
      <c r="F38" s="135">
        <v>4126.7299999999996</v>
      </c>
      <c r="G38" s="135">
        <v>3875.98</v>
      </c>
      <c r="H38" s="135">
        <v>3590.71</v>
      </c>
      <c r="I38" s="135">
        <v>4172.71</v>
      </c>
      <c r="J38" s="135">
        <v>5598.38</v>
      </c>
      <c r="K38" s="135">
        <v>4642.8999999999996</v>
      </c>
      <c r="L38" s="135">
        <v>3827.13</v>
      </c>
      <c r="M38" s="135">
        <v>4126.3999999999996</v>
      </c>
      <c r="N38" s="135">
        <v>5359.28</v>
      </c>
      <c r="O38" s="135">
        <v>4862.42</v>
      </c>
      <c r="P38" s="135">
        <v>5567.75</v>
      </c>
      <c r="Q38" s="135">
        <v>6154.68</v>
      </c>
      <c r="R38" s="135">
        <v>5325.56</v>
      </c>
      <c r="S38" s="135">
        <v>6199.02</v>
      </c>
      <c r="T38" s="12">
        <v>6195.6350000000002</v>
      </c>
      <c r="U38" s="12">
        <v>7153.47</v>
      </c>
      <c r="V38" s="12">
        <v>7613.87</v>
      </c>
      <c r="W38" s="434">
        <v>6528.8779999999997</v>
      </c>
      <c r="X38" s="433">
        <v>7271.1940000000004</v>
      </c>
      <c r="Y38" s="432">
        <v>6906.6469999999999</v>
      </c>
      <c r="Z38" s="44">
        <v>7004.9639999999999</v>
      </c>
      <c r="AA38" s="44">
        <v>7598.2809999999999</v>
      </c>
    </row>
    <row r="39" spans="1:27" ht="26.4">
      <c r="A39" s="46" t="s">
        <v>795</v>
      </c>
      <c r="B39" s="15">
        <v>4061</v>
      </c>
      <c r="C39" s="135">
        <v>4287</v>
      </c>
      <c r="D39" s="135">
        <v>4365</v>
      </c>
      <c r="E39" s="135">
        <v>4153</v>
      </c>
      <c r="F39" s="135">
        <v>4303</v>
      </c>
      <c r="G39" s="135">
        <v>4181</v>
      </c>
      <c r="H39" s="135">
        <v>4069</v>
      </c>
      <c r="I39" s="135">
        <v>3825</v>
      </c>
      <c r="J39" s="135">
        <v>3836</v>
      </c>
      <c r="K39" s="135">
        <v>3728</v>
      </c>
      <c r="L39" s="135">
        <v>3588</v>
      </c>
      <c r="M39" s="135">
        <v>3484</v>
      </c>
      <c r="N39" s="135">
        <v>3385</v>
      </c>
      <c r="O39" s="135">
        <v>3211</v>
      </c>
      <c r="P39" s="135">
        <v>3019</v>
      </c>
      <c r="Q39" s="135">
        <v>2883</v>
      </c>
      <c r="R39" s="135">
        <v>2845</v>
      </c>
      <c r="S39" s="135">
        <v>2904</v>
      </c>
      <c r="T39" s="12">
        <v>3002</v>
      </c>
      <c r="U39" s="12">
        <v>3022</v>
      </c>
      <c r="V39" s="12">
        <v>3117</v>
      </c>
      <c r="W39" s="12">
        <v>3070</v>
      </c>
      <c r="X39" s="18">
        <v>2969</v>
      </c>
      <c r="Y39" s="432">
        <v>2945.0989999999997</v>
      </c>
      <c r="Z39" s="44">
        <v>2993.3530000000001</v>
      </c>
      <c r="AA39" s="44">
        <v>2905.808</v>
      </c>
    </row>
    <row r="40" spans="1:27">
      <c r="A40" s="46" t="s">
        <v>650</v>
      </c>
      <c r="B40" s="1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2"/>
      <c r="U40" s="12"/>
      <c r="V40" s="12"/>
      <c r="W40" s="374"/>
      <c r="X40" s="18"/>
      <c r="Y40" s="432"/>
      <c r="Z40" s="427"/>
      <c r="AA40" s="44"/>
    </row>
    <row r="41" spans="1:27">
      <c r="A41" s="144" t="s">
        <v>796</v>
      </c>
      <c r="B41" s="15">
        <v>3187</v>
      </c>
      <c r="C41" s="135">
        <v>3403.99</v>
      </c>
      <c r="D41" s="135">
        <v>3547.82</v>
      </c>
      <c r="E41" s="135">
        <v>3336.96</v>
      </c>
      <c r="F41" s="135">
        <v>3409.18</v>
      </c>
      <c r="G41" s="135">
        <v>3320.05</v>
      </c>
      <c r="H41" s="135">
        <v>3183.51</v>
      </c>
      <c r="I41" s="135">
        <v>3014.76</v>
      </c>
      <c r="J41" s="135">
        <v>2920.85</v>
      </c>
      <c r="K41" s="135">
        <v>2833.97</v>
      </c>
      <c r="L41" s="135">
        <v>2740.04</v>
      </c>
      <c r="M41" s="135">
        <v>2646.19</v>
      </c>
      <c r="N41" s="135">
        <v>2530.91</v>
      </c>
      <c r="O41" s="135">
        <v>2415.37</v>
      </c>
      <c r="P41" s="135">
        <v>2277.15</v>
      </c>
      <c r="Q41" s="135">
        <v>2128.52</v>
      </c>
      <c r="R41" s="135">
        <v>2068.79</v>
      </c>
      <c r="S41" s="135">
        <v>2104.1999999999998</v>
      </c>
      <c r="T41" s="12">
        <v>2192.84</v>
      </c>
      <c r="U41" s="12">
        <v>2211.9769999999999</v>
      </c>
      <c r="V41" s="12">
        <v>2225.0700000000002</v>
      </c>
      <c r="W41" s="432">
        <v>2237.3560000000002</v>
      </c>
      <c r="X41" s="432">
        <v>2137.529</v>
      </c>
      <c r="Y41" s="432">
        <v>2112.0149999999999</v>
      </c>
      <c r="Z41" s="44">
        <v>2128.0529999999999</v>
      </c>
      <c r="AA41" s="44">
        <v>2053.2629999999999</v>
      </c>
    </row>
    <row r="42" spans="1:27">
      <c r="A42" s="116" t="s">
        <v>2054</v>
      </c>
      <c r="B42" s="15">
        <v>662</v>
      </c>
      <c r="C42" s="135">
        <v>682.07</v>
      </c>
      <c r="D42" s="135">
        <v>684.24</v>
      </c>
      <c r="E42" s="135">
        <v>704.16</v>
      </c>
      <c r="F42" s="135">
        <v>757.71</v>
      </c>
      <c r="G42" s="135">
        <v>722.22</v>
      </c>
      <c r="H42" s="135">
        <v>718.47</v>
      </c>
      <c r="I42" s="135">
        <v>695.64</v>
      </c>
      <c r="J42" s="135">
        <v>751.36</v>
      </c>
      <c r="K42" s="135">
        <v>744.3</v>
      </c>
      <c r="L42" s="135">
        <v>719.68</v>
      </c>
      <c r="M42" s="135">
        <v>703.48</v>
      </c>
      <c r="N42" s="135">
        <v>712.97</v>
      </c>
      <c r="O42" s="135">
        <v>673.1</v>
      </c>
      <c r="P42" s="135">
        <v>641.25</v>
      </c>
      <c r="Q42" s="135">
        <v>635.16999999999996</v>
      </c>
      <c r="R42" s="135">
        <v>624.03</v>
      </c>
      <c r="S42" s="135">
        <v>641.12</v>
      </c>
      <c r="T42" s="12">
        <v>653.24099999999999</v>
      </c>
      <c r="U42" s="12">
        <v>662.43299999999999</v>
      </c>
      <c r="V42" s="12">
        <v>698.07</v>
      </c>
      <c r="W42" s="432">
        <v>681.12800000000004</v>
      </c>
      <c r="X42" s="432">
        <v>671.34299999999996</v>
      </c>
      <c r="Y42" s="432">
        <v>683.67499999999995</v>
      </c>
      <c r="Z42" s="44">
        <v>693.54100000000005</v>
      </c>
      <c r="AA42" s="44">
        <v>691.89400000000001</v>
      </c>
    </row>
    <row r="43" spans="1:27">
      <c r="A43" s="46" t="s">
        <v>797</v>
      </c>
      <c r="B43" s="15">
        <v>44039</v>
      </c>
      <c r="C43" s="135">
        <v>42474</v>
      </c>
      <c r="D43" s="135">
        <v>40987</v>
      </c>
      <c r="E43" s="135">
        <v>39596</v>
      </c>
      <c r="F43" s="135">
        <v>37056</v>
      </c>
      <c r="G43" s="135">
        <v>35900</v>
      </c>
      <c r="H43" s="135">
        <v>33186</v>
      </c>
      <c r="I43" s="135">
        <v>30758</v>
      </c>
      <c r="J43" s="135">
        <v>29877</v>
      </c>
      <c r="K43" s="135">
        <v>28899</v>
      </c>
      <c r="L43" s="135">
        <v>27652</v>
      </c>
      <c r="M43" s="135">
        <v>26777</v>
      </c>
      <c r="N43" s="135">
        <v>25369</v>
      </c>
      <c r="O43" s="135">
        <v>23652</v>
      </c>
      <c r="P43" s="135">
        <v>21610</v>
      </c>
      <c r="Q43" s="135">
        <v>20395</v>
      </c>
      <c r="R43" s="135">
        <v>19532</v>
      </c>
      <c r="S43" s="135">
        <v>18560</v>
      </c>
      <c r="T43" s="135">
        <v>18288</v>
      </c>
      <c r="U43" s="12">
        <v>18071</v>
      </c>
      <c r="V43" s="12">
        <v>18137</v>
      </c>
      <c r="W43" s="432">
        <v>17501.409</v>
      </c>
      <c r="X43" s="432">
        <v>17217.129000000001</v>
      </c>
      <c r="Y43" s="432">
        <v>17127.307000000001</v>
      </c>
      <c r="Z43" s="44">
        <v>16974.013999999999</v>
      </c>
      <c r="AA43" s="44">
        <v>16378.021000000001</v>
      </c>
    </row>
    <row r="44" spans="1:27">
      <c r="A44" s="46" t="s">
        <v>798</v>
      </c>
      <c r="B44" s="15">
        <v>14688</v>
      </c>
      <c r="C44" s="135">
        <v>13026</v>
      </c>
      <c r="D44" s="135">
        <v>13498</v>
      </c>
      <c r="E44" s="135">
        <v>16948</v>
      </c>
      <c r="F44" s="135">
        <v>17383</v>
      </c>
      <c r="G44" s="135">
        <v>17766</v>
      </c>
      <c r="H44" s="135">
        <v>17779</v>
      </c>
      <c r="I44" s="135">
        <v>18565</v>
      </c>
      <c r="J44" s="135">
        <v>17584</v>
      </c>
      <c r="K44" s="135">
        <v>18042</v>
      </c>
      <c r="L44" s="135">
        <v>17483</v>
      </c>
      <c r="M44" s="135">
        <v>16311</v>
      </c>
      <c r="N44" s="135">
        <v>16334</v>
      </c>
      <c r="O44" s="135">
        <v>16010</v>
      </c>
      <c r="P44" s="135">
        <v>14895</v>
      </c>
      <c r="Q44" s="135">
        <v>13859</v>
      </c>
      <c r="R44" s="135">
        <v>13612</v>
      </c>
      <c r="S44" s="135">
        <v>13732</v>
      </c>
      <c r="T44" s="12">
        <v>13972</v>
      </c>
      <c r="U44" s="12">
        <v>14660</v>
      </c>
      <c r="V44" s="12">
        <v>13991</v>
      </c>
      <c r="W44" s="432">
        <v>13999.17</v>
      </c>
      <c r="X44" s="432">
        <v>12537.58</v>
      </c>
      <c r="Y44" s="432">
        <v>12416.344999999999</v>
      </c>
      <c r="Z44" s="44">
        <v>11858.758</v>
      </c>
      <c r="AA44" s="44">
        <v>11978.8</v>
      </c>
    </row>
    <row r="45" spans="1:27" ht="39.6">
      <c r="A45" s="26" t="s">
        <v>444</v>
      </c>
      <c r="B45" s="1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2"/>
      <c r="U45" s="12"/>
      <c r="V45" s="12"/>
      <c r="W45" s="427"/>
      <c r="Y45" s="427"/>
      <c r="AA45" s="427"/>
    </row>
    <row r="46" spans="1:27">
      <c r="A46" s="46" t="s">
        <v>1468</v>
      </c>
      <c r="B46" s="14">
        <v>89.1</v>
      </c>
      <c r="C46" s="29">
        <v>106.85531</v>
      </c>
      <c r="D46" s="29">
        <v>99.093519999999998</v>
      </c>
      <c r="E46" s="29">
        <v>81.297280000000001</v>
      </c>
      <c r="F46" s="29">
        <v>63.405580000000008</v>
      </c>
      <c r="G46" s="29">
        <v>69.194711999999996</v>
      </c>
      <c r="H46" s="29">
        <v>88.461084</v>
      </c>
      <c r="I46" s="29">
        <v>47.770938999999998</v>
      </c>
      <c r="J46" s="29">
        <v>54.637428</v>
      </c>
      <c r="K46" s="29">
        <v>65.420036999999994</v>
      </c>
      <c r="L46" s="29">
        <v>85.084125999999998</v>
      </c>
      <c r="M46" s="29">
        <v>86.478864000000002</v>
      </c>
      <c r="N46" s="29">
        <v>66.962081000000012</v>
      </c>
      <c r="O46" s="29">
        <v>77.831879000000001</v>
      </c>
      <c r="P46" s="29">
        <v>77.803246999999999</v>
      </c>
      <c r="Q46" s="29">
        <v>78.227188999999996</v>
      </c>
      <c r="R46" s="29">
        <v>81.471592999999999</v>
      </c>
      <c r="S46" s="29">
        <v>108.17903000000001</v>
      </c>
      <c r="T46" s="14">
        <v>97.110957999999997</v>
      </c>
      <c r="U46" s="14">
        <v>60.959555099999996</v>
      </c>
      <c r="V46" s="14">
        <v>94.212869999999995</v>
      </c>
      <c r="W46" s="14">
        <v>70.908088899999996</v>
      </c>
      <c r="X46" s="51">
        <v>92.384790199999998</v>
      </c>
      <c r="Y46" s="51">
        <v>105.315049</v>
      </c>
      <c r="Z46" s="27">
        <v>104.78604490000001</v>
      </c>
      <c r="AA46" s="27">
        <v>120.67178770000001</v>
      </c>
    </row>
    <row r="47" spans="1:27">
      <c r="A47" s="46" t="s">
        <v>1469</v>
      </c>
      <c r="B47" s="15">
        <v>102</v>
      </c>
      <c r="C47" s="135">
        <v>77.94</v>
      </c>
      <c r="D47" s="135">
        <v>58.18</v>
      </c>
      <c r="E47" s="135">
        <v>54.1</v>
      </c>
      <c r="F47" s="135">
        <v>68.69</v>
      </c>
      <c r="G47" s="135">
        <v>58.959000000000003</v>
      </c>
      <c r="H47" s="135">
        <v>23.303000000000001</v>
      </c>
      <c r="I47" s="135">
        <v>33.697000000000003</v>
      </c>
      <c r="J47" s="135">
        <v>23.704000000000001</v>
      </c>
      <c r="K47" s="135">
        <v>51.174999999999997</v>
      </c>
      <c r="L47" s="135">
        <v>58.003</v>
      </c>
      <c r="M47" s="135">
        <v>37.729999999999997</v>
      </c>
      <c r="N47" s="135">
        <v>55.290999999999997</v>
      </c>
      <c r="O47" s="135">
        <v>57.790999999999997</v>
      </c>
      <c r="P47" s="135">
        <v>55.887999999999998</v>
      </c>
      <c r="Q47" s="135">
        <v>36.106000000000002</v>
      </c>
      <c r="R47" s="135">
        <v>47.488999999999997</v>
      </c>
      <c r="S47" s="135">
        <v>52.48</v>
      </c>
      <c r="T47" s="12">
        <v>52.264200000000002</v>
      </c>
      <c r="U47" s="12">
        <v>35.220299999999995</v>
      </c>
      <c r="V47" s="12">
        <v>43.497999999999998</v>
      </c>
      <c r="W47" s="382">
        <v>46.053699999999999</v>
      </c>
      <c r="X47" s="12">
        <v>39.038799999999995</v>
      </c>
      <c r="Y47" s="49">
        <v>37.177999999999997</v>
      </c>
      <c r="Z47" s="44">
        <v>45.225299999999997</v>
      </c>
      <c r="AA47" s="44">
        <v>41.233199999999997</v>
      </c>
    </row>
    <row r="48" spans="1:27">
      <c r="A48" s="46" t="s">
        <v>1282</v>
      </c>
      <c r="B48" s="14">
        <v>24.3</v>
      </c>
      <c r="C48" s="29">
        <v>25.547699999999999</v>
      </c>
      <c r="D48" s="29">
        <v>25.46791</v>
      </c>
      <c r="E48" s="29">
        <v>13.945540000000001</v>
      </c>
      <c r="F48" s="29">
        <v>19.071560000000002</v>
      </c>
      <c r="G48" s="29">
        <v>16.165348999999999</v>
      </c>
      <c r="H48" s="29">
        <v>13.878828</v>
      </c>
      <c r="I48" s="29">
        <v>10.796182</v>
      </c>
      <c r="J48" s="29">
        <v>15.225911999999999</v>
      </c>
      <c r="K48" s="29">
        <v>14.050869</v>
      </c>
      <c r="L48" s="29">
        <v>14.552676999999999</v>
      </c>
      <c r="M48" s="29">
        <v>15.658832</v>
      </c>
      <c r="N48" s="29">
        <v>19.355316000000002</v>
      </c>
      <c r="O48" s="29">
        <v>21.80939</v>
      </c>
      <c r="P48" s="29">
        <v>21.275534</v>
      </c>
      <c r="Q48" s="29">
        <v>30.672874</v>
      </c>
      <c r="R48" s="29">
        <v>28.836189000000001</v>
      </c>
      <c r="S48" s="29">
        <v>28.995279999999998</v>
      </c>
      <c r="T48" s="14">
        <v>24.8920238</v>
      </c>
      <c r="U48" s="14">
        <v>22.255938499999999</v>
      </c>
      <c r="V48" s="14">
        <v>47.643270000000001</v>
      </c>
      <c r="W48" s="51">
        <v>45.056851799999997</v>
      </c>
      <c r="X48" s="51">
        <v>39.321161399999994</v>
      </c>
      <c r="Y48" s="51">
        <v>33.513368</v>
      </c>
      <c r="Z48" s="27">
        <v>39.030505400000003</v>
      </c>
      <c r="AA48" s="27">
        <v>51.366829799999998</v>
      </c>
    </row>
    <row r="49" spans="1:27" ht="15.6">
      <c r="A49" s="46" t="s">
        <v>433</v>
      </c>
      <c r="B49" s="14">
        <v>3.8</v>
      </c>
      <c r="C49" s="29">
        <v>3.9</v>
      </c>
      <c r="D49" s="29">
        <v>3.5</v>
      </c>
      <c r="E49" s="29">
        <v>3.2</v>
      </c>
      <c r="F49" s="29">
        <v>4.7</v>
      </c>
      <c r="G49" s="29">
        <v>3.2</v>
      </c>
      <c r="H49" s="29">
        <v>3.3</v>
      </c>
      <c r="I49" s="29">
        <v>3.4</v>
      </c>
      <c r="J49" s="29">
        <v>4.7</v>
      </c>
      <c r="K49" s="29">
        <v>4.5</v>
      </c>
      <c r="L49" s="29">
        <v>3.2</v>
      </c>
      <c r="M49" s="29">
        <v>4.3</v>
      </c>
      <c r="N49" s="29">
        <v>5.6</v>
      </c>
      <c r="O49" s="29">
        <v>5.7</v>
      </c>
      <c r="P49" s="29">
        <v>7.6</v>
      </c>
      <c r="Q49" s="29">
        <v>8.1999999999999993</v>
      </c>
      <c r="R49" s="29">
        <v>7</v>
      </c>
      <c r="S49" s="29">
        <v>9</v>
      </c>
      <c r="T49" s="14">
        <v>8.1999999999999993</v>
      </c>
      <c r="U49" s="14">
        <v>7.5</v>
      </c>
      <c r="V49" s="14">
        <v>12.219378920999999</v>
      </c>
      <c r="W49" s="51">
        <v>10.562584938000001</v>
      </c>
      <c r="X49" s="51">
        <v>13.137116406000001</v>
      </c>
      <c r="Y49" s="51">
        <v>12.859019997999999</v>
      </c>
      <c r="Z49" s="27">
        <v>13.837400700000002</v>
      </c>
      <c r="AA49" s="27">
        <v>16.2581186</v>
      </c>
    </row>
    <row r="50" spans="1:27">
      <c r="A50" s="144" t="s">
        <v>1470</v>
      </c>
      <c r="B50" s="14">
        <v>2.9</v>
      </c>
      <c r="C50" s="29">
        <v>3.1097700000000001</v>
      </c>
      <c r="D50" s="29">
        <v>2.7650600000000001</v>
      </c>
      <c r="E50" s="29">
        <v>2.5533800000000002</v>
      </c>
      <c r="F50" s="29">
        <v>4.1995699999999996</v>
      </c>
      <c r="G50" s="29">
        <v>2.7626979999999999</v>
      </c>
      <c r="H50" s="29">
        <v>2.8288509999999998</v>
      </c>
      <c r="I50" s="29">
        <v>2.9927790000000001</v>
      </c>
      <c r="J50" s="29">
        <v>4.1493330000000004</v>
      </c>
      <c r="K50" s="29">
        <v>3.9185489999999996</v>
      </c>
      <c r="L50" s="29">
        <v>2.682194</v>
      </c>
      <c r="M50" s="29">
        <v>3.6883859999999999</v>
      </c>
      <c r="N50" s="29">
        <v>4.8869949999999998</v>
      </c>
      <c r="O50" s="29">
        <v>4.810257</v>
      </c>
      <c r="P50" s="29">
        <v>6.4695669999999996</v>
      </c>
      <c r="Q50" s="29">
        <v>6.7433759999999996</v>
      </c>
      <c r="R50" s="29">
        <v>5.6713889999999996</v>
      </c>
      <c r="S50" s="29">
        <v>7.3502399999999994</v>
      </c>
      <c r="T50" s="14">
        <v>6.4543243000000006</v>
      </c>
      <c r="U50" s="14">
        <v>5.3448207000000005</v>
      </c>
      <c r="V50" s="14">
        <v>9.0620217760000017</v>
      </c>
      <c r="W50" s="51">
        <v>7.4945422270000002</v>
      </c>
      <c r="X50" s="51">
        <v>9.8423556249999997</v>
      </c>
      <c r="Y50" s="51">
        <v>8.4753461000000012</v>
      </c>
      <c r="Z50" s="27">
        <v>9.2802959000000005</v>
      </c>
      <c r="AA50" s="27">
        <v>11.0101969</v>
      </c>
    </row>
    <row r="51" spans="1:27">
      <c r="A51" s="46" t="s">
        <v>561</v>
      </c>
      <c r="B51" s="14">
        <v>34.299999999999997</v>
      </c>
      <c r="C51" s="29">
        <v>38.329660000000004</v>
      </c>
      <c r="D51" s="29">
        <v>37.650370000000002</v>
      </c>
      <c r="E51" s="29">
        <v>33.827620000000003</v>
      </c>
      <c r="F51" s="29">
        <v>39.909129999999998</v>
      </c>
      <c r="G51" s="29">
        <v>37.618541</v>
      </c>
      <c r="H51" s="29">
        <v>35.137578000000005</v>
      </c>
      <c r="I51" s="29">
        <v>28.953171999999999</v>
      </c>
      <c r="J51" s="29">
        <v>27.997730999999998</v>
      </c>
      <c r="K51" s="29">
        <v>29.464801000000001</v>
      </c>
      <c r="L51" s="29">
        <v>29.498809999999999</v>
      </c>
      <c r="M51" s="29">
        <v>26.922502000000001</v>
      </c>
      <c r="N51" s="29">
        <v>29.358473999999998</v>
      </c>
      <c r="O51" s="29">
        <v>27.876246999999996</v>
      </c>
      <c r="P51" s="29">
        <v>28.136990999999998</v>
      </c>
      <c r="Q51" s="29">
        <v>28.259734000000002</v>
      </c>
      <c r="R51" s="29">
        <v>27.195247999999999</v>
      </c>
      <c r="S51" s="29">
        <v>28.846359999999997</v>
      </c>
      <c r="T51" s="14">
        <v>31.133958000000003</v>
      </c>
      <c r="U51" s="14">
        <v>21.140538899999999</v>
      </c>
      <c r="V51" s="14">
        <v>32.681469999999997</v>
      </c>
      <c r="W51" s="51">
        <v>29.532529499999995</v>
      </c>
      <c r="X51" s="51">
        <v>30.199126</v>
      </c>
      <c r="Y51" s="51">
        <v>31.501353999999999</v>
      </c>
      <c r="Z51" s="27">
        <v>33.645799400000001</v>
      </c>
      <c r="AA51" s="27">
        <v>31.107796799999999</v>
      </c>
    </row>
    <row r="52" spans="1:27">
      <c r="A52" s="46" t="s">
        <v>1471</v>
      </c>
      <c r="B52" s="14">
        <v>10.4</v>
      </c>
      <c r="C52" s="29">
        <v>10.017629999999999</v>
      </c>
      <c r="D52" s="29">
        <v>9.8269300000000008</v>
      </c>
      <c r="E52" s="29">
        <v>9.6212800000000005</v>
      </c>
      <c r="F52" s="29">
        <v>11.275360000000001</v>
      </c>
      <c r="G52" s="29">
        <v>10.317144000000001</v>
      </c>
      <c r="H52" s="29">
        <v>10.629714999999999</v>
      </c>
      <c r="I52" s="29">
        <v>9.7461940000000009</v>
      </c>
      <c r="J52" s="29">
        <v>11.010477999999999</v>
      </c>
      <c r="K52" s="29">
        <v>10.821821</v>
      </c>
      <c r="L52" s="29">
        <v>11.168975999999999</v>
      </c>
      <c r="M52" s="29">
        <v>10.664709</v>
      </c>
      <c r="N52" s="29">
        <v>11.738897999999999</v>
      </c>
      <c r="O52" s="29">
        <v>11.213635999999999</v>
      </c>
      <c r="P52" s="29">
        <v>11.348342000000001</v>
      </c>
      <c r="Q52" s="29">
        <v>11.369759</v>
      </c>
      <c r="R52" s="29">
        <v>11.508901</v>
      </c>
      <c r="S52" s="29">
        <v>12.960369999999999</v>
      </c>
      <c r="T52" s="14">
        <v>13.401529999999999</v>
      </c>
      <c r="U52" s="14">
        <v>12.1261233</v>
      </c>
      <c r="V52" s="14">
        <v>14.69617</v>
      </c>
      <c r="W52" s="51">
        <v>14.625706000000001</v>
      </c>
      <c r="X52" s="51">
        <v>14.6894431</v>
      </c>
      <c r="Y52" s="51">
        <v>15.457812000000001</v>
      </c>
      <c r="Z52" s="27">
        <v>16.111190000000001</v>
      </c>
      <c r="AA52" s="27">
        <v>16.283340500000001</v>
      </c>
    </row>
    <row r="53" spans="1:27" ht="39.6">
      <c r="A53" s="26" t="s">
        <v>1472</v>
      </c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X53" s="427"/>
    </row>
    <row r="54" spans="1:27" ht="17.25" customHeight="1">
      <c r="A54" s="118" t="s">
        <v>453</v>
      </c>
      <c r="B54" s="15">
        <v>15.1</v>
      </c>
      <c r="C54" s="29">
        <v>18</v>
      </c>
      <c r="D54" s="29">
        <v>17.100000000000001</v>
      </c>
      <c r="E54" s="29">
        <v>15.3</v>
      </c>
      <c r="F54" s="29">
        <v>13.1</v>
      </c>
      <c r="G54" s="29">
        <v>14.9</v>
      </c>
      <c r="H54" s="29">
        <v>17.8</v>
      </c>
      <c r="I54" s="29">
        <v>12.9</v>
      </c>
      <c r="J54" s="29">
        <v>14.4</v>
      </c>
      <c r="K54" s="29">
        <v>15.6</v>
      </c>
      <c r="L54" s="29">
        <v>19.399999999999999</v>
      </c>
      <c r="M54" s="29">
        <v>19.600000000000001</v>
      </c>
      <c r="N54" s="29">
        <v>17.8</v>
      </c>
      <c r="O54" s="29">
        <v>18.8</v>
      </c>
      <c r="P54" s="29">
        <v>18.5</v>
      </c>
      <c r="Q54" s="29">
        <v>18.899999999999999</v>
      </c>
      <c r="R54" s="29">
        <v>19.8</v>
      </c>
      <c r="S54" s="29">
        <v>23.8</v>
      </c>
      <c r="T54" s="15">
        <v>22.7</v>
      </c>
      <c r="U54" s="15">
        <v>18.3</v>
      </c>
      <c r="V54" s="14">
        <v>22.4</v>
      </c>
      <c r="W54" s="316">
        <v>18.3</v>
      </c>
      <c r="X54" s="316">
        <v>22</v>
      </c>
      <c r="Y54" s="51">
        <v>24.1</v>
      </c>
      <c r="Z54" s="27">
        <v>23.7</v>
      </c>
      <c r="AA54" s="27">
        <v>26.2</v>
      </c>
    </row>
    <row r="55" spans="1:27">
      <c r="A55" s="46" t="s">
        <v>1473</v>
      </c>
      <c r="B55" s="15">
        <v>3.5</v>
      </c>
      <c r="C55" s="29">
        <v>3.1</v>
      </c>
      <c r="D55" s="29">
        <v>3.8</v>
      </c>
      <c r="E55" s="29">
        <v>4.4000000000000004</v>
      </c>
      <c r="F55" s="29">
        <v>4.4000000000000004</v>
      </c>
      <c r="G55" s="29">
        <v>4.3</v>
      </c>
      <c r="H55" s="29">
        <v>2.5</v>
      </c>
      <c r="I55" s="29">
        <v>4.3</v>
      </c>
      <c r="J55" s="29">
        <v>3.6</v>
      </c>
      <c r="K55" s="29">
        <v>5.5</v>
      </c>
      <c r="L55" s="29">
        <v>5</v>
      </c>
      <c r="M55" s="29">
        <v>4.7</v>
      </c>
      <c r="N55" s="29">
        <v>6.6</v>
      </c>
      <c r="O55" s="29">
        <v>5.8</v>
      </c>
      <c r="P55" s="29">
        <v>6.3</v>
      </c>
      <c r="Q55" s="29">
        <v>6.1</v>
      </c>
      <c r="R55" s="29">
        <v>7.2</v>
      </c>
      <c r="S55" s="29">
        <v>7.8</v>
      </c>
      <c r="T55" s="15">
        <v>8.1999999999999993</v>
      </c>
      <c r="U55" s="15">
        <v>8.1999999999999993</v>
      </c>
      <c r="V55" s="14">
        <v>9</v>
      </c>
      <c r="W55" s="316">
        <v>9.1999999999999993</v>
      </c>
      <c r="X55" s="316">
        <v>8.5</v>
      </c>
      <c r="Y55" s="51">
        <v>9</v>
      </c>
      <c r="Z55" s="27">
        <v>9.1</v>
      </c>
      <c r="AA55" s="27">
        <v>9.4</v>
      </c>
    </row>
    <row r="56" spans="1:27">
      <c r="A56" s="46" t="s">
        <v>1282</v>
      </c>
      <c r="B56" s="15">
        <v>178</v>
      </c>
      <c r="C56" s="135">
        <v>192</v>
      </c>
      <c r="D56" s="135">
        <v>199</v>
      </c>
      <c r="E56" s="135">
        <v>136</v>
      </c>
      <c r="F56" s="135">
        <v>188</v>
      </c>
      <c r="G56" s="135">
        <v>174</v>
      </c>
      <c r="H56" s="135">
        <v>186</v>
      </c>
      <c r="I56" s="135">
        <v>153</v>
      </c>
      <c r="J56" s="135">
        <v>185</v>
      </c>
      <c r="K56" s="135">
        <v>188.3</v>
      </c>
      <c r="L56" s="135">
        <v>198.9</v>
      </c>
      <c r="M56" s="135">
        <v>219.2</v>
      </c>
      <c r="N56" s="135">
        <v>227.2</v>
      </c>
      <c r="O56" s="135">
        <v>276.5</v>
      </c>
      <c r="P56" s="135">
        <v>282.3</v>
      </c>
      <c r="Q56" s="135">
        <v>325.39999999999998</v>
      </c>
      <c r="R56" s="135">
        <v>292</v>
      </c>
      <c r="S56" s="135">
        <v>362.4</v>
      </c>
      <c r="T56" s="15">
        <v>323</v>
      </c>
      <c r="U56" s="12">
        <v>240.7</v>
      </c>
      <c r="V56" s="12">
        <v>391.7</v>
      </c>
      <c r="W56" s="434">
        <v>408.9</v>
      </c>
      <c r="X56" s="434">
        <v>442.1</v>
      </c>
      <c r="Y56" s="49">
        <v>370.1</v>
      </c>
      <c r="Z56" s="44">
        <v>387.8</v>
      </c>
      <c r="AA56" s="44">
        <v>470.4</v>
      </c>
    </row>
    <row r="57" spans="1:27" ht="15.6">
      <c r="A57" s="46" t="s">
        <v>433</v>
      </c>
      <c r="B57" s="14">
        <v>10.9</v>
      </c>
      <c r="C57" s="29">
        <v>10.7</v>
      </c>
      <c r="D57" s="29">
        <v>9.6999999999999993</v>
      </c>
      <c r="E57" s="29">
        <v>8.4</v>
      </c>
      <c r="F57" s="29">
        <v>10</v>
      </c>
      <c r="G57" s="29">
        <v>7.9</v>
      </c>
      <c r="H57" s="29">
        <v>8.5</v>
      </c>
      <c r="I57" s="29">
        <v>8.3000000000000007</v>
      </c>
      <c r="J57" s="29">
        <v>8.1999999999999993</v>
      </c>
      <c r="K57" s="29">
        <v>8.9</v>
      </c>
      <c r="L57" s="29">
        <v>7.9</v>
      </c>
      <c r="M57" s="29">
        <v>9.8000000000000007</v>
      </c>
      <c r="N57" s="29">
        <v>9.9</v>
      </c>
      <c r="O57" s="29">
        <v>10.199999999999999</v>
      </c>
      <c r="P57" s="29">
        <v>11.7</v>
      </c>
      <c r="Q57" s="29">
        <v>11.2</v>
      </c>
      <c r="R57" s="29">
        <v>11</v>
      </c>
      <c r="S57" s="29">
        <v>12</v>
      </c>
      <c r="T57" s="14">
        <v>11.5</v>
      </c>
      <c r="U57" s="14">
        <v>9.9</v>
      </c>
      <c r="V57" s="14">
        <v>12.38</v>
      </c>
      <c r="W57" s="316">
        <v>11.44</v>
      </c>
      <c r="X57" s="316">
        <v>13.3</v>
      </c>
      <c r="Y57" s="51">
        <v>12.4</v>
      </c>
      <c r="Z57" s="27">
        <v>12.9</v>
      </c>
      <c r="AA57" s="27">
        <v>13.9</v>
      </c>
    </row>
    <row r="58" spans="1:27">
      <c r="A58" s="144" t="s">
        <v>1470</v>
      </c>
      <c r="B58" s="15">
        <v>11.8</v>
      </c>
      <c r="C58" s="29">
        <v>11.6</v>
      </c>
      <c r="D58" s="29">
        <v>10</v>
      </c>
      <c r="E58" s="29">
        <v>8.4</v>
      </c>
      <c r="F58" s="29">
        <v>10.6</v>
      </c>
      <c r="G58" s="29">
        <v>8.1</v>
      </c>
      <c r="H58" s="29">
        <v>8.6</v>
      </c>
      <c r="I58" s="29">
        <v>8.4</v>
      </c>
      <c r="J58" s="29">
        <v>8.3000000000000007</v>
      </c>
      <c r="K58" s="29">
        <v>9</v>
      </c>
      <c r="L58" s="29">
        <v>7.8</v>
      </c>
      <c r="M58" s="29">
        <v>9.6999999999999993</v>
      </c>
      <c r="N58" s="29">
        <v>10</v>
      </c>
      <c r="O58" s="29">
        <v>10.199999999999999</v>
      </c>
      <c r="P58" s="29">
        <v>11.9</v>
      </c>
      <c r="Q58" s="29">
        <v>11.4</v>
      </c>
      <c r="R58" s="29">
        <v>11.3</v>
      </c>
      <c r="S58" s="29">
        <v>12.3</v>
      </c>
      <c r="T58" s="15">
        <v>11.5</v>
      </c>
      <c r="U58" s="15">
        <v>9.6</v>
      </c>
      <c r="V58" s="14">
        <v>12.5</v>
      </c>
      <c r="W58" s="316">
        <v>12.17</v>
      </c>
      <c r="X58" s="316">
        <v>14.5</v>
      </c>
      <c r="Y58" s="51">
        <v>13.1</v>
      </c>
      <c r="Z58" s="27">
        <v>14.2</v>
      </c>
      <c r="AA58" s="27">
        <v>15.1</v>
      </c>
    </row>
    <row r="59" spans="1:27">
      <c r="A59" s="118" t="s">
        <v>561</v>
      </c>
      <c r="B59" s="15">
        <v>109</v>
      </c>
      <c r="C59" s="135">
        <v>114</v>
      </c>
      <c r="D59" s="135">
        <v>109</v>
      </c>
      <c r="E59" s="135">
        <v>103</v>
      </c>
      <c r="F59" s="135">
        <v>118</v>
      </c>
      <c r="G59" s="135">
        <v>114</v>
      </c>
      <c r="H59" s="135">
        <v>111</v>
      </c>
      <c r="I59" s="135">
        <v>97</v>
      </c>
      <c r="J59" s="135">
        <v>96.525999999999996</v>
      </c>
      <c r="K59" s="135">
        <v>104.69799999999999</v>
      </c>
      <c r="L59" s="135">
        <v>108.41200000000001</v>
      </c>
      <c r="M59" s="135">
        <v>102.758</v>
      </c>
      <c r="N59" s="135">
        <v>116.696</v>
      </c>
      <c r="O59" s="135">
        <v>115.989</v>
      </c>
      <c r="P59" s="135">
        <v>123.809</v>
      </c>
      <c r="Q59" s="135">
        <v>133.298</v>
      </c>
      <c r="R59" s="135">
        <v>131.98099999999999</v>
      </c>
      <c r="S59" s="135">
        <v>137.5</v>
      </c>
      <c r="T59" s="15">
        <v>143</v>
      </c>
      <c r="U59" s="12">
        <v>100.2</v>
      </c>
      <c r="V59" s="12">
        <v>148.4</v>
      </c>
      <c r="W59" s="434">
        <v>134.4</v>
      </c>
      <c r="X59" s="434">
        <v>144.6</v>
      </c>
      <c r="Y59" s="49">
        <v>149.6</v>
      </c>
      <c r="Z59" s="44">
        <v>159.1</v>
      </c>
      <c r="AA59" s="44">
        <v>153</v>
      </c>
    </row>
    <row r="60" spans="1:27">
      <c r="A60" s="118" t="s">
        <v>1471</v>
      </c>
      <c r="B60" s="15">
        <v>156</v>
      </c>
      <c r="C60" s="135">
        <v>145</v>
      </c>
      <c r="D60" s="135">
        <v>141</v>
      </c>
      <c r="E60" s="135">
        <v>134</v>
      </c>
      <c r="F60" s="135">
        <v>148</v>
      </c>
      <c r="G60" s="135">
        <v>143</v>
      </c>
      <c r="H60" s="135">
        <v>147</v>
      </c>
      <c r="I60" s="135">
        <v>141</v>
      </c>
      <c r="J60" s="135">
        <v>146.57</v>
      </c>
      <c r="K60" s="135">
        <v>143.251</v>
      </c>
      <c r="L60" s="135">
        <v>150.90700000000001</v>
      </c>
      <c r="M60" s="135">
        <v>148.154</v>
      </c>
      <c r="N60" s="135">
        <v>163</v>
      </c>
      <c r="O60" s="135">
        <v>161.60300000000001</v>
      </c>
      <c r="P60" s="135">
        <v>170.04300000000001</v>
      </c>
      <c r="Q60" s="135">
        <v>172.559</v>
      </c>
      <c r="R60" s="135">
        <v>178.75200000000001</v>
      </c>
      <c r="S60" s="135">
        <v>196.2</v>
      </c>
      <c r="T60" s="15">
        <v>199</v>
      </c>
      <c r="U60" s="12">
        <v>180.3</v>
      </c>
      <c r="V60" s="12">
        <v>208.1</v>
      </c>
      <c r="W60" s="434">
        <v>210.9</v>
      </c>
      <c r="X60" s="434">
        <v>213.9</v>
      </c>
      <c r="Y60" s="49">
        <v>217.8</v>
      </c>
      <c r="Z60" s="44">
        <v>225.1</v>
      </c>
      <c r="AA60" s="44">
        <v>226.6</v>
      </c>
    </row>
    <row r="61" spans="1:27" ht="26.4">
      <c r="A61" s="8" t="s">
        <v>1968</v>
      </c>
      <c r="B61" s="12">
        <v>872.2</v>
      </c>
      <c r="C61" s="12">
        <v>880.4</v>
      </c>
      <c r="D61" s="12">
        <v>890.7</v>
      </c>
      <c r="E61" s="12">
        <v>927.4</v>
      </c>
      <c r="F61" s="12">
        <v>944.3</v>
      </c>
      <c r="G61" s="12">
        <v>910.48</v>
      </c>
      <c r="H61" s="12">
        <v>872.44</v>
      </c>
      <c r="I61" s="12">
        <v>828.38</v>
      </c>
      <c r="J61" s="12">
        <v>791.67</v>
      </c>
      <c r="K61" s="12">
        <v>767.36</v>
      </c>
      <c r="L61" s="12">
        <v>740.06</v>
      </c>
      <c r="M61" s="12">
        <v>698.02</v>
      </c>
      <c r="N61" s="12">
        <v>669.72</v>
      </c>
      <c r="O61" s="12">
        <v>631.87</v>
      </c>
      <c r="P61" s="12">
        <v>598</v>
      </c>
      <c r="Q61" s="12">
        <v>551.577</v>
      </c>
      <c r="R61" s="12">
        <v>538.27300000000002</v>
      </c>
      <c r="S61" s="12">
        <v>533.50099999999998</v>
      </c>
      <c r="T61" s="12">
        <v>528.82150000000001</v>
      </c>
      <c r="U61" s="12">
        <v>518.4923</v>
      </c>
      <c r="V61" s="12">
        <v>514.81640000000004</v>
      </c>
      <c r="W61" s="434">
        <v>507</v>
      </c>
      <c r="X61" s="435">
        <v>502.19900000000001</v>
      </c>
      <c r="Y61" s="435">
        <v>513.64400000000001</v>
      </c>
      <c r="Z61" s="44">
        <v>511.7</v>
      </c>
      <c r="AA61" s="44">
        <v>517.02700000000004</v>
      </c>
    </row>
    <row r="62" spans="1:27" ht="26.4">
      <c r="A62" s="8" t="s">
        <v>700</v>
      </c>
      <c r="B62" s="135">
        <v>136</v>
      </c>
      <c r="C62" s="135">
        <v>126.8</v>
      </c>
      <c r="D62" s="135">
        <v>117.8</v>
      </c>
      <c r="E62" s="135">
        <v>102.9</v>
      </c>
      <c r="F62" s="135">
        <v>89.5</v>
      </c>
      <c r="G62" s="135">
        <v>83.97</v>
      </c>
      <c r="H62" s="135">
        <v>79.540000000000006</v>
      </c>
      <c r="I62" s="135">
        <v>71.849999999999994</v>
      </c>
      <c r="J62" s="135">
        <v>70.66</v>
      </c>
      <c r="K62" s="135">
        <v>71.010000000000005</v>
      </c>
      <c r="L62" s="135">
        <v>69.42</v>
      </c>
      <c r="M62" s="135">
        <v>66.98</v>
      </c>
      <c r="N62" s="135">
        <v>68.959999999999994</v>
      </c>
      <c r="O62" s="135">
        <v>71.11</v>
      </c>
      <c r="P62" s="135">
        <v>69.53</v>
      </c>
      <c r="Q62" s="135">
        <v>61.52</v>
      </c>
      <c r="R62" s="135">
        <v>62.474800000000002</v>
      </c>
      <c r="S62" s="135">
        <v>65.307000000000002</v>
      </c>
      <c r="T62" s="135">
        <v>65.305500000000009</v>
      </c>
      <c r="U62" s="135">
        <v>62.186599999999999</v>
      </c>
      <c r="V62" s="135">
        <v>62.962000000000003</v>
      </c>
      <c r="W62" s="434">
        <v>62</v>
      </c>
      <c r="X62" s="435">
        <v>62.350999999999999</v>
      </c>
      <c r="Y62" s="435">
        <v>86.474000000000004</v>
      </c>
      <c r="Z62" s="44">
        <v>85.1</v>
      </c>
      <c r="AA62" s="44">
        <v>87.644000000000005</v>
      </c>
    </row>
    <row r="63" spans="1:27" ht="26.4">
      <c r="A63" s="8" t="s">
        <v>1511</v>
      </c>
      <c r="B63" s="135">
        <v>2203.4699999999998</v>
      </c>
      <c r="C63" s="135">
        <v>2839.64</v>
      </c>
      <c r="D63" s="135">
        <v>2725.77</v>
      </c>
      <c r="E63" s="135">
        <v>2094.12</v>
      </c>
      <c r="F63" s="135">
        <v>2220.77</v>
      </c>
      <c r="G63" s="135">
        <v>3011.989</v>
      </c>
      <c r="H63" s="135">
        <v>2654.9880000000003</v>
      </c>
      <c r="I63" s="135">
        <v>2173.8000000000002</v>
      </c>
      <c r="J63" s="135">
        <v>1881.6479999999999</v>
      </c>
      <c r="K63" s="135">
        <v>2690.01</v>
      </c>
      <c r="L63" s="135">
        <v>2378.4380000000001</v>
      </c>
      <c r="M63" s="135">
        <v>2644.3090000000002</v>
      </c>
      <c r="N63" s="135">
        <v>2444.6169999999997</v>
      </c>
      <c r="O63" s="135">
        <v>2537.192</v>
      </c>
      <c r="P63" s="135">
        <v>2403.7840000000001</v>
      </c>
      <c r="Q63" s="135">
        <v>1940.1490000000001</v>
      </c>
      <c r="R63" s="135">
        <v>2503.3389999999999</v>
      </c>
      <c r="S63" s="135">
        <v>2400.61</v>
      </c>
      <c r="T63" s="135">
        <v>2768.0295999999998</v>
      </c>
      <c r="U63" s="44">
        <v>2148.8733000000002</v>
      </c>
      <c r="V63" s="12">
        <v>2514.35</v>
      </c>
      <c r="W63" s="434">
        <v>2664</v>
      </c>
      <c r="X63" s="435">
        <v>2941.5468000000001</v>
      </c>
      <c r="Y63" s="435">
        <v>2995.5814999999998</v>
      </c>
      <c r="Z63" s="44">
        <v>2903.3</v>
      </c>
      <c r="AA63" s="44">
        <v>3310.7438999999999</v>
      </c>
    </row>
    <row r="64" spans="1:27" ht="26.4">
      <c r="A64" s="8" t="s">
        <v>1512</v>
      </c>
      <c r="B64" s="12">
        <v>543.29999999999995</v>
      </c>
      <c r="C64" s="135">
        <v>529.26</v>
      </c>
      <c r="D64" s="135">
        <v>467.48</v>
      </c>
      <c r="E64" s="135">
        <v>310.55</v>
      </c>
      <c r="F64" s="135">
        <v>300.56</v>
      </c>
      <c r="G64" s="135">
        <v>345.99899999999997</v>
      </c>
      <c r="H64" s="135">
        <v>279.767</v>
      </c>
      <c r="I64" s="135">
        <v>192.334</v>
      </c>
      <c r="J64" s="135">
        <v>248.05799999999999</v>
      </c>
      <c r="K64" s="135">
        <v>278.76900000000001</v>
      </c>
      <c r="L64" s="135">
        <v>232.62899999999999</v>
      </c>
      <c r="M64" s="135">
        <v>213.60599999999999</v>
      </c>
      <c r="N64" s="135">
        <v>341.108</v>
      </c>
      <c r="O64" s="135">
        <v>308.70499999999998</v>
      </c>
      <c r="P64" s="135">
        <v>321.82399999999996</v>
      </c>
      <c r="Q64" s="135">
        <v>234.10499999999999</v>
      </c>
      <c r="R64" s="135">
        <v>315.03100000000001</v>
      </c>
      <c r="S64" s="135">
        <v>267.88</v>
      </c>
      <c r="T64" s="135">
        <v>298.72199999999998</v>
      </c>
      <c r="U64" s="44">
        <v>324.2878</v>
      </c>
      <c r="V64" s="12">
        <v>412.38</v>
      </c>
      <c r="W64" s="434">
        <v>267</v>
      </c>
      <c r="X64" s="435">
        <v>439.09960000000001</v>
      </c>
      <c r="Y64" s="435">
        <v>528.54849999999999</v>
      </c>
      <c r="Z64" s="44">
        <v>475.2</v>
      </c>
      <c r="AA64" s="44">
        <v>551.73310000000004</v>
      </c>
    </row>
    <row r="65" spans="1:27" ht="26.4">
      <c r="A65" s="26" t="s">
        <v>2132</v>
      </c>
      <c r="B65" s="12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2"/>
      <c r="V65" s="12"/>
      <c r="W65" s="367"/>
      <c r="X65" s="427"/>
      <c r="Y65" s="427"/>
      <c r="Z65" s="44"/>
      <c r="AA65" s="427"/>
    </row>
    <row r="66" spans="1:27">
      <c r="A66" s="46" t="s">
        <v>1474</v>
      </c>
      <c r="B66" s="15">
        <v>54.7</v>
      </c>
      <c r="C66" s="29">
        <v>52.225999999999999</v>
      </c>
      <c r="D66" s="29">
        <v>48.914000000000001</v>
      </c>
      <c r="E66" s="29">
        <v>43.296500000000002</v>
      </c>
      <c r="F66" s="29">
        <v>39.695999999999998</v>
      </c>
      <c r="G66" s="29">
        <v>35.102800000000002</v>
      </c>
      <c r="H66" s="29">
        <v>31.5199</v>
      </c>
      <c r="I66" s="29">
        <v>28.480799999999999</v>
      </c>
      <c r="J66" s="29">
        <v>28.060323</v>
      </c>
      <c r="K66" s="29">
        <v>27.519839999999999</v>
      </c>
      <c r="L66" s="29">
        <v>27.390194999999999</v>
      </c>
      <c r="M66" s="29">
        <v>26.846083999999998</v>
      </c>
      <c r="N66" s="29">
        <v>25.091098000000002</v>
      </c>
      <c r="O66" s="29">
        <v>23.153790000000001</v>
      </c>
      <c r="P66" s="29">
        <v>21.625027999999997</v>
      </c>
      <c r="Q66" s="29">
        <v>21.561609000000001</v>
      </c>
      <c r="R66" s="29">
        <v>21.546025</v>
      </c>
      <c r="S66" s="29">
        <v>21.041080000000001</v>
      </c>
      <c r="T66" s="14">
        <v>20.7</v>
      </c>
      <c r="U66" s="14">
        <v>20</v>
      </c>
      <c r="V66" s="14">
        <v>20.100000000000001</v>
      </c>
      <c r="W66" s="316">
        <v>19.899999999999999</v>
      </c>
      <c r="X66" s="316">
        <v>19.600000000000001</v>
      </c>
      <c r="Y66" s="316">
        <v>19.3</v>
      </c>
      <c r="Z66" s="27">
        <v>18.992000000000001</v>
      </c>
      <c r="AA66" s="27">
        <v>18.752530999999998</v>
      </c>
    </row>
    <row r="67" spans="1:27">
      <c r="A67" s="144" t="s">
        <v>2129</v>
      </c>
      <c r="B67" s="15">
        <v>20.6</v>
      </c>
      <c r="C67" s="29">
        <v>20.243400000000001</v>
      </c>
      <c r="D67" s="29">
        <v>19.831299999999999</v>
      </c>
      <c r="E67" s="29">
        <v>18.3979</v>
      </c>
      <c r="F67" s="29">
        <v>17.436400000000003</v>
      </c>
      <c r="G67" s="29">
        <v>15.8741</v>
      </c>
      <c r="H67" s="29">
        <v>14.5364</v>
      </c>
      <c r="I67" s="29">
        <v>13.4732</v>
      </c>
      <c r="J67" s="29">
        <v>13.138586</v>
      </c>
      <c r="K67" s="29">
        <v>12.742559</v>
      </c>
      <c r="L67" s="29">
        <v>12.310656999999999</v>
      </c>
      <c r="M67" s="29">
        <v>11.854172</v>
      </c>
      <c r="N67" s="29">
        <v>11.083347</v>
      </c>
      <c r="O67" s="29">
        <v>10.244111999999999</v>
      </c>
      <c r="P67" s="29">
        <v>9.5222479999999994</v>
      </c>
      <c r="Q67" s="29">
        <v>9.359667</v>
      </c>
      <c r="R67" s="29">
        <v>9.3202420000000004</v>
      </c>
      <c r="S67" s="29">
        <v>9.1276200000000003</v>
      </c>
      <c r="T67" s="14">
        <v>9</v>
      </c>
      <c r="U67" s="14">
        <v>8.8000000000000007</v>
      </c>
      <c r="V67" s="14">
        <v>9</v>
      </c>
      <c r="W67" s="316">
        <v>8.9</v>
      </c>
      <c r="X67" s="316">
        <v>8.6999999999999993</v>
      </c>
      <c r="Y67" s="316">
        <v>8.5</v>
      </c>
      <c r="Z67" s="27">
        <v>8.408100000000001</v>
      </c>
      <c r="AA67" s="27">
        <v>8.2637319999999992</v>
      </c>
    </row>
    <row r="68" spans="1:27">
      <c r="A68" s="46" t="s">
        <v>2130</v>
      </c>
      <c r="B68" s="15">
        <v>35.4</v>
      </c>
      <c r="C68" s="29">
        <v>31.5197</v>
      </c>
      <c r="D68" s="29">
        <v>28.5566</v>
      </c>
      <c r="E68" s="29">
        <v>24.858700000000002</v>
      </c>
      <c r="F68" s="29">
        <v>22.630599999999998</v>
      </c>
      <c r="G68" s="29">
        <v>19.114999999999998</v>
      </c>
      <c r="H68" s="29">
        <v>17.348299999999998</v>
      </c>
      <c r="I68" s="29">
        <v>17.2483</v>
      </c>
      <c r="J68" s="29">
        <v>18.341111000000001</v>
      </c>
      <c r="K68" s="29">
        <v>15.824396</v>
      </c>
      <c r="L68" s="29">
        <v>16.226951</v>
      </c>
      <c r="M68" s="29">
        <v>17.600573000000001</v>
      </c>
      <c r="N68" s="29">
        <v>16.278168000000001</v>
      </c>
      <c r="O68" s="29">
        <v>13.717178000000001</v>
      </c>
      <c r="P68" s="29">
        <v>13.811718999999998</v>
      </c>
      <c r="Q68" s="29">
        <v>16.184873</v>
      </c>
      <c r="R68" s="29">
        <v>16.340005999999999</v>
      </c>
      <c r="S68" s="29">
        <v>16.16695</v>
      </c>
      <c r="T68" s="14">
        <v>17.2</v>
      </c>
      <c r="U68" s="14">
        <v>17.2</v>
      </c>
      <c r="V68" s="14">
        <v>17.3</v>
      </c>
      <c r="W68" s="316">
        <v>18.8</v>
      </c>
      <c r="X68" s="316">
        <v>19.100000000000001</v>
      </c>
      <c r="Y68" s="316">
        <v>19.5</v>
      </c>
      <c r="Z68" s="27">
        <v>21.506499999999999</v>
      </c>
      <c r="AA68" s="27">
        <v>22.027698000000001</v>
      </c>
    </row>
    <row r="69" spans="1:27">
      <c r="A69" s="46" t="s">
        <v>2131</v>
      </c>
      <c r="B69" s="15">
        <v>55.3</v>
      </c>
      <c r="C69" s="29">
        <v>51.368400000000001</v>
      </c>
      <c r="D69" s="29">
        <v>43.712400000000002</v>
      </c>
      <c r="E69" s="29">
        <v>34.540399999999998</v>
      </c>
      <c r="F69" s="29">
        <v>28.026599999999998</v>
      </c>
      <c r="G69" s="29">
        <v>22.772400000000001</v>
      </c>
      <c r="H69" s="29">
        <v>18.774000000000001</v>
      </c>
      <c r="I69" s="29">
        <v>15.5564</v>
      </c>
      <c r="J69" s="29">
        <v>14.776209000000001</v>
      </c>
      <c r="K69" s="29">
        <v>14.961931</v>
      </c>
      <c r="L69" s="29">
        <v>15.572917</v>
      </c>
      <c r="M69" s="29">
        <v>16.370297000000001</v>
      </c>
      <c r="N69" s="29">
        <v>17.261265999999999</v>
      </c>
      <c r="O69" s="29">
        <v>18.077726999999999</v>
      </c>
      <c r="P69" s="29">
        <v>18.581439</v>
      </c>
      <c r="Q69" s="29">
        <v>20.194496999999998</v>
      </c>
      <c r="R69" s="29">
        <v>21.503233000000002</v>
      </c>
      <c r="S69" s="29">
        <v>21.8</v>
      </c>
      <c r="T69" s="14">
        <v>22</v>
      </c>
      <c r="U69" s="14">
        <v>21.8</v>
      </c>
      <c r="V69" s="14">
        <v>22.9</v>
      </c>
      <c r="W69" s="316">
        <v>24.2</v>
      </c>
      <c r="X69" s="316">
        <v>24.3</v>
      </c>
      <c r="Y69" s="316">
        <v>24.7</v>
      </c>
      <c r="Z69" s="27">
        <v>24.8811</v>
      </c>
      <c r="AA69" s="27">
        <v>24.843757</v>
      </c>
    </row>
    <row r="70" spans="1:27" ht="39.6">
      <c r="A70" s="106" t="s">
        <v>1378</v>
      </c>
      <c r="B70" s="375"/>
      <c r="C70" s="376"/>
      <c r="D70" s="376"/>
      <c r="E70" s="376"/>
      <c r="F70" s="376"/>
      <c r="G70" s="376"/>
      <c r="H70" s="376"/>
      <c r="I70" s="376"/>
      <c r="J70" s="376"/>
      <c r="K70" s="376"/>
      <c r="L70" s="376"/>
      <c r="M70" s="376"/>
      <c r="N70" s="376"/>
      <c r="O70" s="376"/>
      <c r="P70" s="376"/>
      <c r="Q70" s="376"/>
      <c r="R70" s="376"/>
      <c r="S70" s="376"/>
      <c r="T70" s="377"/>
      <c r="U70" s="377"/>
      <c r="V70" s="377"/>
      <c r="W70" s="18"/>
      <c r="AA70" s="427"/>
    </row>
    <row r="71" spans="1:27" ht="26.4">
      <c r="A71" s="118" t="s">
        <v>1374</v>
      </c>
      <c r="B71" s="15">
        <v>9375</v>
      </c>
      <c r="C71" s="135">
        <v>8260.2999999999993</v>
      </c>
      <c r="D71" s="135">
        <v>7512.9</v>
      </c>
      <c r="E71" s="135">
        <v>6803.3</v>
      </c>
      <c r="F71" s="135">
        <v>5795.8</v>
      </c>
      <c r="G71" s="135">
        <v>5335.8</v>
      </c>
      <c r="H71" s="135">
        <v>4853.8999999999996</v>
      </c>
      <c r="I71" s="135">
        <v>4702.8</v>
      </c>
      <c r="J71" s="135">
        <v>4313</v>
      </c>
      <c r="K71" s="135">
        <v>4445.8</v>
      </c>
      <c r="L71" s="135">
        <v>4477.3999999999996</v>
      </c>
      <c r="M71" s="135">
        <v>4732.8</v>
      </c>
      <c r="N71" s="135">
        <v>4993.3</v>
      </c>
      <c r="O71" s="135">
        <v>5046.3999999999996</v>
      </c>
      <c r="P71" s="135">
        <v>4989.5</v>
      </c>
      <c r="Q71" s="135">
        <v>5278.1</v>
      </c>
      <c r="R71" s="135">
        <v>5790.1</v>
      </c>
      <c r="S71" s="135">
        <v>6268.1</v>
      </c>
      <c r="T71" s="12">
        <v>6719</v>
      </c>
      <c r="U71" s="12">
        <v>7167</v>
      </c>
      <c r="V71" s="12">
        <v>7519</v>
      </c>
      <c r="W71" s="434">
        <v>8090</v>
      </c>
      <c r="X71" s="434">
        <v>8544</v>
      </c>
      <c r="Y71" s="434">
        <v>9070</v>
      </c>
      <c r="Z71" s="44">
        <v>9565.2000000000007</v>
      </c>
      <c r="AA71" s="44">
        <v>9899.1820000000007</v>
      </c>
    </row>
    <row r="72" spans="1:27">
      <c r="A72" s="118" t="s">
        <v>2133</v>
      </c>
      <c r="B72" s="15">
        <v>51.9</v>
      </c>
      <c r="C72" s="29">
        <v>47.235999999999997</v>
      </c>
      <c r="D72" s="29">
        <v>46.524000000000001</v>
      </c>
      <c r="E72" s="29">
        <v>42.176199999999994</v>
      </c>
      <c r="F72" s="29">
        <v>39.240699999999997</v>
      </c>
      <c r="G72" s="29">
        <v>35.818899999999999</v>
      </c>
      <c r="H72" s="29">
        <v>34.135599999999997</v>
      </c>
      <c r="I72" s="29">
        <v>33.255199999999995</v>
      </c>
      <c r="J72" s="29">
        <v>32.273600000000002</v>
      </c>
      <c r="K72" s="29">
        <v>32.259</v>
      </c>
      <c r="L72" s="29">
        <v>32.874099999999999</v>
      </c>
      <c r="M72" s="29">
        <v>33.462199999999996</v>
      </c>
      <c r="N72" s="29">
        <v>33.3155</v>
      </c>
      <c r="O72" s="29">
        <v>31.8612</v>
      </c>
      <c r="P72" s="29">
        <v>31.069900000000001</v>
      </c>
      <c r="Q72" s="29">
        <v>31.339099999999998</v>
      </c>
      <c r="R72" s="29">
        <v>31.988400000000002</v>
      </c>
      <c r="S72" s="29">
        <v>32.3626</v>
      </c>
      <c r="T72" s="14">
        <v>32.6</v>
      </c>
      <c r="U72" s="14">
        <v>31.8</v>
      </c>
      <c r="V72" s="14">
        <v>31.6</v>
      </c>
      <c r="W72" s="316">
        <v>31.8</v>
      </c>
      <c r="X72" s="316">
        <v>30.5</v>
      </c>
      <c r="Y72" s="316">
        <v>30.8</v>
      </c>
      <c r="Z72" s="27">
        <v>30.796900000000001</v>
      </c>
      <c r="AA72" s="27">
        <v>30.758524000000001</v>
      </c>
    </row>
    <row r="73" spans="1:27">
      <c r="A73" s="118" t="s">
        <v>2134</v>
      </c>
      <c r="B73" s="15">
        <v>46.9</v>
      </c>
      <c r="C73" s="29">
        <v>42.902099999999997</v>
      </c>
      <c r="D73" s="29">
        <v>40.2971</v>
      </c>
      <c r="E73" s="29">
        <v>37.476599999999998</v>
      </c>
      <c r="F73" s="29">
        <v>33.830199999999998</v>
      </c>
      <c r="G73" s="29">
        <v>31.9023</v>
      </c>
      <c r="H73" s="29">
        <v>32.198700000000002</v>
      </c>
      <c r="I73" s="29">
        <v>32.744199999999999</v>
      </c>
      <c r="J73" s="29">
        <v>33.134599999999999</v>
      </c>
      <c r="K73" s="29">
        <v>34.084699999999998</v>
      </c>
      <c r="L73" s="29">
        <v>35.241699999999994</v>
      </c>
      <c r="M73" s="29">
        <v>36.377800000000001</v>
      </c>
      <c r="N73" s="29">
        <v>36.6252</v>
      </c>
      <c r="O73" s="29">
        <v>35.900700000000001</v>
      </c>
      <c r="P73" s="29">
        <v>37.139699999999998</v>
      </c>
      <c r="Q73" s="29">
        <v>38.216300000000004</v>
      </c>
      <c r="R73" s="29">
        <v>38.208300000000001</v>
      </c>
      <c r="S73" s="29">
        <v>38.057699999999997</v>
      </c>
      <c r="T73" s="14">
        <v>39.4</v>
      </c>
      <c r="U73" s="14">
        <v>40.6</v>
      </c>
      <c r="V73" s="14">
        <v>41.1</v>
      </c>
      <c r="W73" s="316">
        <v>42</v>
      </c>
      <c r="X73" s="316">
        <v>41.3</v>
      </c>
      <c r="Y73" s="316">
        <v>41.9</v>
      </c>
      <c r="Z73" s="27">
        <v>42.5717</v>
      </c>
      <c r="AA73" s="27">
        <v>43.558857000000003</v>
      </c>
    </row>
    <row r="74" spans="1:27">
      <c r="A74" s="118" t="s">
        <v>1375</v>
      </c>
      <c r="B74" s="15">
        <v>204</v>
      </c>
      <c r="C74" s="135">
        <v>178.64</v>
      </c>
      <c r="D74" s="135">
        <v>158.38999999999999</v>
      </c>
      <c r="E74" s="135">
        <v>122.166</v>
      </c>
      <c r="F74" s="135">
        <v>93.012</v>
      </c>
      <c r="G74" s="135">
        <v>76.930000000000007</v>
      </c>
      <c r="H74" s="135">
        <v>60.768000000000001</v>
      </c>
      <c r="I74" s="135">
        <v>47.883000000000003</v>
      </c>
      <c r="J74" s="135">
        <v>40.234000000000002</v>
      </c>
      <c r="K74" s="135">
        <v>40.088000000000001</v>
      </c>
      <c r="L74" s="135">
        <v>40.515000000000001</v>
      </c>
      <c r="M74" s="135">
        <v>42.87</v>
      </c>
      <c r="N74" s="135">
        <v>44.988</v>
      </c>
      <c r="O74" s="135">
        <v>47.359000000000002</v>
      </c>
      <c r="P74" s="135">
        <v>48.8</v>
      </c>
      <c r="Q74" s="135">
        <v>50.276000000000003</v>
      </c>
      <c r="R74" s="135">
        <v>52.024000000000001</v>
      </c>
      <c r="S74" s="135">
        <v>53.491</v>
      </c>
      <c r="T74" s="12">
        <v>55</v>
      </c>
      <c r="U74" s="12">
        <v>54</v>
      </c>
      <c r="V74" s="12">
        <v>53</v>
      </c>
      <c r="W74" s="434">
        <v>55</v>
      </c>
      <c r="X74" s="434">
        <v>55</v>
      </c>
      <c r="Y74" s="434">
        <v>56</v>
      </c>
      <c r="Z74" s="44">
        <v>55.643999999999998</v>
      </c>
      <c r="AA74" s="44">
        <v>56.494639999999997</v>
      </c>
    </row>
    <row r="75" spans="1:27">
      <c r="A75" s="118" t="s">
        <v>1376</v>
      </c>
      <c r="B75" s="12">
        <v>48.4</v>
      </c>
      <c r="C75" s="135">
        <v>49.555999999999997</v>
      </c>
      <c r="D75" s="135">
        <v>52.747</v>
      </c>
      <c r="E75" s="135">
        <v>43.899000000000001</v>
      </c>
      <c r="F75" s="135">
        <v>57.747999999999998</v>
      </c>
      <c r="G75" s="135">
        <v>46.228000000000002</v>
      </c>
      <c r="H75" s="135">
        <v>48.756</v>
      </c>
      <c r="I75" s="135">
        <v>49.554000000000002</v>
      </c>
      <c r="J75" s="135">
        <v>51.033999999999999</v>
      </c>
      <c r="K75" s="135">
        <v>54.247999999999998</v>
      </c>
      <c r="L75" s="135">
        <v>52.96</v>
      </c>
      <c r="M75" s="135">
        <v>49.7</v>
      </c>
      <c r="N75" s="135">
        <v>48.494999999999997</v>
      </c>
      <c r="O75" s="135">
        <v>52.963999999999999</v>
      </c>
      <c r="P75" s="135">
        <v>52.469000000000001</v>
      </c>
      <c r="Q75" s="135">
        <v>55.677999999999997</v>
      </c>
      <c r="R75" s="135">
        <v>53.67</v>
      </c>
      <c r="S75" s="135">
        <v>57.44</v>
      </c>
      <c r="T75" s="12">
        <v>54</v>
      </c>
      <c r="U75" s="12">
        <v>52</v>
      </c>
      <c r="V75" s="12">
        <v>60</v>
      </c>
      <c r="W75" s="434">
        <v>65</v>
      </c>
      <c r="X75" s="12">
        <v>68</v>
      </c>
      <c r="Y75" s="434">
        <v>75</v>
      </c>
      <c r="Z75" s="44">
        <v>67.736000000000004</v>
      </c>
      <c r="AA75" s="44">
        <v>69.764300000000006</v>
      </c>
    </row>
    <row r="76" spans="1:27" ht="39.6">
      <c r="A76" s="8" t="s">
        <v>1184</v>
      </c>
      <c r="B76" s="18">
        <v>220.9</v>
      </c>
      <c r="C76" s="29">
        <v>199.20699999999999</v>
      </c>
      <c r="D76" s="29">
        <v>191.62100000000001</v>
      </c>
      <c r="E76" s="29">
        <v>179.72800000000001</v>
      </c>
      <c r="F76" s="29">
        <v>158.06200000000001</v>
      </c>
      <c r="G76" s="29">
        <v>138.779</v>
      </c>
      <c r="H76" s="29">
        <v>126.684</v>
      </c>
      <c r="I76" s="29">
        <v>116.072</v>
      </c>
      <c r="J76" s="29">
        <v>108.167</v>
      </c>
      <c r="K76" s="29">
        <v>106.866</v>
      </c>
      <c r="L76" s="29">
        <v>108.6968</v>
      </c>
      <c r="M76" s="29">
        <v>109.23399999999999</v>
      </c>
      <c r="N76" s="29">
        <v>105.19750000000001</v>
      </c>
      <c r="O76" s="29">
        <v>99.484800000000007</v>
      </c>
      <c r="P76" s="29">
        <v>94.573899999999995</v>
      </c>
      <c r="Q76" s="29">
        <v>94.770600000000002</v>
      </c>
      <c r="R76" s="29">
        <v>96.592600000000004</v>
      </c>
      <c r="S76" s="29">
        <v>97.704800000000006</v>
      </c>
      <c r="T76" s="14">
        <v>99.3</v>
      </c>
      <c r="U76" s="27">
        <v>96.9</v>
      </c>
      <c r="V76" s="14">
        <v>98.2</v>
      </c>
      <c r="W76" s="316">
        <v>101</v>
      </c>
      <c r="X76" s="14">
        <v>100.8</v>
      </c>
      <c r="Y76" s="316">
        <v>104.8</v>
      </c>
      <c r="Z76" s="27">
        <v>104.51780000000001</v>
      </c>
      <c r="AA76" s="27">
        <v>106.6692</v>
      </c>
    </row>
    <row r="77" spans="1:27" ht="52.8">
      <c r="A77" s="28" t="s">
        <v>2075</v>
      </c>
      <c r="B77" s="18">
        <v>29.2</v>
      </c>
      <c r="C77" s="29">
        <v>27.9</v>
      </c>
      <c r="D77" s="29">
        <v>28.5</v>
      </c>
      <c r="E77" s="29">
        <v>29.3</v>
      </c>
      <c r="F77" s="29">
        <v>28.9</v>
      </c>
      <c r="G77" s="29">
        <v>28.4</v>
      </c>
      <c r="H77" s="29">
        <v>29.1</v>
      </c>
      <c r="I77" s="29">
        <v>28.8</v>
      </c>
      <c r="J77" s="29">
        <v>28</v>
      </c>
      <c r="K77" s="29">
        <v>28.52</v>
      </c>
      <c r="L77" s="29">
        <v>29.7</v>
      </c>
      <c r="M77" s="29">
        <v>29.78</v>
      </c>
      <c r="N77" s="29">
        <v>29.55</v>
      </c>
      <c r="O77" s="29">
        <v>29.78</v>
      </c>
      <c r="P77" s="29">
        <v>29.86</v>
      </c>
      <c r="Q77" s="29">
        <v>29.83</v>
      </c>
      <c r="R77" s="29">
        <v>29.62</v>
      </c>
      <c r="S77" s="29">
        <v>29.69</v>
      </c>
      <c r="T77" s="27">
        <v>29.6</v>
      </c>
      <c r="U77" s="27">
        <v>28.9</v>
      </c>
      <c r="V77" s="14">
        <v>29</v>
      </c>
      <c r="W77" s="316">
        <v>29.1</v>
      </c>
      <c r="X77" s="14">
        <v>28.6</v>
      </c>
      <c r="Y77" s="316">
        <v>29.4</v>
      </c>
      <c r="Z77" s="27">
        <v>29.07</v>
      </c>
      <c r="AA77" s="27">
        <v>29.31</v>
      </c>
    </row>
    <row r="78" spans="1:27" ht="26.4">
      <c r="A78" s="8" t="s">
        <v>1252</v>
      </c>
      <c r="B78" s="18">
        <v>2567</v>
      </c>
      <c r="C78" s="135">
        <v>2332</v>
      </c>
      <c r="D78" s="135">
        <v>2328</v>
      </c>
      <c r="E78" s="135">
        <v>2162</v>
      </c>
      <c r="F78" s="135">
        <v>2153</v>
      </c>
      <c r="G78" s="135">
        <v>2144</v>
      </c>
      <c r="H78" s="135">
        <v>2239</v>
      </c>
      <c r="I78" s="135">
        <v>2381</v>
      </c>
      <c r="J78" s="135">
        <v>2432</v>
      </c>
      <c r="K78" s="135">
        <v>2502</v>
      </c>
      <c r="L78" s="135">
        <v>2651</v>
      </c>
      <c r="M78" s="135">
        <v>2797</v>
      </c>
      <c r="N78" s="135">
        <v>2949</v>
      </c>
      <c r="O78" s="135">
        <v>3037</v>
      </c>
      <c r="P78" s="135">
        <v>3176</v>
      </c>
      <c r="Q78" s="135">
        <v>3356</v>
      </c>
      <c r="R78" s="135">
        <v>3501</v>
      </c>
      <c r="S78" s="135">
        <v>3595</v>
      </c>
      <c r="T78" s="44">
        <v>3737</v>
      </c>
      <c r="U78" s="135">
        <v>3776</v>
      </c>
      <c r="V78" s="12">
        <v>3851</v>
      </c>
      <c r="W78" s="434">
        <v>3898</v>
      </c>
      <c r="X78" s="12">
        <v>3893</v>
      </c>
      <c r="Y78" s="12">
        <v>4021</v>
      </c>
      <c r="Z78" s="44">
        <v>4134</v>
      </c>
      <c r="AA78" s="44">
        <v>4218</v>
      </c>
    </row>
    <row r="79" spans="1:27" ht="39.6">
      <c r="A79" s="9" t="s">
        <v>1759</v>
      </c>
      <c r="B79" s="18">
        <v>231</v>
      </c>
      <c r="C79" s="135">
        <v>224</v>
      </c>
      <c r="D79" s="135">
        <v>222</v>
      </c>
      <c r="E79" s="135">
        <v>214</v>
      </c>
      <c r="F79" s="135">
        <v>212</v>
      </c>
      <c r="G79" s="135">
        <v>217</v>
      </c>
      <c r="H79" s="135">
        <v>234</v>
      </c>
      <c r="I79" s="135">
        <v>240</v>
      </c>
      <c r="J79" s="135">
        <v>248</v>
      </c>
      <c r="K79" s="135">
        <v>264</v>
      </c>
      <c r="L79" s="135">
        <v>273</v>
      </c>
      <c r="M79" s="135">
        <v>279</v>
      </c>
      <c r="N79" s="135">
        <v>285</v>
      </c>
      <c r="O79" s="135">
        <v>292</v>
      </c>
      <c r="P79" s="135">
        <v>301</v>
      </c>
      <c r="Q79" s="135">
        <v>302</v>
      </c>
      <c r="R79" s="135">
        <v>301</v>
      </c>
      <c r="S79" s="135">
        <v>304</v>
      </c>
      <c r="T79" s="44">
        <v>305</v>
      </c>
      <c r="U79" s="135">
        <v>307</v>
      </c>
      <c r="V79" s="12">
        <v>308</v>
      </c>
      <c r="W79" s="434">
        <v>306</v>
      </c>
      <c r="X79" s="12">
        <v>305</v>
      </c>
      <c r="Y79" s="12">
        <v>308</v>
      </c>
      <c r="Z79" s="44">
        <v>309.99</v>
      </c>
      <c r="AA79" s="44">
        <v>308</v>
      </c>
    </row>
    <row r="80" spans="1:27" ht="26.4">
      <c r="A80" s="152" t="s">
        <v>1760</v>
      </c>
      <c r="B80" s="18">
        <v>3.6</v>
      </c>
      <c r="C80" s="29">
        <v>3.4</v>
      </c>
      <c r="D80" s="29">
        <v>3.3</v>
      </c>
      <c r="E80" s="29">
        <v>3</v>
      </c>
      <c r="F80" s="29">
        <v>2.9</v>
      </c>
      <c r="G80" s="29">
        <v>3</v>
      </c>
      <c r="H80" s="29">
        <v>2.9</v>
      </c>
      <c r="I80" s="29">
        <v>2.8</v>
      </c>
      <c r="J80" s="29">
        <v>2.9</v>
      </c>
      <c r="K80" s="29">
        <v>3.1</v>
      </c>
      <c r="L80" s="29">
        <v>3.1</v>
      </c>
      <c r="M80" s="29">
        <v>3.2</v>
      </c>
      <c r="N80" s="29">
        <v>3.2</v>
      </c>
      <c r="O80" s="29">
        <v>3.1</v>
      </c>
      <c r="P80" s="29">
        <v>3</v>
      </c>
      <c r="Q80" s="29">
        <v>3</v>
      </c>
      <c r="R80" s="29">
        <v>2.8</v>
      </c>
      <c r="S80" s="29">
        <v>2.7</v>
      </c>
      <c r="T80" s="27">
        <v>2.8</v>
      </c>
      <c r="U80" s="29">
        <v>2.6</v>
      </c>
      <c r="V80" s="14">
        <v>2.6</v>
      </c>
      <c r="W80" s="316">
        <v>2.6</v>
      </c>
      <c r="X80" s="14">
        <v>2.4</v>
      </c>
      <c r="Y80" s="14">
        <v>2.5</v>
      </c>
      <c r="Z80" s="27">
        <v>2.4</v>
      </c>
      <c r="AA80" s="27">
        <v>2.4</v>
      </c>
    </row>
    <row r="81" spans="1:27" ht="27.75" customHeight="1">
      <c r="A81" s="9" t="s">
        <v>1155</v>
      </c>
      <c r="B81" s="15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14"/>
      <c r="U81" s="29"/>
      <c r="V81" s="14"/>
      <c r="W81" s="383"/>
      <c r="X81" s="427"/>
      <c r="Y81" s="427"/>
      <c r="AA81" s="427"/>
    </row>
    <row r="82" spans="1:27">
      <c r="A82" s="46" t="s">
        <v>1156</v>
      </c>
      <c r="B82" s="15">
        <v>34.6</v>
      </c>
      <c r="C82" s="29">
        <v>39.135163999999996</v>
      </c>
      <c r="D82" s="29">
        <v>37.819561</v>
      </c>
      <c r="E82" s="29">
        <v>26.449569</v>
      </c>
      <c r="F82" s="29">
        <v>25.580106000000001</v>
      </c>
      <c r="G82" s="29">
        <v>28.577188</v>
      </c>
      <c r="H82" s="29">
        <v>37.669350000000001</v>
      </c>
      <c r="I82" s="29">
        <v>25.097200000000001</v>
      </c>
      <c r="J82" s="29">
        <v>26.560989000000003</v>
      </c>
      <c r="K82" s="29">
        <v>32.1</v>
      </c>
      <c r="L82" s="29">
        <v>40.415309000000001</v>
      </c>
      <c r="M82" s="29">
        <v>45.380427000000005</v>
      </c>
      <c r="N82" s="29">
        <v>36.373224</v>
      </c>
      <c r="O82" s="29">
        <v>34.708222999999997</v>
      </c>
      <c r="P82" s="153">
        <v>41.8</v>
      </c>
      <c r="Q82" s="153">
        <v>39.799999999999997</v>
      </c>
      <c r="R82" s="153">
        <v>40.9</v>
      </c>
      <c r="S82" s="153">
        <v>45.8</v>
      </c>
      <c r="T82" s="59">
        <v>52.7</v>
      </c>
      <c r="U82" s="153">
        <v>40.6</v>
      </c>
      <c r="V82" s="14">
        <v>46.2</v>
      </c>
      <c r="W82" s="14">
        <v>44.5</v>
      </c>
      <c r="X82" s="14">
        <v>45.1</v>
      </c>
      <c r="Y82" s="18">
        <v>55.6</v>
      </c>
      <c r="Z82" s="27">
        <v>55.757390000000001</v>
      </c>
      <c r="AA82" s="27">
        <v>60.8</v>
      </c>
    </row>
    <row r="83" spans="1:27">
      <c r="A83" s="46" t="s">
        <v>434</v>
      </c>
      <c r="B83" s="27">
        <v>18.393000000000001</v>
      </c>
      <c r="C83" s="27">
        <v>10.975980999999999</v>
      </c>
      <c r="D83" s="27">
        <v>7.1427969999999998</v>
      </c>
      <c r="E83" s="27">
        <v>1.312141</v>
      </c>
      <c r="F83" s="27">
        <v>2.071075</v>
      </c>
      <c r="G83" s="27">
        <v>2.3754119999999999</v>
      </c>
      <c r="H83" s="27">
        <v>2.4183789999999998</v>
      </c>
      <c r="I83" s="27">
        <v>3.8864000000000001</v>
      </c>
      <c r="J83" s="27">
        <v>8.0556509999999992</v>
      </c>
      <c r="K83" s="27">
        <v>9.2630979999999994</v>
      </c>
      <c r="L83" s="27">
        <v>9.7457060000000002</v>
      </c>
      <c r="M83" s="27">
        <v>10.549899</v>
      </c>
      <c r="N83" s="27">
        <v>12.489025</v>
      </c>
      <c r="O83" s="27">
        <v>14.782054</v>
      </c>
      <c r="P83" s="27">
        <v>15.961</v>
      </c>
      <c r="Q83" s="27">
        <v>20.372</v>
      </c>
      <c r="R83" s="27">
        <v>21.471</v>
      </c>
      <c r="S83" s="27">
        <v>22.317</v>
      </c>
      <c r="T83" s="27">
        <v>18.986999999999998</v>
      </c>
      <c r="U83" s="27">
        <v>17.266999999999999</v>
      </c>
      <c r="V83" s="27">
        <v>32.448</v>
      </c>
      <c r="W83" s="27">
        <v>35.804000000000002</v>
      </c>
      <c r="X83" s="27">
        <v>30.937999999999999</v>
      </c>
      <c r="Y83" s="27">
        <v>27.545000000000002</v>
      </c>
      <c r="Z83" s="27">
        <v>30.441380000000002</v>
      </c>
      <c r="AA83" s="27">
        <v>38.4</v>
      </c>
    </row>
    <row r="84" spans="1:27">
      <c r="A84" s="46" t="s">
        <v>1157</v>
      </c>
      <c r="B84" s="15">
        <v>2376</v>
      </c>
      <c r="C84" s="135">
        <v>1854.2270000000001</v>
      </c>
      <c r="D84" s="135">
        <v>1695.6320000000001</v>
      </c>
      <c r="E84" s="135">
        <v>1647.752</v>
      </c>
      <c r="F84" s="135">
        <v>1985.768</v>
      </c>
      <c r="G84" s="135">
        <v>2158.9589999999998</v>
      </c>
      <c r="H84" s="135">
        <v>1986.8230000000001</v>
      </c>
      <c r="I84" s="135">
        <v>2054.1</v>
      </c>
      <c r="J84" s="135">
        <v>2321.7179999999998</v>
      </c>
      <c r="K84" s="135">
        <v>2830.578</v>
      </c>
      <c r="L84" s="135">
        <v>2190.1179999999999</v>
      </c>
      <c r="M84" s="135">
        <v>2377.7620000000002</v>
      </c>
      <c r="N84" s="135">
        <v>3178.4679999999998</v>
      </c>
      <c r="O84" s="135">
        <v>3138.5320000000002</v>
      </c>
      <c r="P84" s="378">
        <v>4120</v>
      </c>
      <c r="Q84" s="378">
        <v>4936</v>
      </c>
      <c r="R84" s="378">
        <v>4591</v>
      </c>
      <c r="S84" s="378">
        <v>4005</v>
      </c>
      <c r="T84" s="346">
        <v>5235</v>
      </c>
      <c r="U84" s="378">
        <v>4843</v>
      </c>
      <c r="V84" s="12">
        <v>6247</v>
      </c>
      <c r="W84" s="434">
        <v>7195</v>
      </c>
      <c r="X84" s="12">
        <v>7920</v>
      </c>
      <c r="Y84" s="18">
        <v>8313</v>
      </c>
      <c r="Z84" s="44">
        <v>8135.61</v>
      </c>
      <c r="AA84" s="44">
        <v>9258</v>
      </c>
    </row>
    <row r="85" spans="1:27">
      <c r="A85" s="46" t="s">
        <v>1158</v>
      </c>
      <c r="B85" s="15">
        <v>4102</v>
      </c>
      <c r="C85" s="135">
        <v>2730.44</v>
      </c>
      <c r="D85" s="135">
        <v>2130.8440000000001</v>
      </c>
      <c r="E85" s="135">
        <v>1350.4949999999999</v>
      </c>
      <c r="F85" s="135">
        <v>1161.829</v>
      </c>
      <c r="G85" s="135">
        <v>1156.5309999999999</v>
      </c>
      <c r="H85" s="135">
        <v>1058.886</v>
      </c>
      <c r="I85" s="135">
        <v>1123.5530000000001</v>
      </c>
      <c r="J85" s="135">
        <v>891.35900000000004</v>
      </c>
      <c r="K85" s="135">
        <v>855.73</v>
      </c>
      <c r="L85" s="135">
        <v>951</v>
      </c>
      <c r="M85" s="135">
        <v>942.93</v>
      </c>
      <c r="N85" s="135">
        <v>846.06299999999999</v>
      </c>
      <c r="O85" s="135">
        <v>1050.367</v>
      </c>
      <c r="P85" s="378">
        <v>1275</v>
      </c>
      <c r="Q85" s="378">
        <v>1469</v>
      </c>
      <c r="R85" s="378">
        <v>1742</v>
      </c>
      <c r="S85" s="378">
        <v>1948</v>
      </c>
      <c r="T85" s="346">
        <v>2088</v>
      </c>
      <c r="U85" s="378">
        <v>1890</v>
      </c>
      <c r="V85" s="12">
        <v>1827</v>
      </c>
      <c r="W85" s="434">
        <v>2367</v>
      </c>
      <c r="X85" s="12">
        <v>2335</v>
      </c>
      <c r="Y85" s="18">
        <v>2255</v>
      </c>
      <c r="Z85" s="44">
        <v>2522.5300000000002</v>
      </c>
      <c r="AA85" s="44">
        <v>2780</v>
      </c>
    </row>
    <row r="86" spans="1:27">
      <c r="A86" s="46" t="s">
        <v>1159</v>
      </c>
      <c r="B86" s="15">
        <v>5148</v>
      </c>
      <c r="C86" s="135">
        <v>3700.636</v>
      </c>
      <c r="D86" s="135">
        <v>2817.3710000000001</v>
      </c>
      <c r="E86" s="135">
        <v>2326.0479999999998</v>
      </c>
      <c r="F86" s="135">
        <v>2016.9659999999999</v>
      </c>
      <c r="G86" s="135">
        <v>1749.144</v>
      </c>
      <c r="H86" s="135">
        <v>1761.6949999999999</v>
      </c>
      <c r="I86" s="135">
        <v>1662.1</v>
      </c>
      <c r="J86" s="135">
        <v>1780.9839999999999</v>
      </c>
      <c r="K86" s="135">
        <v>1835.037</v>
      </c>
      <c r="L86" s="135">
        <v>1839.847</v>
      </c>
      <c r="M86" s="135">
        <v>1723.047</v>
      </c>
      <c r="N86" s="135">
        <v>1721.643</v>
      </c>
      <c r="O86" s="135">
        <v>1595.4069999999999</v>
      </c>
      <c r="P86" s="378">
        <v>1746</v>
      </c>
      <c r="Q86" s="378">
        <v>1703</v>
      </c>
      <c r="R86" s="378">
        <v>1736</v>
      </c>
      <c r="S86" s="378">
        <v>1869</v>
      </c>
      <c r="T86" s="346">
        <v>1991</v>
      </c>
      <c r="U86" s="378">
        <v>1715</v>
      </c>
      <c r="V86" s="12">
        <v>1892</v>
      </c>
      <c r="W86" s="434">
        <v>2091</v>
      </c>
      <c r="X86" s="12">
        <v>1977</v>
      </c>
      <c r="Y86" s="18">
        <v>2142</v>
      </c>
      <c r="Z86" s="44">
        <v>2274.6799999999998</v>
      </c>
      <c r="AA86" s="44">
        <v>2443</v>
      </c>
    </row>
    <row r="87" spans="1:27" ht="38.25" customHeight="1">
      <c r="A87" s="108" t="s">
        <v>590</v>
      </c>
      <c r="B87" s="379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1"/>
      <c r="U87" s="380"/>
      <c r="V87" s="381"/>
      <c r="W87" s="18"/>
      <c r="X87" s="18"/>
      <c r="Y87" s="430"/>
      <c r="Z87" s="44"/>
      <c r="AA87" s="27"/>
    </row>
    <row r="88" spans="1:27">
      <c r="A88" s="46" t="s">
        <v>2053</v>
      </c>
      <c r="B88" s="14">
        <v>10</v>
      </c>
      <c r="C88" s="29">
        <v>8.1485070000000004</v>
      </c>
      <c r="D88" s="29">
        <v>6.9647589999999999</v>
      </c>
      <c r="E88" s="29">
        <v>6.0349110000000001</v>
      </c>
      <c r="F88" s="29">
        <v>4.7030699999999994</v>
      </c>
      <c r="G88" s="29">
        <v>4.1849949999999998</v>
      </c>
      <c r="H88" s="29">
        <v>3.5807800000000003</v>
      </c>
      <c r="I88" s="29">
        <v>3.3712</v>
      </c>
      <c r="J88" s="29">
        <v>2.78545</v>
      </c>
      <c r="K88" s="29">
        <v>3.0319569999999998</v>
      </c>
      <c r="L88" s="29">
        <v>3.071078</v>
      </c>
      <c r="M88" s="29">
        <v>3.3891170000000002</v>
      </c>
      <c r="N88" s="29">
        <v>3.6289340000000001</v>
      </c>
      <c r="O88" s="29">
        <v>3.6602289999999997</v>
      </c>
      <c r="P88" s="153">
        <v>3.8</v>
      </c>
      <c r="Q88" s="153">
        <v>4</v>
      </c>
      <c r="R88" s="153">
        <v>4.5</v>
      </c>
      <c r="S88" s="153">
        <v>4.9861180000000003</v>
      </c>
      <c r="T88" s="59">
        <v>5.6</v>
      </c>
      <c r="U88" s="153">
        <v>6.3</v>
      </c>
      <c r="V88" s="14">
        <v>6.8</v>
      </c>
      <c r="W88" s="316">
        <v>7.6</v>
      </c>
      <c r="X88" s="14">
        <v>8.4</v>
      </c>
      <c r="Y88" s="18">
        <v>9.1</v>
      </c>
      <c r="Z88" s="27">
        <v>9.6972199999999997</v>
      </c>
      <c r="AA88" s="27">
        <v>10.3</v>
      </c>
    </row>
    <row r="89" spans="1:27">
      <c r="A89" s="46" t="s">
        <v>2133</v>
      </c>
      <c r="B89" s="15">
        <v>34.700000000000003</v>
      </c>
      <c r="C89" s="29">
        <v>26.98339</v>
      </c>
      <c r="D89" s="29">
        <v>25.270780999999999</v>
      </c>
      <c r="E89" s="29">
        <v>19.689679999999999</v>
      </c>
      <c r="F89" s="29">
        <v>17.143933000000001</v>
      </c>
      <c r="G89" s="29">
        <v>14.45204</v>
      </c>
      <c r="H89" s="29">
        <v>13.618654000000001</v>
      </c>
      <c r="I89" s="29">
        <v>13.143587999999999</v>
      </c>
      <c r="J89" s="29">
        <v>12.651413</v>
      </c>
      <c r="K89" s="29">
        <v>12.465638999999999</v>
      </c>
      <c r="L89" s="29">
        <v>13.027559</v>
      </c>
      <c r="M89" s="29">
        <v>13.370942999999999</v>
      </c>
      <c r="N89" s="29">
        <v>13.024642999999999</v>
      </c>
      <c r="O89" s="29">
        <v>12.489646</v>
      </c>
      <c r="P89" s="29">
        <v>12.5</v>
      </c>
      <c r="Q89" s="153">
        <v>12.8</v>
      </c>
      <c r="R89" s="153">
        <v>12.9</v>
      </c>
      <c r="S89" s="15">
        <v>13.2</v>
      </c>
      <c r="T89" s="59">
        <v>13.3</v>
      </c>
      <c r="U89" s="153">
        <v>13.2</v>
      </c>
      <c r="V89" s="14">
        <v>13.3</v>
      </c>
      <c r="W89" s="316">
        <v>13.7</v>
      </c>
      <c r="X89" s="14">
        <v>13</v>
      </c>
      <c r="Y89" s="18">
        <v>13.5</v>
      </c>
      <c r="Z89" s="27">
        <v>13.9</v>
      </c>
      <c r="AA89" s="27">
        <v>14.3</v>
      </c>
    </row>
    <row r="90" spans="1:27">
      <c r="A90" s="46" t="s">
        <v>2134</v>
      </c>
      <c r="B90" s="15">
        <v>32.299999999999997</v>
      </c>
      <c r="C90" s="29">
        <v>27.973551</v>
      </c>
      <c r="D90" s="29">
        <v>26.199171999999997</v>
      </c>
      <c r="E90" s="29">
        <v>23.900725999999999</v>
      </c>
      <c r="F90" s="29">
        <v>20.945773000000003</v>
      </c>
      <c r="G90" s="29">
        <v>20.156748</v>
      </c>
      <c r="H90" s="29">
        <v>20.351817</v>
      </c>
      <c r="I90" s="29">
        <v>21.107962999999998</v>
      </c>
      <c r="J90" s="29">
        <v>21.525404999999999</v>
      </c>
      <c r="K90" s="29">
        <v>22.483751000000002</v>
      </c>
      <c r="L90" s="29">
        <v>23.202591390000002</v>
      </c>
      <c r="M90" s="29">
        <v>23.72962231</v>
      </c>
      <c r="N90" s="29">
        <v>24.7917287</v>
      </c>
      <c r="O90" s="29">
        <v>23.9</v>
      </c>
      <c r="P90" s="29">
        <v>25.3</v>
      </c>
      <c r="Q90" s="29">
        <v>26.2</v>
      </c>
      <c r="R90" s="153">
        <v>26.2</v>
      </c>
      <c r="S90" s="153">
        <v>26.3</v>
      </c>
      <c r="T90" s="59">
        <v>27</v>
      </c>
      <c r="U90" s="153">
        <v>28.2</v>
      </c>
      <c r="V90" s="14">
        <v>28.5</v>
      </c>
      <c r="W90" s="316">
        <v>29</v>
      </c>
      <c r="X90" s="14">
        <v>28.7</v>
      </c>
      <c r="Y90" s="18">
        <v>28.9</v>
      </c>
      <c r="Z90" s="27">
        <v>29.59235</v>
      </c>
      <c r="AA90" s="27">
        <v>30</v>
      </c>
    </row>
    <row r="91" spans="1:27" ht="23.25" customHeight="1">
      <c r="A91" s="567" t="s">
        <v>445</v>
      </c>
      <c r="B91" s="568"/>
      <c r="C91" s="568"/>
      <c r="D91" s="568"/>
      <c r="E91" s="568"/>
      <c r="F91" s="568"/>
      <c r="G91" s="568"/>
      <c r="H91" s="568"/>
      <c r="I91" s="568"/>
      <c r="J91" s="568"/>
      <c r="K91" s="568"/>
      <c r="L91" s="568"/>
      <c r="M91" s="568"/>
      <c r="N91" s="568"/>
      <c r="O91" s="568"/>
      <c r="P91" s="568"/>
      <c r="Q91" s="568"/>
      <c r="R91" s="568"/>
      <c r="S91" s="568"/>
      <c r="T91" s="568"/>
      <c r="U91" s="568"/>
      <c r="V91" s="568"/>
      <c r="W91" s="568"/>
      <c r="X91" s="568"/>
      <c r="Y91" s="568"/>
      <c r="Z91" s="568"/>
      <c r="AA91" s="503"/>
    </row>
    <row r="92" spans="1:27" ht="15.75" customHeight="1">
      <c r="A92" s="567" t="s">
        <v>446</v>
      </c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8"/>
      <c r="P92" s="568"/>
      <c r="Q92" s="568"/>
      <c r="R92" s="568"/>
      <c r="S92" s="568"/>
      <c r="T92" s="568"/>
      <c r="U92" s="568"/>
      <c r="V92" s="568"/>
      <c r="W92" s="568"/>
      <c r="X92" s="568"/>
      <c r="Y92" s="568"/>
      <c r="Z92" s="568"/>
      <c r="AA92" s="503"/>
    </row>
    <row r="93" spans="1:27" ht="13.5" customHeight="1">
      <c r="A93" s="560" t="s">
        <v>137</v>
      </c>
      <c r="B93" s="522"/>
      <c r="C93" s="522"/>
      <c r="D93" s="522"/>
      <c r="E93" s="522"/>
      <c r="F93" s="522"/>
      <c r="G93" s="522"/>
      <c r="H93" s="522"/>
      <c r="I93" s="522"/>
      <c r="J93" s="522"/>
      <c r="K93" s="522"/>
      <c r="L93" s="522"/>
      <c r="M93" s="522"/>
      <c r="N93" s="522"/>
      <c r="O93" s="522"/>
      <c r="P93" s="522"/>
      <c r="Q93" s="522"/>
      <c r="R93" s="522"/>
      <c r="S93" s="522"/>
      <c r="T93" s="522"/>
      <c r="U93" s="522"/>
      <c r="V93" s="522"/>
      <c r="W93" s="522"/>
      <c r="X93" s="522"/>
      <c r="Y93" s="522"/>
      <c r="Z93" s="522"/>
      <c r="AA93" s="503"/>
    </row>
    <row r="94" spans="1:27" ht="15" customHeight="1">
      <c r="A94" s="7" t="s">
        <v>1741</v>
      </c>
      <c r="T94" s="18"/>
      <c r="V94" s="175"/>
      <c r="X94" s="427"/>
      <c r="Y94" s="427"/>
    </row>
    <row r="95" spans="1:27" ht="55.2">
      <c r="A95" s="26" t="s">
        <v>1056</v>
      </c>
      <c r="B95" s="50"/>
      <c r="C95" s="50">
        <v>1180.9000000000001</v>
      </c>
      <c r="D95" s="50"/>
      <c r="E95" s="50"/>
      <c r="F95" s="50"/>
      <c r="G95" s="50"/>
      <c r="H95" s="50">
        <v>1178.5999999999999</v>
      </c>
      <c r="I95" s="50"/>
      <c r="J95" s="50"/>
      <c r="K95" s="50"/>
      <c r="L95" s="50"/>
      <c r="M95" s="51">
        <v>1179</v>
      </c>
      <c r="N95" s="51"/>
      <c r="O95" s="50"/>
      <c r="P95" s="50"/>
      <c r="Q95" s="50"/>
      <c r="R95" s="50">
        <v>1181.9000000000001</v>
      </c>
      <c r="S95" s="50">
        <v>1182.9000000000001</v>
      </c>
      <c r="T95" s="50">
        <v>1183.7</v>
      </c>
      <c r="U95" s="50">
        <v>1183.2</v>
      </c>
      <c r="V95" s="50">
        <v>1183.4000000000001</v>
      </c>
      <c r="W95" s="51">
        <v>1183.5</v>
      </c>
      <c r="X95" s="51">
        <v>1183.7</v>
      </c>
      <c r="Y95" s="51">
        <v>1184.0999999999999</v>
      </c>
      <c r="Z95" s="27">
        <v>1184.0999999999999</v>
      </c>
      <c r="AA95" s="27">
        <v>1184.3</v>
      </c>
    </row>
    <row r="96" spans="1:27" ht="28.8">
      <c r="A96" s="26" t="s">
        <v>1057</v>
      </c>
      <c r="B96" s="65"/>
      <c r="C96" s="50">
        <v>886.5</v>
      </c>
      <c r="D96" s="50"/>
      <c r="E96" s="50"/>
      <c r="F96" s="50"/>
      <c r="G96" s="50"/>
      <c r="H96" s="51">
        <v>882</v>
      </c>
      <c r="I96" s="51"/>
      <c r="J96" s="50"/>
      <c r="K96" s="50"/>
      <c r="L96" s="50"/>
      <c r="M96" s="51">
        <v>883</v>
      </c>
      <c r="N96" s="51"/>
      <c r="O96" s="50"/>
      <c r="P96" s="50"/>
      <c r="Q96" s="50"/>
      <c r="R96" s="50">
        <v>890.8</v>
      </c>
      <c r="S96" s="50">
        <v>891.9</v>
      </c>
      <c r="T96" s="51">
        <v>892</v>
      </c>
      <c r="U96" s="50">
        <v>891.8</v>
      </c>
      <c r="V96" s="50">
        <v>891.8</v>
      </c>
      <c r="W96" s="51">
        <v>891.2</v>
      </c>
      <c r="X96" s="51">
        <v>891.4</v>
      </c>
      <c r="Y96" s="51">
        <v>891.6</v>
      </c>
      <c r="Z96" s="27">
        <v>890.9</v>
      </c>
      <c r="AA96" s="27">
        <v>891.4</v>
      </c>
    </row>
    <row r="97" spans="1:27" ht="28.8">
      <c r="A97" s="8" t="s">
        <v>1058</v>
      </c>
      <c r="B97" s="65"/>
      <c r="C97" s="50">
        <v>763.5</v>
      </c>
      <c r="D97" s="50"/>
      <c r="E97" s="50"/>
      <c r="F97" s="50"/>
      <c r="G97" s="50"/>
      <c r="H97" s="50">
        <v>774.3</v>
      </c>
      <c r="I97" s="50"/>
      <c r="J97" s="50"/>
      <c r="K97" s="50"/>
      <c r="L97" s="50"/>
      <c r="M97" s="50">
        <v>776.1</v>
      </c>
      <c r="N97" s="50"/>
      <c r="O97" s="50"/>
      <c r="P97" s="50"/>
      <c r="Q97" s="50"/>
      <c r="R97" s="50">
        <v>796.2</v>
      </c>
      <c r="S97" s="51">
        <v>797</v>
      </c>
      <c r="T97" s="51">
        <v>797.5</v>
      </c>
      <c r="U97" s="50">
        <v>797.1</v>
      </c>
      <c r="V97" s="50">
        <v>796.8</v>
      </c>
      <c r="W97" s="51">
        <v>795.5</v>
      </c>
      <c r="X97" s="51">
        <v>795.3</v>
      </c>
      <c r="Y97" s="51">
        <v>795.2</v>
      </c>
      <c r="Z97" s="27">
        <v>795</v>
      </c>
      <c r="AA97" s="27">
        <v>795.1</v>
      </c>
    </row>
    <row r="98" spans="1:27" ht="28.8">
      <c r="A98" s="8" t="s">
        <v>1059</v>
      </c>
      <c r="B98" s="65"/>
      <c r="C98" s="50">
        <v>80.7</v>
      </c>
      <c r="D98" s="50"/>
      <c r="E98" s="50"/>
      <c r="F98" s="50"/>
      <c r="G98" s="50"/>
      <c r="H98" s="50">
        <v>81.900000000000006</v>
      </c>
      <c r="I98" s="50"/>
      <c r="J98" s="50"/>
      <c r="K98" s="50"/>
      <c r="L98" s="50"/>
      <c r="M98" s="50">
        <v>82.1</v>
      </c>
      <c r="N98" s="50"/>
      <c r="O98" s="50"/>
      <c r="P98" s="50"/>
      <c r="Q98" s="50"/>
      <c r="R98" s="50">
        <v>83.3</v>
      </c>
      <c r="S98" s="50">
        <v>83.6</v>
      </c>
      <c r="T98" s="50">
        <v>83.5</v>
      </c>
      <c r="U98" s="50">
        <v>83.4</v>
      </c>
      <c r="V98" s="50">
        <v>83.1</v>
      </c>
      <c r="W98" s="51">
        <v>83</v>
      </c>
      <c r="X98" s="51">
        <v>83</v>
      </c>
      <c r="Y98" s="51">
        <v>82.8</v>
      </c>
      <c r="Z98" s="27">
        <v>82.8</v>
      </c>
      <c r="AA98" s="27">
        <v>82.7</v>
      </c>
    </row>
    <row r="99" spans="1:27">
      <c r="A99" s="6" t="s">
        <v>1742</v>
      </c>
      <c r="B99" s="6">
        <v>1562.3</v>
      </c>
      <c r="C99" s="94">
        <v>1402.3</v>
      </c>
      <c r="D99" s="50">
        <v>1461.3</v>
      </c>
      <c r="E99" s="50">
        <v>1561.8</v>
      </c>
      <c r="F99" s="50">
        <v>1453.7</v>
      </c>
      <c r="G99" s="50">
        <v>1109.7</v>
      </c>
      <c r="H99" s="50">
        <v>1091.7</v>
      </c>
      <c r="I99" s="50">
        <v>1018.5</v>
      </c>
      <c r="J99" s="50">
        <v>964.4</v>
      </c>
      <c r="K99" s="50">
        <v>972.9</v>
      </c>
      <c r="L99" s="50">
        <v>959.9</v>
      </c>
      <c r="M99" s="50">
        <v>886.8</v>
      </c>
      <c r="N99" s="50">
        <v>834.1</v>
      </c>
      <c r="O99" s="50">
        <v>796.7</v>
      </c>
      <c r="P99" s="50">
        <v>812.3</v>
      </c>
      <c r="Q99" s="50">
        <v>877.3</v>
      </c>
      <c r="R99" s="50">
        <v>872.5</v>
      </c>
      <c r="S99" s="50">
        <v>828.4</v>
      </c>
      <c r="T99" s="50">
        <v>836.7</v>
      </c>
      <c r="U99" s="50">
        <v>811.5</v>
      </c>
      <c r="V99" s="51">
        <v>860</v>
      </c>
      <c r="W99" s="51">
        <v>841.7</v>
      </c>
      <c r="X99" s="18">
        <v>872.3</v>
      </c>
      <c r="Y99" s="27">
        <v>863</v>
      </c>
      <c r="Z99" s="27">
        <v>802.9</v>
      </c>
      <c r="AA99" s="27">
        <v>839.9</v>
      </c>
    </row>
    <row r="100" spans="1:27" ht="26.4">
      <c r="A100" s="26" t="s">
        <v>2248</v>
      </c>
      <c r="B100" s="50">
        <v>521.20000000000005</v>
      </c>
      <c r="C100" s="50">
        <v>447.2</v>
      </c>
      <c r="D100" s="50">
        <v>427.9</v>
      </c>
      <c r="E100" s="51">
        <v>391</v>
      </c>
      <c r="F100" s="50">
        <v>366.9</v>
      </c>
      <c r="G100" s="50">
        <v>305.10000000000002</v>
      </c>
      <c r="H100" s="50">
        <v>267.10000000000002</v>
      </c>
      <c r="I100" s="50">
        <v>259.8</v>
      </c>
      <c r="J100" s="50">
        <v>254.6</v>
      </c>
      <c r="K100" s="50">
        <v>263.3</v>
      </c>
      <c r="L100" s="50">
        <v>264.89999999999998</v>
      </c>
      <c r="M100" s="50">
        <v>254.3</v>
      </c>
      <c r="N100" s="50">
        <v>233.1</v>
      </c>
      <c r="O100" s="50">
        <v>230.4</v>
      </c>
      <c r="P100" s="50">
        <v>187.1</v>
      </c>
      <c r="Q100" s="50">
        <v>194.5</v>
      </c>
      <c r="R100" s="50">
        <v>202.4</v>
      </c>
      <c r="S100" s="50">
        <v>191.4</v>
      </c>
      <c r="T100" s="51">
        <v>181</v>
      </c>
      <c r="U100" s="50">
        <v>170.8</v>
      </c>
      <c r="V100" s="50">
        <v>196.5</v>
      </c>
      <c r="W100" s="51">
        <v>184.9</v>
      </c>
      <c r="X100" s="18">
        <v>186.9</v>
      </c>
      <c r="Y100" s="18">
        <v>187.4</v>
      </c>
      <c r="Z100" s="27">
        <v>182.2</v>
      </c>
      <c r="AA100" s="27">
        <v>178.7</v>
      </c>
    </row>
    <row r="101" spans="1:27" ht="26.4">
      <c r="A101" s="26" t="s">
        <v>2249</v>
      </c>
      <c r="B101" s="51">
        <v>483</v>
      </c>
      <c r="C101" s="50">
        <v>408.9</v>
      </c>
      <c r="D101" s="50">
        <v>455.5</v>
      </c>
      <c r="E101" s="50">
        <v>550.6</v>
      </c>
      <c r="F101" s="50">
        <v>618.20000000000005</v>
      </c>
      <c r="G101" s="50">
        <v>990.1</v>
      </c>
      <c r="H101" s="50">
        <v>1174.5999999999999</v>
      </c>
      <c r="I101" s="50">
        <v>745.1</v>
      </c>
      <c r="J101" s="51">
        <v>469</v>
      </c>
      <c r="K101" s="50">
        <v>538.1</v>
      </c>
      <c r="L101" s="51">
        <v>520</v>
      </c>
      <c r="M101" s="50">
        <v>542.9</v>
      </c>
      <c r="N101" s="50">
        <v>582.1</v>
      </c>
      <c r="O101" s="51">
        <v>558</v>
      </c>
      <c r="P101" s="51">
        <v>511</v>
      </c>
      <c r="Q101" s="50">
        <v>520.1</v>
      </c>
      <c r="R101" s="50">
        <v>419.6</v>
      </c>
      <c r="S101" s="50">
        <v>317.3</v>
      </c>
      <c r="T101" s="50">
        <v>150.4</v>
      </c>
      <c r="U101" s="50">
        <v>226.6</v>
      </c>
      <c r="V101" s="50">
        <v>161.69999999999999</v>
      </c>
      <c r="W101" s="51">
        <v>255.2</v>
      </c>
      <c r="X101" s="18">
        <v>245.4</v>
      </c>
      <c r="Y101" s="18">
        <v>208.8</v>
      </c>
      <c r="Z101" s="27">
        <v>196.1</v>
      </c>
      <c r="AA101" s="27">
        <v>379.9</v>
      </c>
    </row>
    <row r="102" spans="1:27" ht="15.6">
      <c r="A102" s="154" t="s">
        <v>1074</v>
      </c>
      <c r="B102" s="51">
        <v>18</v>
      </c>
      <c r="C102" s="50">
        <v>25.8</v>
      </c>
      <c r="D102" s="50">
        <v>18.399999999999999</v>
      </c>
      <c r="E102" s="50">
        <v>20.3</v>
      </c>
      <c r="F102" s="51">
        <v>26</v>
      </c>
      <c r="G102" s="50">
        <v>32.799999999999997</v>
      </c>
      <c r="H102" s="50">
        <v>31.3</v>
      </c>
      <c r="I102" s="50">
        <v>26.7</v>
      </c>
      <c r="J102" s="50">
        <v>36.700000000000003</v>
      </c>
      <c r="K102" s="50">
        <v>22.4</v>
      </c>
      <c r="L102" s="50">
        <v>23.7</v>
      </c>
      <c r="M102" s="50">
        <v>43.4</v>
      </c>
      <c r="N102" s="50">
        <v>33.1</v>
      </c>
      <c r="O102" s="50">
        <v>27.2</v>
      </c>
      <c r="P102" s="50">
        <v>19.2</v>
      </c>
      <c r="Q102" s="50">
        <v>32.5</v>
      </c>
      <c r="R102" s="50">
        <v>17.8</v>
      </c>
      <c r="S102" s="50">
        <v>26.3</v>
      </c>
      <c r="T102" s="50">
        <v>23.2</v>
      </c>
      <c r="U102" s="50">
        <v>33.4</v>
      </c>
      <c r="V102" s="50">
        <v>19.7</v>
      </c>
      <c r="W102" s="51">
        <v>19.3</v>
      </c>
      <c r="X102" s="27">
        <v>10</v>
      </c>
      <c r="Y102" s="27">
        <v>16.899999999999999</v>
      </c>
      <c r="Z102" s="27">
        <v>12.3</v>
      </c>
      <c r="AA102" s="27">
        <v>11</v>
      </c>
    </row>
    <row r="103" spans="1:27" ht="28.8">
      <c r="A103" s="8" t="s">
        <v>1075</v>
      </c>
      <c r="B103" s="51">
        <v>682</v>
      </c>
      <c r="C103" s="50">
        <v>691.5</v>
      </c>
      <c r="D103" s="50">
        <v>748.6</v>
      </c>
      <c r="E103" s="50">
        <v>536.79999999999995</v>
      </c>
      <c r="F103" s="50">
        <v>360.1</v>
      </c>
      <c r="G103" s="50">
        <v>1853.5</v>
      </c>
      <c r="H103" s="50">
        <v>726.7</v>
      </c>
      <c r="I103" s="50">
        <v>2496.9</v>
      </c>
      <c r="J103" s="50">
        <v>751.7</v>
      </c>
      <c r="K103" s="50">
        <v>1328.6</v>
      </c>
      <c r="L103" s="50">
        <v>896.8</v>
      </c>
      <c r="M103" s="50">
        <v>1369.5</v>
      </c>
      <c r="N103" s="50">
        <v>2352.8000000000002</v>
      </c>
      <c r="O103" s="50">
        <v>543.29999999999995</v>
      </c>
      <c r="P103" s="50">
        <v>845.3</v>
      </c>
      <c r="Q103" s="50">
        <v>1493.5</v>
      </c>
      <c r="R103" s="50">
        <v>1036.0999999999999</v>
      </c>
      <c r="S103" s="50">
        <v>2069.8000000000002</v>
      </c>
      <c r="T103" s="50">
        <v>2111.6</v>
      </c>
      <c r="U103" s="50">
        <v>1962.3</v>
      </c>
      <c r="V103" s="50">
        <v>1367.5</v>
      </c>
      <c r="W103" s="51">
        <v>2054</v>
      </c>
      <c r="X103" s="27">
        <v>1158</v>
      </c>
      <c r="Y103" s="27">
        <v>3190.7</v>
      </c>
      <c r="Z103" s="27">
        <v>2748.9</v>
      </c>
      <c r="AA103" s="27">
        <v>2508.3000000000002</v>
      </c>
    </row>
    <row r="104" spans="1:27" ht="15.6">
      <c r="A104" s="8" t="s">
        <v>1076</v>
      </c>
      <c r="B104" s="51">
        <v>10</v>
      </c>
      <c r="C104" s="50">
        <v>11.1</v>
      </c>
      <c r="D104" s="50">
        <v>22.3</v>
      </c>
      <c r="E104" s="50">
        <v>10.199999999999999</v>
      </c>
      <c r="F104" s="50">
        <v>8.5</v>
      </c>
      <c r="G104" s="50">
        <v>55.9</v>
      </c>
      <c r="H104" s="50">
        <v>21.8</v>
      </c>
      <c r="I104" s="51">
        <v>143</v>
      </c>
      <c r="J104" s="50">
        <v>21.9</v>
      </c>
      <c r="K104" s="50">
        <v>39.6</v>
      </c>
      <c r="L104" s="50">
        <v>16.5</v>
      </c>
      <c r="M104" s="50">
        <v>32.4</v>
      </c>
      <c r="N104" s="50">
        <v>68.400000000000006</v>
      </c>
      <c r="O104" s="50">
        <v>15.7</v>
      </c>
      <c r="P104" s="50">
        <v>12.3</v>
      </c>
      <c r="Q104" s="50">
        <v>34.5</v>
      </c>
      <c r="R104" s="50">
        <v>16.5</v>
      </c>
      <c r="S104" s="50">
        <v>30.1</v>
      </c>
      <c r="T104" s="50">
        <v>25.4</v>
      </c>
      <c r="U104" s="50">
        <v>93.4</v>
      </c>
      <c r="V104" s="50">
        <v>28.6</v>
      </c>
      <c r="W104" s="51">
        <v>63.1</v>
      </c>
      <c r="X104" s="18">
        <v>15.6</v>
      </c>
      <c r="Y104" s="18">
        <v>39.700000000000003</v>
      </c>
      <c r="Z104" s="27">
        <v>37.5</v>
      </c>
      <c r="AA104" s="27">
        <v>28.9</v>
      </c>
    </row>
    <row r="105" spans="1:27" ht="27" customHeight="1">
      <c r="A105" s="514" t="s">
        <v>1008</v>
      </c>
      <c r="B105" s="514"/>
      <c r="C105" s="514"/>
      <c r="D105" s="514"/>
      <c r="E105" s="514"/>
      <c r="F105" s="514"/>
      <c r="G105" s="514"/>
      <c r="H105" s="514"/>
      <c r="I105" s="514"/>
      <c r="J105" s="514"/>
      <c r="K105" s="514"/>
      <c r="L105" s="514"/>
      <c r="M105" s="514"/>
      <c r="N105" s="514"/>
      <c r="O105" s="514"/>
      <c r="P105" s="514"/>
      <c r="Q105" s="514"/>
      <c r="R105" s="514"/>
      <c r="S105" s="514"/>
      <c r="T105" s="514"/>
      <c r="U105" s="514"/>
      <c r="V105" s="514"/>
      <c r="W105" s="514"/>
      <c r="X105" s="514"/>
      <c r="Y105" s="514"/>
      <c r="Z105" s="503"/>
      <c r="AA105" s="503"/>
    </row>
    <row r="106" spans="1:27" ht="14.25" customHeight="1">
      <c r="A106" s="514" t="s">
        <v>1108</v>
      </c>
      <c r="B106" s="514"/>
      <c r="C106" s="514"/>
      <c r="D106" s="514"/>
      <c r="E106" s="514"/>
      <c r="F106" s="514"/>
      <c r="G106" s="514"/>
      <c r="H106" s="514"/>
      <c r="I106" s="514"/>
      <c r="J106" s="514"/>
      <c r="K106" s="514"/>
      <c r="L106" s="514"/>
      <c r="M106" s="514"/>
      <c r="N106" s="514"/>
      <c r="O106" s="514"/>
      <c r="P106" s="514"/>
      <c r="Q106" s="514"/>
      <c r="R106" s="514"/>
      <c r="S106" s="514"/>
      <c r="T106" s="514"/>
      <c r="U106" s="514"/>
      <c r="V106" s="514"/>
      <c r="W106" s="514"/>
      <c r="X106" s="514"/>
      <c r="Y106" s="514"/>
      <c r="Z106" s="503"/>
      <c r="AA106" s="503"/>
    </row>
  </sheetData>
  <mergeCells count="7">
    <mergeCell ref="A105:AA105"/>
    <mergeCell ref="A106:AA106"/>
    <mergeCell ref="A1:AA1"/>
    <mergeCell ref="A3:AA3"/>
    <mergeCell ref="A91:AA91"/>
    <mergeCell ref="A92:AA92"/>
    <mergeCell ref="A93:AA9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Лист14">
    <tabColor rgb="FFCCFFCC"/>
  </sheetPr>
  <dimension ref="A1:AR19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A9" sqref="AA9"/>
    </sheetView>
  </sheetViews>
  <sheetFormatPr defaultRowHeight="13.2"/>
  <cols>
    <col min="1" max="1" width="32.88671875" customWidth="1"/>
  </cols>
  <sheetData>
    <row r="1" spans="1:44">
      <c r="A1" s="510" t="s">
        <v>466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  <c r="S1" s="510"/>
      <c r="T1" s="510"/>
      <c r="U1" s="510"/>
      <c r="V1" s="510"/>
      <c r="W1" s="510"/>
      <c r="X1" s="510"/>
      <c r="Y1" s="510"/>
      <c r="Z1" s="552"/>
      <c r="AA1" s="563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</row>
    <row r="2" spans="1:44" ht="14.25" customHeight="1">
      <c r="A2" s="1" t="s">
        <v>1518</v>
      </c>
      <c r="B2" s="1">
        <v>1991</v>
      </c>
      <c r="C2" s="1">
        <v>1992</v>
      </c>
      <c r="D2" s="1">
        <v>1993</v>
      </c>
      <c r="E2" s="1">
        <v>1994</v>
      </c>
      <c r="F2" s="1">
        <v>1995</v>
      </c>
      <c r="G2" s="1">
        <v>1996</v>
      </c>
      <c r="H2" s="1">
        <v>1997</v>
      </c>
      <c r="I2" s="1">
        <v>1998</v>
      </c>
      <c r="J2" s="1">
        <v>1999</v>
      </c>
      <c r="K2" s="1">
        <v>2000</v>
      </c>
      <c r="L2" s="1">
        <v>2001</v>
      </c>
      <c r="M2" s="1">
        <v>2002</v>
      </c>
      <c r="N2" s="1">
        <v>2003</v>
      </c>
      <c r="O2" s="1">
        <v>2004</v>
      </c>
      <c r="P2" s="1">
        <v>2005</v>
      </c>
      <c r="Q2" s="1">
        <v>2006</v>
      </c>
      <c r="R2" s="1">
        <v>2007</v>
      </c>
      <c r="S2" s="174">
        <v>2008</v>
      </c>
      <c r="T2" s="174">
        <v>2009</v>
      </c>
      <c r="U2" s="174">
        <v>2010</v>
      </c>
      <c r="V2" s="174">
        <v>2011</v>
      </c>
      <c r="W2" s="174">
        <v>2012</v>
      </c>
      <c r="X2" s="174">
        <v>2013</v>
      </c>
      <c r="Y2" s="174">
        <v>2014</v>
      </c>
      <c r="Z2" s="174">
        <v>2015</v>
      </c>
      <c r="AA2" s="174">
        <v>2016</v>
      </c>
    </row>
    <row r="3" spans="1:44">
      <c r="A3" s="508" t="s">
        <v>492</v>
      </c>
      <c r="B3" s="508"/>
      <c r="C3" s="508"/>
      <c r="D3" s="508"/>
      <c r="E3" s="508"/>
      <c r="F3" s="508"/>
      <c r="G3" s="508"/>
      <c r="H3" s="508"/>
      <c r="I3" s="508"/>
      <c r="J3" s="508"/>
      <c r="K3" s="508"/>
      <c r="L3" s="508"/>
      <c r="M3" s="508"/>
      <c r="N3" s="508"/>
      <c r="O3" s="508"/>
      <c r="P3" s="508"/>
      <c r="Q3" s="508"/>
      <c r="R3" s="508"/>
      <c r="S3" s="508"/>
      <c r="T3" s="508"/>
      <c r="U3" s="508"/>
      <c r="V3" s="508"/>
      <c r="W3" s="508"/>
      <c r="X3" s="508"/>
      <c r="Y3" s="508"/>
      <c r="Z3" s="509"/>
      <c r="AA3" s="509"/>
    </row>
    <row r="4" spans="1:44" ht="13.8">
      <c r="A4" s="566" t="s">
        <v>1792</v>
      </c>
      <c r="B4" s="566"/>
      <c r="C4" s="566"/>
      <c r="D4" s="566"/>
      <c r="E4" s="566"/>
      <c r="F4" s="566"/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6"/>
      <c r="R4" s="566"/>
      <c r="S4" s="566"/>
      <c r="T4" s="566"/>
      <c r="U4" s="546"/>
      <c r="V4" s="503"/>
      <c r="W4" s="503"/>
      <c r="X4" s="503"/>
      <c r="Y4" s="503"/>
      <c r="Z4" s="503"/>
      <c r="AA4" s="503"/>
    </row>
    <row r="5" spans="1:44" ht="26.4">
      <c r="A5" s="26" t="s">
        <v>1761</v>
      </c>
      <c r="B5" s="36">
        <v>6966</v>
      </c>
      <c r="C5" s="36">
        <v>5314</v>
      </c>
      <c r="D5" s="36">
        <v>4369</v>
      </c>
      <c r="E5" s="36">
        <v>3543</v>
      </c>
      <c r="F5" s="36">
        <v>3936</v>
      </c>
      <c r="G5" s="36">
        <v>4137</v>
      </c>
      <c r="H5" s="51">
        <v>4108</v>
      </c>
      <c r="I5" s="51">
        <v>4084</v>
      </c>
      <c r="J5" s="36">
        <v>4020</v>
      </c>
      <c r="K5" s="36">
        <v>3776</v>
      </c>
      <c r="L5" s="36">
        <v>3621</v>
      </c>
      <c r="M5" s="36">
        <v>3258</v>
      </c>
      <c r="N5" s="36">
        <v>3285</v>
      </c>
      <c r="O5" s="36">
        <v>2965</v>
      </c>
      <c r="P5" s="36">
        <v>3212</v>
      </c>
      <c r="Q5" s="36">
        <v>3264</v>
      </c>
      <c r="R5" s="36">
        <v>3417</v>
      </c>
      <c r="S5" s="36">
        <v>3333</v>
      </c>
      <c r="T5" s="36">
        <v>3728</v>
      </c>
      <c r="U5" s="84" t="s">
        <v>38</v>
      </c>
      <c r="V5" s="36" t="s">
        <v>39</v>
      </c>
      <c r="W5" s="36" t="s">
        <v>40</v>
      </c>
      <c r="X5" s="36" t="s">
        <v>41</v>
      </c>
      <c r="Y5" s="36" t="s">
        <v>42</v>
      </c>
      <c r="Z5" s="36" t="s">
        <v>43</v>
      </c>
      <c r="AA5" s="36" t="s">
        <v>44</v>
      </c>
    </row>
    <row r="6" spans="1:44" ht="13.8">
      <c r="A6" s="566" t="s">
        <v>2182</v>
      </c>
      <c r="B6" s="566"/>
      <c r="C6" s="566"/>
      <c r="D6" s="566"/>
      <c r="E6" s="566"/>
      <c r="F6" s="566"/>
      <c r="G6" s="566"/>
      <c r="H6" s="566"/>
      <c r="I6" s="566"/>
      <c r="J6" s="566"/>
      <c r="K6" s="566"/>
      <c r="L6" s="566"/>
      <c r="M6" s="566"/>
      <c r="N6" s="566"/>
      <c r="O6" s="566"/>
      <c r="P6" s="566"/>
      <c r="Q6" s="566"/>
      <c r="R6" s="566"/>
      <c r="S6" s="566"/>
      <c r="T6" s="566"/>
      <c r="U6" s="566"/>
      <c r="V6" s="566"/>
      <c r="W6" s="566"/>
      <c r="X6" s="566"/>
      <c r="Y6" s="566"/>
      <c r="Z6" s="503"/>
      <c r="AA6" s="503"/>
    </row>
    <row r="7" spans="1:44" ht="26.4">
      <c r="A7" s="26" t="s">
        <v>1162</v>
      </c>
      <c r="B7" s="36"/>
      <c r="C7" s="36"/>
      <c r="D7" s="36"/>
      <c r="E7" s="36"/>
      <c r="F7" s="36"/>
      <c r="G7" s="36"/>
      <c r="H7" s="51"/>
      <c r="I7" s="51"/>
      <c r="J7" s="36"/>
      <c r="K7" s="36"/>
      <c r="L7" s="36"/>
      <c r="M7" s="36"/>
      <c r="N7" s="36"/>
      <c r="O7" s="36"/>
      <c r="P7" s="36"/>
      <c r="Q7" s="36"/>
      <c r="R7" s="36"/>
      <c r="S7" s="36"/>
      <c r="T7" s="84">
        <v>1224</v>
      </c>
      <c r="U7" s="84">
        <v>1151</v>
      </c>
      <c r="V7" s="49">
        <v>1395</v>
      </c>
      <c r="W7" s="36">
        <v>1399</v>
      </c>
      <c r="X7" s="36">
        <v>1461</v>
      </c>
      <c r="Y7" s="18">
        <v>1168</v>
      </c>
      <c r="Z7" s="36">
        <v>1176</v>
      </c>
      <c r="AA7" s="36">
        <v>1341</v>
      </c>
    </row>
    <row r="8" spans="1:44" ht="39" customHeight="1">
      <c r="A8" s="26" t="s">
        <v>1163</v>
      </c>
      <c r="B8" s="36"/>
      <c r="C8" s="36"/>
      <c r="D8" s="36"/>
      <c r="E8" s="36"/>
      <c r="F8" s="36"/>
      <c r="G8" s="36"/>
      <c r="H8" s="51"/>
      <c r="I8" s="51"/>
      <c r="J8" s="36"/>
      <c r="K8" s="36"/>
      <c r="L8" s="36"/>
      <c r="M8" s="36"/>
      <c r="N8" s="36"/>
      <c r="O8" s="36"/>
      <c r="P8" s="36"/>
      <c r="Q8" s="36"/>
      <c r="R8" s="36"/>
      <c r="S8" s="36"/>
      <c r="T8" s="84">
        <v>44.8</v>
      </c>
      <c r="U8" s="84">
        <v>39.799999999999997</v>
      </c>
      <c r="V8" s="51">
        <v>42.8</v>
      </c>
      <c r="W8" s="36">
        <v>44.5</v>
      </c>
      <c r="X8" s="36">
        <v>52.7</v>
      </c>
      <c r="Y8" s="18">
        <v>55.5</v>
      </c>
      <c r="Z8" s="36">
        <v>67.900000000000006</v>
      </c>
      <c r="AA8" s="36">
        <v>63.6</v>
      </c>
    </row>
    <row r="9" spans="1:44">
      <c r="A9" s="26" t="s">
        <v>1164</v>
      </c>
      <c r="B9" s="36"/>
      <c r="C9" s="36"/>
      <c r="D9" s="36"/>
      <c r="E9" s="36"/>
      <c r="F9" s="36"/>
      <c r="G9" s="36"/>
      <c r="H9" s="51"/>
      <c r="I9" s="51"/>
      <c r="J9" s="36"/>
      <c r="K9" s="36"/>
      <c r="L9" s="36"/>
      <c r="M9" s="36"/>
      <c r="N9" s="36"/>
      <c r="O9" s="36"/>
      <c r="P9" s="36"/>
      <c r="Q9" s="36"/>
      <c r="R9" s="36"/>
      <c r="S9" s="36"/>
      <c r="T9" s="42">
        <v>2</v>
      </c>
      <c r="U9" s="36">
        <v>3.5</v>
      </c>
      <c r="V9" s="51">
        <v>6.9</v>
      </c>
      <c r="W9" s="36">
        <v>5.4</v>
      </c>
      <c r="X9" s="51">
        <v>3.1</v>
      </c>
      <c r="Y9" s="18">
        <v>4.2</v>
      </c>
      <c r="Z9" s="18">
        <v>4.3</v>
      </c>
      <c r="AA9" s="18">
        <v>5.0999999999999996</v>
      </c>
    </row>
    <row r="10" spans="1:44" ht="26.4">
      <c r="A10" s="26" t="s">
        <v>1775</v>
      </c>
      <c r="K10" s="50">
        <v>6646.1</v>
      </c>
      <c r="L10" s="50">
        <v>6757.2</v>
      </c>
      <c r="M10" s="50">
        <v>6850.8</v>
      </c>
      <c r="N10" s="50">
        <v>6981.2</v>
      </c>
      <c r="O10" s="50">
        <v>6452.2</v>
      </c>
      <c r="P10" s="50">
        <v>6938.6</v>
      </c>
      <c r="Q10" s="50">
        <v>7418.7</v>
      </c>
      <c r="R10" s="50">
        <v>7653.7</v>
      </c>
      <c r="S10" s="50">
        <v>7908.4</v>
      </c>
      <c r="T10" s="51">
        <v>9432</v>
      </c>
      <c r="U10" s="51">
        <v>10056.799999999999</v>
      </c>
      <c r="V10" s="51">
        <v>9777.7000000000007</v>
      </c>
      <c r="W10" s="51">
        <v>9940.2999999999993</v>
      </c>
      <c r="X10" s="51">
        <v>9275.6</v>
      </c>
      <c r="Y10" s="51">
        <v>8864.7000000000007</v>
      </c>
      <c r="Z10" s="51">
        <v>8974.7999999999993</v>
      </c>
      <c r="AA10" s="51">
        <v>8980.6</v>
      </c>
    </row>
    <row r="11" spans="1:44" ht="30.75" customHeight="1">
      <c r="A11" s="106" t="s">
        <v>274</v>
      </c>
      <c r="K11" s="50"/>
      <c r="L11" s="50"/>
      <c r="M11" s="50"/>
      <c r="N11" s="50"/>
      <c r="O11" s="50"/>
      <c r="P11" s="50"/>
      <c r="Q11" s="50"/>
      <c r="R11" s="50"/>
      <c r="S11" s="50">
        <v>29.5</v>
      </c>
      <c r="T11" s="51">
        <v>26.5</v>
      </c>
      <c r="U11" s="51">
        <v>30.2</v>
      </c>
      <c r="V11" s="51">
        <v>27.5</v>
      </c>
      <c r="W11" s="51">
        <v>34.799999999999997</v>
      </c>
      <c r="X11" s="51">
        <v>30.6</v>
      </c>
      <c r="Y11" s="51">
        <v>28.7</v>
      </c>
      <c r="Z11" s="51">
        <v>25</v>
      </c>
      <c r="AA11" s="51">
        <v>31.4</v>
      </c>
    </row>
    <row r="12" spans="1:44" ht="29.25" customHeight="1">
      <c r="A12" s="26" t="s">
        <v>427</v>
      </c>
      <c r="K12" s="50"/>
      <c r="L12" s="50"/>
      <c r="M12" s="50"/>
      <c r="N12" s="50"/>
      <c r="O12" s="50"/>
      <c r="P12" s="50"/>
      <c r="Q12" s="50"/>
      <c r="R12" s="50"/>
      <c r="S12" s="50"/>
      <c r="T12" s="51"/>
      <c r="U12" s="51">
        <v>314115.5</v>
      </c>
      <c r="V12" s="51">
        <v>372841.8</v>
      </c>
      <c r="W12" s="51">
        <v>410679.9</v>
      </c>
      <c r="X12" s="51">
        <v>446871</v>
      </c>
      <c r="Y12" s="51">
        <v>530835.19999999995</v>
      </c>
      <c r="Z12" s="51">
        <v>586983.80000000005</v>
      </c>
      <c r="AA12" s="51">
        <v>606226.69999999995</v>
      </c>
    </row>
    <row r="13" spans="1:44" ht="30" customHeight="1">
      <c r="A13" s="26" t="s">
        <v>428</v>
      </c>
      <c r="K13" s="50"/>
      <c r="L13" s="50"/>
      <c r="M13" s="50"/>
      <c r="N13" s="50"/>
      <c r="O13" s="50"/>
      <c r="P13" s="50"/>
      <c r="Q13" s="50"/>
      <c r="R13" s="50"/>
      <c r="S13" s="50"/>
      <c r="T13" s="51"/>
      <c r="U13" s="51">
        <v>76207.399999999994</v>
      </c>
      <c r="V13" s="51">
        <v>85928.5</v>
      </c>
      <c r="W13" s="51">
        <v>92868.800000000003</v>
      </c>
      <c r="X13" s="51">
        <v>100457.5</v>
      </c>
      <c r="Y13" s="51">
        <v>120234.7</v>
      </c>
      <c r="Z13" s="51">
        <v>129506.1</v>
      </c>
      <c r="AA13" s="51">
        <v>135925.1</v>
      </c>
    </row>
    <row r="14" spans="1:44" ht="47.25" customHeight="1">
      <c r="A14" s="26" t="s">
        <v>36</v>
      </c>
      <c r="K14" s="50"/>
      <c r="L14" s="50"/>
      <c r="M14" s="50"/>
      <c r="N14" s="50"/>
      <c r="O14" s="50"/>
      <c r="P14" s="50"/>
      <c r="Q14" s="50"/>
      <c r="R14" s="50"/>
      <c r="S14" s="50"/>
      <c r="T14" s="51"/>
      <c r="U14" s="49">
        <v>2708</v>
      </c>
      <c r="V14" s="49">
        <v>3116</v>
      </c>
      <c r="W14" s="49">
        <v>3050</v>
      </c>
      <c r="X14" s="49">
        <v>3358</v>
      </c>
      <c r="Y14" s="49">
        <v>3619</v>
      </c>
      <c r="Z14" s="49">
        <v>3502</v>
      </c>
      <c r="AA14" s="18">
        <v>3710</v>
      </c>
    </row>
    <row r="15" spans="1:44" ht="45.75" customHeight="1">
      <c r="A15" s="26" t="s">
        <v>37</v>
      </c>
      <c r="K15" s="50"/>
      <c r="L15" s="50"/>
      <c r="M15" s="50"/>
      <c r="N15" s="50"/>
      <c r="O15" s="50"/>
      <c r="P15" s="50"/>
      <c r="Q15" s="50"/>
      <c r="R15" s="50"/>
      <c r="U15" s="49">
        <v>2033</v>
      </c>
      <c r="V15" s="49">
        <v>2327</v>
      </c>
      <c r="W15" s="49">
        <v>2379</v>
      </c>
      <c r="X15" s="49">
        <v>2862</v>
      </c>
      <c r="Y15" s="49">
        <v>2565</v>
      </c>
      <c r="Z15" s="49">
        <v>1356</v>
      </c>
      <c r="AA15" s="18">
        <v>1398</v>
      </c>
    </row>
    <row r="16" spans="1:44" ht="24.75" customHeight="1">
      <c r="A16" s="514" t="s">
        <v>1951</v>
      </c>
      <c r="B16" s="514"/>
      <c r="C16" s="514"/>
      <c r="D16" s="514"/>
      <c r="E16" s="514"/>
      <c r="F16" s="514"/>
      <c r="G16" s="514"/>
      <c r="H16" s="514"/>
      <c r="I16" s="514"/>
      <c r="J16" s="514"/>
      <c r="K16" s="514"/>
      <c r="L16" s="514"/>
      <c r="M16" s="514"/>
      <c r="N16" s="514"/>
      <c r="O16" s="514"/>
      <c r="P16" s="514"/>
      <c r="Q16" s="514"/>
      <c r="R16" s="514"/>
      <c r="S16" s="514"/>
      <c r="T16" s="514"/>
      <c r="U16" s="514"/>
      <c r="V16" s="514"/>
      <c r="W16" s="514"/>
      <c r="X16" s="514"/>
      <c r="Y16" s="514"/>
      <c r="Z16" s="503"/>
      <c r="AA16" s="503"/>
    </row>
    <row r="17" spans="1:27" ht="16.5" customHeight="1">
      <c r="A17" s="514" t="s">
        <v>982</v>
      </c>
      <c r="B17" s="514"/>
      <c r="C17" s="514"/>
      <c r="D17" s="514"/>
      <c r="E17" s="514"/>
      <c r="F17" s="514"/>
      <c r="G17" s="514"/>
      <c r="H17" s="514"/>
      <c r="I17" s="514"/>
      <c r="J17" s="514"/>
      <c r="K17" s="514"/>
      <c r="L17" s="514"/>
      <c r="M17" s="514"/>
      <c r="N17" s="514"/>
      <c r="O17" s="514"/>
      <c r="P17" s="514"/>
      <c r="Q17" s="514"/>
      <c r="R17" s="514"/>
      <c r="S17" s="514"/>
      <c r="T17" s="514"/>
      <c r="U17" s="514"/>
      <c r="V17" s="514"/>
      <c r="W17" s="514"/>
      <c r="X17" s="514"/>
      <c r="Y17" s="514"/>
      <c r="Z17" s="503"/>
      <c r="AA17" s="503"/>
    </row>
    <row r="18" spans="1:27" ht="28.5" customHeight="1">
      <c r="A18" s="569" t="s">
        <v>429</v>
      </c>
      <c r="B18" s="569"/>
      <c r="C18" s="569"/>
      <c r="D18" s="569"/>
      <c r="E18" s="569"/>
      <c r="F18" s="569"/>
      <c r="G18" s="569"/>
      <c r="H18" s="569"/>
      <c r="I18" s="569"/>
      <c r="J18" s="569"/>
      <c r="K18" s="569"/>
      <c r="L18" s="569"/>
      <c r="M18" s="569"/>
      <c r="N18" s="569"/>
      <c r="O18" s="569"/>
      <c r="P18" s="569"/>
      <c r="Q18" s="569"/>
      <c r="R18" s="569"/>
      <c r="S18" s="569"/>
      <c r="T18" s="569"/>
      <c r="U18" s="569"/>
      <c r="V18" s="569"/>
      <c r="W18" s="569"/>
      <c r="X18" s="569"/>
      <c r="Y18" s="569"/>
      <c r="Z18" s="569"/>
      <c r="AA18" s="503"/>
    </row>
    <row r="19" spans="1:27">
      <c r="A19" s="570" t="s">
        <v>430</v>
      </c>
      <c r="B19" s="571"/>
      <c r="C19" s="571"/>
      <c r="D19" s="571"/>
      <c r="E19" s="571"/>
      <c r="F19" s="571"/>
      <c r="G19" s="571"/>
      <c r="H19" s="571"/>
      <c r="I19" s="571"/>
      <c r="J19" s="571"/>
      <c r="K19" s="571"/>
      <c r="L19" s="571"/>
      <c r="M19" s="571"/>
      <c r="N19" s="571"/>
      <c r="O19" s="571"/>
      <c r="P19" s="571"/>
      <c r="Q19" s="571"/>
      <c r="R19" s="571"/>
      <c r="S19" s="571"/>
      <c r="T19" s="571"/>
      <c r="U19" s="571"/>
      <c r="V19" s="571"/>
      <c r="W19" s="571"/>
      <c r="X19" s="503"/>
      <c r="Y19" s="503"/>
      <c r="Z19" s="503"/>
      <c r="AA19" s="503"/>
    </row>
  </sheetData>
  <mergeCells count="8">
    <mergeCell ref="A18:AA18"/>
    <mergeCell ref="A19:AA19"/>
    <mergeCell ref="A1:AA1"/>
    <mergeCell ref="A3:AA3"/>
    <mergeCell ref="A4:AA4"/>
    <mergeCell ref="A6:AA6"/>
    <mergeCell ref="A16:AA16"/>
    <mergeCell ref="A17:AA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Лист15">
    <tabColor rgb="FFCCFFCC"/>
  </sheetPr>
  <dimension ref="A1:AR182"/>
  <sheetViews>
    <sheetView zoomScale="70" zoomScaleNormal="70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D159" sqref="D159"/>
    </sheetView>
  </sheetViews>
  <sheetFormatPr defaultRowHeight="13.2"/>
  <cols>
    <col min="1" max="1" width="35.5546875" customWidth="1"/>
    <col min="25" max="25" width="10.88671875" customWidth="1"/>
  </cols>
  <sheetData>
    <row r="1" spans="1:44">
      <c r="A1" s="510" t="s">
        <v>466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  <c r="S1" s="510"/>
      <c r="T1" s="510"/>
      <c r="U1" s="510"/>
      <c r="V1" s="510"/>
      <c r="W1" s="510"/>
      <c r="X1" s="510"/>
      <c r="Y1" s="510"/>
      <c r="Z1" s="552"/>
      <c r="AA1" s="563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</row>
    <row r="2" spans="1:44" ht="14.25" customHeight="1">
      <c r="A2" s="1" t="s">
        <v>1518</v>
      </c>
      <c r="B2" s="1">
        <v>1991</v>
      </c>
      <c r="C2" s="1">
        <v>1992</v>
      </c>
      <c r="D2" s="1">
        <v>1993</v>
      </c>
      <c r="E2" s="1">
        <v>1994</v>
      </c>
      <c r="F2" s="1">
        <v>1995</v>
      </c>
      <c r="G2" s="1">
        <v>1996</v>
      </c>
      <c r="H2" s="1">
        <v>1997</v>
      </c>
      <c r="I2" s="1">
        <v>1998</v>
      </c>
      <c r="J2" s="1">
        <v>1999</v>
      </c>
      <c r="K2" s="1">
        <v>2000</v>
      </c>
      <c r="L2" s="1">
        <v>2001</v>
      </c>
      <c r="M2" s="1">
        <v>2002</v>
      </c>
      <c r="N2" s="1">
        <v>2003</v>
      </c>
      <c r="O2" s="1">
        <v>2004</v>
      </c>
      <c r="P2" s="1">
        <v>2005</v>
      </c>
      <c r="Q2" s="1">
        <v>2006</v>
      </c>
      <c r="R2" s="1">
        <v>2007</v>
      </c>
      <c r="S2" s="174">
        <v>2008</v>
      </c>
      <c r="T2" s="174">
        <v>2009</v>
      </c>
      <c r="U2" s="174">
        <v>2010</v>
      </c>
      <c r="V2" s="174">
        <v>2011</v>
      </c>
      <c r="W2" s="174">
        <v>2012</v>
      </c>
      <c r="X2" s="174">
        <v>2013</v>
      </c>
      <c r="Y2" s="174">
        <v>2014</v>
      </c>
      <c r="Z2" s="174">
        <v>2015</v>
      </c>
      <c r="AA2" s="174">
        <v>2016</v>
      </c>
    </row>
    <row r="3" spans="1:44">
      <c r="A3" s="508" t="s">
        <v>491</v>
      </c>
      <c r="B3" s="508"/>
      <c r="C3" s="508"/>
      <c r="D3" s="508"/>
      <c r="E3" s="508"/>
      <c r="F3" s="508"/>
      <c r="G3" s="508"/>
      <c r="H3" s="508"/>
      <c r="I3" s="508"/>
      <c r="J3" s="508"/>
      <c r="K3" s="508"/>
      <c r="L3" s="508"/>
      <c r="M3" s="508"/>
      <c r="N3" s="508"/>
      <c r="O3" s="508"/>
      <c r="P3" s="508"/>
      <c r="Q3" s="508"/>
      <c r="R3" s="508"/>
      <c r="S3" s="508"/>
      <c r="T3" s="508"/>
      <c r="U3" s="508"/>
      <c r="V3" s="508"/>
      <c r="W3" s="508"/>
      <c r="X3" s="508"/>
      <c r="Y3" s="508"/>
      <c r="Z3" s="509"/>
      <c r="AA3" s="509"/>
    </row>
    <row r="4" spans="1:44" ht="28.5" customHeight="1">
      <c r="A4" s="125" t="s">
        <v>2351</v>
      </c>
    </row>
    <row r="5" spans="1:44" ht="55.2">
      <c r="A5" s="106" t="s">
        <v>423</v>
      </c>
      <c r="C5" s="18">
        <v>1533</v>
      </c>
      <c r="D5" s="18">
        <v>16262</v>
      </c>
      <c r="E5" s="18">
        <v>58940</v>
      </c>
      <c r="F5" s="18">
        <v>145690</v>
      </c>
      <c r="G5" s="18">
        <v>214286</v>
      </c>
      <c r="H5" s="18">
        <v>229998</v>
      </c>
      <c r="I5" s="18">
        <v>229520</v>
      </c>
      <c r="J5" s="18">
        <v>307813</v>
      </c>
      <c r="K5" s="18">
        <v>503837</v>
      </c>
      <c r="L5" s="18">
        <v>703831</v>
      </c>
      <c r="M5" s="18">
        <v>830996</v>
      </c>
      <c r="N5" s="18">
        <v>1042721</v>
      </c>
      <c r="O5" s="18">
        <v>1313651</v>
      </c>
      <c r="P5" s="18">
        <v>1754406</v>
      </c>
      <c r="Q5" s="18">
        <v>2350840</v>
      </c>
      <c r="R5" s="18">
        <v>3293323</v>
      </c>
      <c r="S5" s="18">
        <v>4528145</v>
      </c>
      <c r="T5" s="18">
        <v>3998342</v>
      </c>
      <c r="U5" s="18">
        <v>4454156</v>
      </c>
      <c r="V5" s="15">
        <v>5140310</v>
      </c>
      <c r="W5" s="15">
        <v>5714109</v>
      </c>
      <c r="X5" s="15">
        <v>6019465</v>
      </c>
      <c r="Y5" s="15">
        <v>6125191</v>
      </c>
      <c r="Z5" s="18">
        <v>7010356</v>
      </c>
      <c r="AA5" s="18">
        <v>7204235</v>
      </c>
    </row>
    <row r="6" spans="1:44" ht="28.8">
      <c r="A6" s="156" t="s">
        <v>94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66"/>
      <c r="U6" s="175"/>
      <c r="V6" s="175"/>
      <c r="W6" s="427"/>
      <c r="X6" s="427"/>
      <c r="Y6" s="424"/>
      <c r="Z6" s="18"/>
      <c r="AA6" s="427"/>
    </row>
    <row r="7" spans="1:44">
      <c r="A7" s="28" t="s">
        <v>1168</v>
      </c>
      <c r="C7" s="157"/>
      <c r="D7" s="18">
        <v>28.4</v>
      </c>
      <c r="E7" s="158">
        <v>18.2</v>
      </c>
      <c r="F7" s="158">
        <v>12.4</v>
      </c>
      <c r="G7" s="158">
        <v>12.3</v>
      </c>
      <c r="H7" s="158">
        <v>12.8</v>
      </c>
      <c r="I7" s="158">
        <v>12.9</v>
      </c>
      <c r="J7" s="158">
        <v>11.8</v>
      </c>
      <c r="K7" s="158">
        <v>10.5</v>
      </c>
      <c r="L7" s="158">
        <v>8.4</v>
      </c>
      <c r="M7" s="158">
        <v>7.6</v>
      </c>
      <c r="N7" s="158">
        <v>7.4</v>
      </c>
      <c r="O7" s="158">
        <v>6.2</v>
      </c>
      <c r="P7" s="158">
        <v>5.4</v>
      </c>
      <c r="Q7" s="158">
        <v>4.5</v>
      </c>
      <c r="R7" s="159">
        <v>4.0999999999999996</v>
      </c>
      <c r="S7" s="73">
        <v>3.6</v>
      </c>
      <c r="T7" s="73">
        <v>3.6</v>
      </c>
      <c r="U7" s="73">
        <v>3.5</v>
      </c>
      <c r="V7" s="27">
        <v>3.1</v>
      </c>
      <c r="W7" s="18">
        <v>3.1</v>
      </c>
      <c r="X7" s="18">
        <v>2.9</v>
      </c>
      <c r="Y7" s="18">
        <v>2.5</v>
      </c>
      <c r="Z7" s="18">
        <v>2.2000000000000002</v>
      </c>
      <c r="AA7" s="18">
        <v>2.1</v>
      </c>
    </row>
    <row r="8" spans="1:44">
      <c r="A8" s="28" t="s">
        <v>1169</v>
      </c>
      <c r="C8" s="157"/>
      <c r="D8" s="160">
        <v>1.2</v>
      </c>
      <c r="E8" s="160">
        <v>1.1000000000000001</v>
      </c>
      <c r="F8" s="15">
        <v>1.2</v>
      </c>
      <c r="G8" s="160">
        <v>0.9</v>
      </c>
      <c r="H8" s="160">
        <v>0.9</v>
      </c>
      <c r="I8" s="160">
        <v>1.2</v>
      </c>
      <c r="J8" s="14">
        <v>1</v>
      </c>
      <c r="K8" s="160">
        <v>0.9</v>
      </c>
      <c r="L8" s="14">
        <v>1</v>
      </c>
      <c r="M8" s="158">
        <v>0.9</v>
      </c>
      <c r="N8" s="158">
        <v>0.7</v>
      </c>
      <c r="O8" s="158">
        <v>0.7</v>
      </c>
      <c r="P8" s="158">
        <v>0.8</v>
      </c>
      <c r="Q8" s="158">
        <v>0.6</v>
      </c>
      <c r="R8" s="159">
        <v>0.6</v>
      </c>
      <c r="S8" s="159">
        <v>0.5</v>
      </c>
      <c r="T8" s="159">
        <v>0.4</v>
      </c>
      <c r="U8" s="73">
        <v>0.4</v>
      </c>
      <c r="V8" s="27">
        <v>0.4</v>
      </c>
      <c r="W8" s="18">
        <v>0.4</v>
      </c>
      <c r="X8" s="18">
        <v>0.4</v>
      </c>
      <c r="Y8" s="18">
        <v>0.3</v>
      </c>
      <c r="Z8" s="18">
        <v>0.2</v>
      </c>
      <c r="AA8" s="18">
        <v>0.3</v>
      </c>
    </row>
    <row r="9" spans="1:44">
      <c r="A9" s="28" t="s">
        <v>1573</v>
      </c>
      <c r="C9" s="157"/>
      <c r="D9" s="158">
        <v>24.4</v>
      </c>
      <c r="E9" s="158">
        <v>34.799999999999997</v>
      </c>
      <c r="F9" s="158">
        <v>43.2</v>
      </c>
      <c r="G9" s="158">
        <v>48.3</v>
      </c>
      <c r="H9" s="18">
        <v>49.5</v>
      </c>
      <c r="I9" s="158">
        <v>53.8</v>
      </c>
      <c r="J9" s="158">
        <v>57.5</v>
      </c>
      <c r="K9" s="158">
        <v>63.9</v>
      </c>
      <c r="L9" s="158">
        <v>68.599999999999994</v>
      </c>
      <c r="M9" s="158">
        <v>72.400000000000006</v>
      </c>
      <c r="N9" s="158">
        <v>76.3</v>
      </c>
      <c r="O9" s="158">
        <v>78.099999999999994</v>
      </c>
      <c r="P9" s="158">
        <v>81.400000000000006</v>
      </c>
      <c r="Q9" s="158">
        <v>84.1</v>
      </c>
      <c r="R9" s="72">
        <v>86</v>
      </c>
      <c r="S9" s="159">
        <v>88.2</v>
      </c>
      <c r="T9" s="72">
        <v>89</v>
      </c>
      <c r="U9" s="72">
        <v>89.2</v>
      </c>
      <c r="V9" s="45">
        <v>88.6</v>
      </c>
      <c r="W9" s="27">
        <v>88.5</v>
      </c>
      <c r="X9" s="27">
        <v>88.1</v>
      </c>
      <c r="Y9" s="18">
        <v>89.8</v>
      </c>
      <c r="Z9" s="18">
        <v>91.3</v>
      </c>
      <c r="AA9" s="18">
        <v>90.5</v>
      </c>
    </row>
    <row r="10" spans="1:44">
      <c r="A10" s="28" t="s">
        <v>1574</v>
      </c>
      <c r="C10" s="157"/>
      <c r="D10" s="160">
        <v>41.6</v>
      </c>
      <c r="E10" s="160">
        <v>44.4</v>
      </c>
      <c r="F10" s="14">
        <v>42</v>
      </c>
      <c r="G10" s="160">
        <v>37.4</v>
      </c>
      <c r="H10" s="160">
        <v>34.9</v>
      </c>
      <c r="I10" s="160">
        <v>29.8</v>
      </c>
      <c r="J10" s="160">
        <v>27.4</v>
      </c>
      <c r="K10" s="160">
        <v>22.2</v>
      </c>
      <c r="L10" s="160">
        <v>18.899999999999999</v>
      </c>
      <c r="M10" s="14">
        <v>15</v>
      </c>
      <c r="N10" s="14">
        <v>12</v>
      </c>
      <c r="O10" s="158">
        <v>9.1999999999999993</v>
      </c>
      <c r="P10" s="158">
        <v>7.5</v>
      </c>
      <c r="Q10" s="18">
        <v>5.9</v>
      </c>
      <c r="R10" s="159">
        <v>4.8</v>
      </c>
      <c r="S10" s="159">
        <v>3.1</v>
      </c>
      <c r="T10" s="159">
        <v>2.7</v>
      </c>
      <c r="U10" s="73">
        <v>2.2999999999999998</v>
      </c>
      <c r="V10" s="27">
        <v>2.2000000000000002</v>
      </c>
      <c r="W10" s="384">
        <v>1.9</v>
      </c>
      <c r="X10" s="18">
        <v>1.6</v>
      </c>
      <c r="Y10" s="18">
        <v>1.8</v>
      </c>
      <c r="Z10" s="18">
        <v>1.3</v>
      </c>
      <c r="AA10" s="18">
        <v>0.9</v>
      </c>
    </row>
    <row r="11" spans="1:44" ht="13.5" customHeight="1">
      <c r="A11" s="28" t="s">
        <v>1575</v>
      </c>
      <c r="C11" s="157"/>
      <c r="D11" s="158">
        <v>4.4000000000000004</v>
      </c>
      <c r="E11" s="158">
        <v>1.5</v>
      </c>
      <c r="F11" s="158">
        <v>1.2</v>
      </c>
      <c r="G11" s="158">
        <v>1.1000000000000001</v>
      </c>
      <c r="H11" s="158">
        <v>1.9</v>
      </c>
      <c r="I11" s="158">
        <v>2.2999999999999998</v>
      </c>
      <c r="J11" s="158">
        <v>2.2999999999999998</v>
      </c>
      <c r="K11" s="158">
        <v>2.5</v>
      </c>
      <c r="L11" s="158">
        <v>3.1</v>
      </c>
      <c r="M11" s="158">
        <v>4.0999999999999996</v>
      </c>
      <c r="N11" s="158">
        <v>3.6</v>
      </c>
      <c r="O11" s="158">
        <v>5.8</v>
      </c>
      <c r="P11" s="158">
        <v>4.9000000000000004</v>
      </c>
      <c r="Q11" s="158">
        <v>4.9000000000000004</v>
      </c>
      <c r="R11" s="159">
        <v>4.5</v>
      </c>
      <c r="S11" s="73">
        <v>4.5999999999999996</v>
      </c>
      <c r="T11" s="159">
        <v>4.3</v>
      </c>
      <c r="U11" s="73">
        <v>4.5999999999999996</v>
      </c>
      <c r="V11" s="45">
        <v>5.7</v>
      </c>
      <c r="W11" s="18">
        <v>6.1</v>
      </c>
      <c r="X11" s="42">
        <v>7</v>
      </c>
      <c r="Y11" s="18">
        <v>5.6</v>
      </c>
      <c r="Z11" s="27">
        <v>5</v>
      </c>
      <c r="AA11" s="18">
        <v>6.2</v>
      </c>
    </row>
    <row r="12" spans="1:44" ht="70.5" customHeight="1">
      <c r="A12" s="106" t="s">
        <v>89</v>
      </c>
      <c r="C12" s="14">
        <v>64</v>
      </c>
      <c r="D12" s="14">
        <v>92</v>
      </c>
      <c r="E12" s="14">
        <v>76</v>
      </c>
      <c r="F12" s="158">
        <v>93.8</v>
      </c>
      <c r="G12" s="158">
        <v>83.2</v>
      </c>
      <c r="H12" s="158">
        <v>94.5</v>
      </c>
      <c r="I12" s="158">
        <v>94.2</v>
      </c>
      <c r="J12" s="158">
        <v>103.9</v>
      </c>
      <c r="K12" s="158">
        <v>113.5</v>
      </c>
      <c r="L12" s="158">
        <v>110.4</v>
      </c>
      <c r="M12" s="158">
        <v>102.9</v>
      </c>
      <c r="N12" s="158">
        <v>112.8</v>
      </c>
      <c r="O12" s="158">
        <v>110.1</v>
      </c>
      <c r="P12" s="158">
        <v>113.2</v>
      </c>
      <c r="Q12" s="158">
        <v>118.1</v>
      </c>
      <c r="R12" s="158">
        <v>118.2</v>
      </c>
      <c r="S12" s="158">
        <v>112.8</v>
      </c>
      <c r="T12" s="158">
        <v>86.8</v>
      </c>
      <c r="U12" s="72">
        <v>105</v>
      </c>
      <c r="V12" s="42">
        <v>105.1</v>
      </c>
      <c r="W12" s="18">
        <v>102.5</v>
      </c>
      <c r="X12" s="18">
        <v>100.1</v>
      </c>
      <c r="Y12" s="36">
        <v>97.7</v>
      </c>
      <c r="Z12" s="36">
        <v>96.1</v>
      </c>
      <c r="AA12" s="18">
        <v>97.8</v>
      </c>
    </row>
    <row r="13" spans="1:44" ht="26.4">
      <c r="A13" s="28" t="s">
        <v>96</v>
      </c>
      <c r="B13" s="73">
        <v>67814</v>
      </c>
      <c r="C13" s="158">
        <v>69049</v>
      </c>
      <c r="D13" s="158">
        <v>95938</v>
      </c>
      <c r="E13" s="158">
        <v>124908</v>
      </c>
      <c r="F13" s="158">
        <v>127764</v>
      </c>
      <c r="G13" s="158">
        <v>134620</v>
      </c>
      <c r="H13" s="158">
        <v>136997</v>
      </c>
      <c r="I13" s="158">
        <v>137156</v>
      </c>
      <c r="J13" s="158">
        <v>136788</v>
      </c>
      <c r="K13" s="158">
        <v>129340</v>
      </c>
      <c r="L13" s="158">
        <v>118374</v>
      </c>
      <c r="M13" s="159">
        <v>113082</v>
      </c>
      <c r="N13" s="159">
        <v>113720</v>
      </c>
      <c r="O13" s="159">
        <v>114705</v>
      </c>
      <c r="P13" s="159">
        <v>112846</v>
      </c>
      <c r="Q13" s="159">
        <v>122598</v>
      </c>
      <c r="R13" s="159">
        <v>131394</v>
      </c>
      <c r="S13" s="159">
        <v>155036</v>
      </c>
      <c r="T13" s="158">
        <v>175817</v>
      </c>
      <c r="U13" s="45">
        <v>196234</v>
      </c>
      <c r="V13" s="44">
        <v>209185</v>
      </c>
      <c r="W13" s="18">
        <v>205075</v>
      </c>
      <c r="X13" s="18">
        <v>217961</v>
      </c>
      <c r="Y13" s="18">
        <v>226838</v>
      </c>
      <c r="Z13" s="18">
        <v>232154</v>
      </c>
      <c r="AA13" s="18">
        <v>271604</v>
      </c>
    </row>
    <row r="14" spans="1:44" ht="29.25" customHeight="1">
      <c r="A14" s="156" t="s">
        <v>97</v>
      </c>
      <c r="B14" s="159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T14" s="66"/>
      <c r="U14" s="18"/>
      <c r="V14" s="44"/>
      <c r="W14" s="18"/>
      <c r="X14" s="18"/>
      <c r="Y14" s="18"/>
      <c r="Z14" s="18"/>
      <c r="AA14" s="18"/>
    </row>
    <row r="15" spans="1:44">
      <c r="A15" s="28" t="s">
        <v>1168</v>
      </c>
      <c r="B15" s="162"/>
      <c r="C15" s="163"/>
      <c r="D15" s="163"/>
      <c r="F15" s="158">
        <v>4778</v>
      </c>
      <c r="G15" s="158">
        <v>3434</v>
      </c>
      <c r="H15" s="158">
        <v>3174</v>
      </c>
      <c r="I15" s="158">
        <v>3604</v>
      </c>
      <c r="J15" s="158">
        <v>3303</v>
      </c>
      <c r="K15" s="158">
        <v>3108</v>
      </c>
      <c r="L15" s="158">
        <v>2762</v>
      </c>
      <c r="M15" s="158">
        <v>2756</v>
      </c>
      <c r="N15" s="158">
        <v>2455</v>
      </c>
      <c r="O15" s="158">
        <v>2098</v>
      </c>
      <c r="P15" s="158">
        <v>1877</v>
      </c>
      <c r="Q15" s="158">
        <v>1759</v>
      </c>
      <c r="R15" s="158">
        <v>1559</v>
      </c>
      <c r="S15" s="158">
        <v>1346</v>
      </c>
      <c r="T15" s="158">
        <v>1249</v>
      </c>
      <c r="U15" s="18">
        <v>1203</v>
      </c>
      <c r="V15" s="44">
        <v>1108</v>
      </c>
      <c r="W15" s="18">
        <v>950</v>
      </c>
      <c r="X15" s="18">
        <v>879</v>
      </c>
      <c r="Y15" s="18">
        <v>818</v>
      </c>
      <c r="Z15" s="18">
        <v>832</v>
      </c>
      <c r="AA15" s="18">
        <v>778</v>
      </c>
    </row>
    <row r="16" spans="1:44">
      <c r="A16" s="28" t="s">
        <v>1169</v>
      </c>
      <c r="B16" s="162"/>
      <c r="C16" s="163"/>
      <c r="D16" s="163"/>
      <c r="F16" s="158">
        <v>1050</v>
      </c>
      <c r="G16" s="158">
        <v>606</v>
      </c>
      <c r="H16" s="158">
        <v>576</v>
      </c>
      <c r="I16" s="158">
        <v>967</v>
      </c>
      <c r="J16" s="158">
        <v>897</v>
      </c>
      <c r="K16" s="158">
        <v>1032</v>
      </c>
      <c r="L16" s="158">
        <v>964</v>
      </c>
      <c r="M16" s="158">
        <v>972</v>
      </c>
      <c r="N16" s="158">
        <v>909</v>
      </c>
      <c r="O16" s="158">
        <v>742</v>
      </c>
      <c r="P16" s="158">
        <v>685</v>
      </c>
      <c r="Q16" s="158">
        <v>692</v>
      </c>
      <c r="R16" s="158">
        <v>647</v>
      </c>
      <c r="S16" s="158">
        <v>601</v>
      </c>
      <c r="T16" s="158">
        <v>512</v>
      </c>
      <c r="U16" s="18">
        <v>530</v>
      </c>
      <c r="V16" s="44">
        <v>499</v>
      </c>
      <c r="W16" s="18">
        <v>449</v>
      </c>
      <c r="X16" s="18">
        <v>403</v>
      </c>
      <c r="Y16" s="18">
        <v>395</v>
      </c>
      <c r="Z16" s="18">
        <v>461</v>
      </c>
      <c r="AA16" s="18">
        <v>426</v>
      </c>
    </row>
    <row r="17" spans="1:27">
      <c r="A17" s="28" t="s">
        <v>1573</v>
      </c>
      <c r="B17" s="162"/>
      <c r="C17" s="163"/>
      <c r="D17" s="163"/>
      <c r="F17" s="158">
        <v>108639</v>
      </c>
      <c r="G17" s="158">
        <v>115716</v>
      </c>
      <c r="H17" s="158">
        <v>118609</v>
      </c>
      <c r="I17" s="158">
        <v>118744</v>
      </c>
      <c r="J17" s="158">
        <v>120714</v>
      </c>
      <c r="K17" s="158">
        <v>115331</v>
      </c>
      <c r="L17" s="158">
        <v>106191</v>
      </c>
      <c r="M17" s="159">
        <v>102582</v>
      </c>
      <c r="N17" s="159">
        <v>105096</v>
      </c>
      <c r="O17" s="159">
        <v>107598</v>
      </c>
      <c r="P17" s="159">
        <v>106834</v>
      </c>
      <c r="Q17" s="159">
        <v>116321</v>
      </c>
      <c r="R17" s="159">
        <v>125464</v>
      </c>
      <c r="S17" s="159">
        <v>150317</v>
      </c>
      <c r="T17" s="158">
        <v>171291</v>
      </c>
      <c r="U17" s="45">
        <v>192165</v>
      </c>
      <c r="V17" s="44">
        <v>205416</v>
      </c>
      <c r="W17" s="18">
        <v>201273</v>
      </c>
      <c r="X17" s="18">
        <v>214055</v>
      </c>
      <c r="Y17" s="18">
        <v>223022</v>
      </c>
      <c r="Z17" s="18">
        <v>229943</v>
      </c>
      <c r="AA17" s="18">
        <v>269548</v>
      </c>
    </row>
    <row r="18" spans="1:27">
      <c r="A18" s="28" t="s">
        <v>1508</v>
      </c>
      <c r="B18" s="162"/>
      <c r="C18" s="163"/>
      <c r="D18" s="163"/>
      <c r="F18" s="158">
        <v>12683</v>
      </c>
      <c r="G18" s="158">
        <v>13837</v>
      </c>
      <c r="H18" s="158">
        <v>13701</v>
      </c>
      <c r="I18" s="158">
        <v>11568</v>
      </c>
      <c r="J18" s="158">
        <v>9879</v>
      </c>
      <c r="K18" s="158">
        <v>7787</v>
      </c>
      <c r="L18" s="158">
        <v>6936</v>
      </c>
      <c r="M18" s="158">
        <v>5309</v>
      </c>
      <c r="N18" s="158">
        <v>3897</v>
      </c>
      <c r="O18" s="158">
        <v>2742</v>
      </c>
      <c r="P18" s="158">
        <v>2004</v>
      </c>
      <c r="Q18" s="158">
        <v>1715</v>
      </c>
      <c r="R18" s="158">
        <v>1414</v>
      </c>
      <c r="S18" s="158">
        <v>1076</v>
      </c>
      <c r="T18" s="158">
        <v>864</v>
      </c>
      <c r="U18" s="45">
        <v>775</v>
      </c>
      <c r="V18" s="44">
        <v>605</v>
      </c>
      <c r="W18" s="18">
        <v>606</v>
      </c>
      <c r="X18" s="18">
        <v>522</v>
      </c>
      <c r="Y18" s="18">
        <v>405</v>
      </c>
      <c r="Z18" s="18">
        <v>293</v>
      </c>
      <c r="AA18" s="18">
        <v>242</v>
      </c>
    </row>
    <row r="19" spans="1:27">
      <c r="A19" s="28" t="s">
        <v>1575</v>
      </c>
      <c r="B19" s="162"/>
      <c r="C19" s="163"/>
      <c r="D19" s="163"/>
      <c r="F19" s="158">
        <v>614</v>
      </c>
      <c r="G19" s="158">
        <v>1027</v>
      </c>
      <c r="H19" s="158">
        <v>937</v>
      </c>
      <c r="I19" s="158">
        <v>2273</v>
      </c>
      <c r="J19" s="158">
        <v>1995</v>
      </c>
      <c r="K19" s="158">
        <v>2082</v>
      </c>
      <c r="L19" s="158">
        <v>1521</v>
      </c>
      <c r="M19" s="158">
        <v>1463</v>
      </c>
      <c r="N19" s="158">
        <v>1363</v>
      </c>
      <c r="O19" s="158">
        <v>1525</v>
      </c>
      <c r="P19" s="158">
        <v>1446</v>
      </c>
      <c r="Q19" s="158">
        <v>2111</v>
      </c>
      <c r="R19" s="158">
        <v>2310</v>
      </c>
      <c r="S19" s="158">
        <v>1696</v>
      </c>
      <c r="T19" s="158">
        <v>1901</v>
      </c>
      <c r="U19" s="18">
        <v>1561</v>
      </c>
      <c r="V19" s="44">
        <v>1557</v>
      </c>
      <c r="W19" s="18">
        <v>1797</v>
      </c>
      <c r="X19" s="18">
        <v>2102</v>
      </c>
      <c r="Y19" s="18">
        <v>2198</v>
      </c>
      <c r="Z19" s="18">
        <v>625</v>
      </c>
      <c r="AA19" s="18">
        <v>610</v>
      </c>
    </row>
    <row r="20" spans="1:27" ht="68.400000000000006">
      <c r="A20" s="28" t="s">
        <v>90</v>
      </c>
      <c r="B20" s="162"/>
      <c r="C20" s="163"/>
      <c r="D20" s="163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T20" s="66"/>
      <c r="U20" s="73"/>
      <c r="V20" s="27"/>
      <c r="W20" s="18"/>
      <c r="X20" s="18"/>
      <c r="Y20" s="18"/>
      <c r="Z20" s="430"/>
    </row>
    <row r="21" spans="1:27">
      <c r="A21" s="164" t="s">
        <v>1689</v>
      </c>
      <c r="B21" s="73">
        <v>14.5</v>
      </c>
      <c r="C21" s="158">
        <v>14.7</v>
      </c>
      <c r="D21" s="158">
        <v>15.7</v>
      </c>
      <c r="E21" s="158">
        <v>16.600000000000001</v>
      </c>
      <c r="F21" s="158">
        <v>21.5</v>
      </c>
      <c r="G21" s="163" t="s">
        <v>1842</v>
      </c>
      <c r="H21" s="158">
        <v>25.6</v>
      </c>
      <c r="I21" s="158">
        <v>31.2</v>
      </c>
      <c r="J21" s="158">
        <v>37.6</v>
      </c>
      <c r="K21" s="158">
        <v>42.5</v>
      </c>
      <c r="L21" s="158">
        <v>44.5</v>
      </c>
      <c r="M21" s="158">
        <v>47.4</v>
      </c>
      <c r="N21" s="158">
        <v>48.4</v>
      </c>
      <c r="O21" s="158">
        <v>47.5</v>
      </c>
      <c r="P21" s="158">
        <v>46.8</v>
      </c>
      <c r="Q21" s="158">
        <v>44.7</v>
      </c>
      <c r="R21" s="158">
        <v>42.3</v>
      </c>
      <c r="S21" s="158">
        <v>37.700000000000003</v>
      </c>
      <c r="T21" s="158">
        <v>37.5</v>
      </c>
      <c r="U21" s="73">
        <v>37.299999999999997</v>
      </c>
      <c r="V21" s="42" t="s">
        <v>2030</v>
      </c>
      <c r="W21" s="45">
        <v>32.1</v>
      </c>
      <c r="X21" s="18">
        <v>31.2</v>
      </c>
      <c r="Y21" s="18">
        <v>30.9</v>
      </c>
      <c r="Z21" s="18">
        <v>31.2</v>
      </c>
      <c r="AA21" s="18">
        <v>33.4</v>
      </c>
    </row>
    <row r="22" spans="1:27">
      <c r="A22" s="28" t="s">
        <v>1690</v>
      </c>
      <c r="B22" s="73">
        <v>8.8000000000000007</v>
      </c>
      <c r="C22" s="160">
        <v>9.6</v>
      </c>
      <c r="D22" s="160">
        <v>11.3</v>
      </c>
      <c r="E22" s="160">
        <v>11.1</v>
      </c>
      <c r="F22" s="160">
        <v>18.7</v>
      </c>
      <c r="G22" s="141" t="s">
        <v>1842</v>
      </c>
      <c r="H22" s="160">
        <v>26.8</v>
      </c>
      <c r="I22" s="160">
        <v>38.200000000000003</v>
      </c>
      <c r="J22" s="160">
        <v>47.6</v>
      </c>
      <c r="K22" s="160">
        <v>55.7</v>
      </c>
      <c r="L22" s="160">
        <v>58.8</v>
      </c>
      <c r="M22" s="160">
        <v>60.7</v>
      </c>
      <c r="N22" s="160">
        <v>70.3</v>
      </c>
      <c r="O22" s="160">
        <v>72.5</v>
      </c>
      <c r="P22" s="14">
        <v>71</v>
      </c>
      <c r="Q22" s="158">
        <v>71.7</v>
      </c>
      <c r="R22" s="158">
        <v>71.900000000000006</v>
      </c>
      <c r="S22" s="158">
        <v>73.2</v>
      </c>
      <c r="T22" s="158">
        <v>68.900000000000006</v>
      </c>
      <c r="U22" s="73">
        <v>64.2</v>
      </c>
      <c r="V22" s="42" t="s">
        <v>2031</v>
      </c>
      <c r="W22" s="45">
        <v>69.400000000000006</v>
      </c>
      <c r="X22" s="18">
        <v>70.400000000000006</v>
      </c>
      <c r="Y22" s="18">
        <v>76.400000000000006</v>
      </c>
      <c r="Z22" s="18">
        <v>74.2</v>
      </c>
      <c r="AA22" s="18">
        <v>79.2</v>
      </c>
    </row>
    <row r="23" spans="1:27">
      <c r="A23" s="28" t="s">
        <v>1691</v>
      </c>
      <c r="B23" s="73">
        <v>12.9</v>
      </c>
      <c r="C23" s="160">
        <v>12.9</v>
      </c>
      <c r="D23" s="160">
        <v>13.5</v>
      </c>
      <c r="E23" s="160">
        <v>13.7</v>
      </c>
      <c r="F23" s="160">
        <v>22.3</v>
      </c>
      <c r="G23" s="141" t="s">
        <v>1842</v>
      </c>
      <c r="H23" s="160">
        <v>28.9</v>
      </c>
      <c r="I23" s="14">
        <v>37</v>
      </c>
      <c r="J23" s="158">
        <v>47.3</v>
      </c>
      <c r="K23" s="158">
        <v>51.4</v>
      </c>
      <c r="L23" s="158">
        <v>53.4</v>
      </c>
      <c r="M23" s="158">
        <v>56.2</v>
      </c>
      <c r="N23" s="158">
        <v>56.6</v>
      </c>
      <c r="O23" s="158">
        <v>57.6</v>
      </c>
      <c r="P23" s="158">
        <v>57.6</v>
      </c>
      <c r="Q23" s="158">
        <v>56.5</v>
      </c>
      <c r="R23" s="158">
        <v>54.9</v>
      </c>
      <c r="S23" s="158">
        <v>52.4</v>
      </c>
      <c r="T23" s="158">
        <v>52.3</v>
      </c>
      <c r="U23" s="73">
        <v>49.9</v>
      </c>
      <c r="V23" s="42" t="s">
        <v>576</v>
      </c>
      <c r="W23" s="45">
        <v>47.4</v>
      </c>
      <c r="X23" s="18">
        <v>47.4</v>
      </c>
      <c r="Y23" s="18">
        <v>46.4</v>
      </c>
      <c r="Z23" s="18">
        <v>46.7</v>
      </c>
      <c r="AA23" s="18">
        <v>48.1</v>
      </c>
    </row>
    <row r="24" spans="1:27">
      <c r="A24" s="28" t="s">
        <v>1692</v>
      </c>
      <c r="B24" s="73">
        <v>33.6</v>
      </c>
      <c r="C24" s="160">
        <v>32.9</v>
      </c>
      <c r="D24" s="160">
        <v>32.700000000000003</v>
      </c>
      <c r="E24" s="160">
        <v>33.799999999999997</v>
      </c>
      <c r="F24" s="160">
        <v>38.700000000000003</v>
      </c>
      <c r="G24" s="141" t="s">
        <v>1842</v>
      </c>
      <c r="H24" s="160">
        <v>42.1</v>
      </c>
      <c r="I24" s="160">
        <v>47.9</v>
      </c>
      <c r="J24" s="160">
        <v>54.2</v>
      </c>
      <c r="K24" s="160">
        <v>60.7</v>
      </c>
      <c r="L24" s="160">
        <v>66.099999999999994</v>
      </c>
      <c r="M24" s="160">
        <v>70.7</v>
      </c>
      <c r="N24" s="160">
        <v>72.7</v>
      </c>
      <c r="O24" s="14">
        <v>73</v>
      </c>
      <c r="P24" s="14">
        <v>74</v>
      </c>
      <c r="Q24" s="14">
        <v>69</v>
      </c>
      <c r="R24" s="158">
        <v>60.9</v>
      </c>
      <c r="S24" s="158">
        <v>55.6</v>
      </c>
      <c r="T24" s="158">
        <v>57.7</v>
      </c>
      <c r="U24" s="73">
        <v>55.8</v>
      </c>
      <c r="V24" s="42" t="s">
        <v>577</v>
      </c>
      <c r="W24" s="45">
        <v>51.4</v>
      </c>
      <c r="X24" s="42">
        <v>49</v>
      </c>
      <c r="Y24" s="18">
        <v>46.9</v>
      </c>
      <c r="Z24" s="18">
        <v>46.6</v>
      </c>
      <c r="AA24" s="18">
        <v>46.2</v>
      </c>
    </row>
    <row r="25" spans="1:27">
      <c r="A25" s="28" t="s">
        <v>1693</v>
      </c>
      <c r="B25" s="73">
        <v>24.2</v>
      </c>
      <c r="C25" s="14">
        <v>26</v>
      </c>
      <c r="D25" s="160">
        <v>27.6</v>
      </c>
      <c r="E25" s="160">
        <v>28.7</v>
      </c>
      <c r="F25" s="14">
        <v>33</v>
      </c>
      <c r="G25" s="141" t="s">
        <v>1842</v>
      </c>
      <c r="H25" s="160">
        <v>36.299999999999997</v>
      </c>
      <c r="I25" s="160">
        <v>43.2</v>
      </c>
      <c r="J25" s="160">
        <v>48.6</v>
      </c>
      <c r="K25" s="14">
        <v>55</v>
      </c>
      <c r="L25" s="160">
        <v>59.6</v>
      </c>
      <c r="M25" s="160">
        <v>62.6</v>
      </c>
      <c r="N25" s="14">
        <v>66</v>
      </c>
      <c r="O25" s="158">
        <v>65.5</v>
      </c>
      <c r="P25" s="158">
        <v>64.599999999999994</v>
      </c>
      <c r="Q25" s="158">
        <v>63.4</v>
      </c>
      <c r="R25" s="158">
        <v>64.099999999999994</v>
      </c>
      <c r="S25" s="158">
        <v>59.2</v>
      </c>
      <c r="T25" s="158">
        <v>58.5</v>
      </c>
      <c r="U25" s="73">
        <v>54.9</v>
      </c>
      <c r="V25" s="42" t="s">
        <v>578</v>
      </c>
      <c r="W25" s="51">
        <v>49</v>
      </c>
      <c r="X25" s="18">
        <v>45.7</v>
      </c>
      <c r="Y25" s="18">
        <v>45.4</v>
      </c>
      <c r="Z25" s="18">
        <v>42.8</v>
      </c>
      <c r="AA25" s="18">
        <v>43.2</v>
      </c>
    </row>
    <row r="26" spans="1:27">
      <c r="A26" s="28" t="s">
        <v>1482</v>
      </c>
      <c r="B26" s="73">
        <v>17.399999999999999</v>
      </c>
      <c r="C26" s="158">
        <v>17.600000000000001</v>
      </c>
      <c r="D26" s="158">
        <v>18.100000000000001</v>
      </c>
      <c r="E26" s="158">
        <v>19.100000000000001</v>
      </c>
      <c r="F26" s="158">
        <v>23.2</v>
      </c>
      <c r="G26" s="163" t="s">
        <v>1842</v>
      </c>
      <c r="H26" s="158">
        <v>25.4</v>
      </c>
      <c r="I26" s="158">
        <v>29.6</v>
      </c>
      <c r="J26" s="158">
        <v>35.6</v>
      </c>
      <c r="K26" s="158">
        <v>40.1</v>
      </c>
      <c r="L26" s="158">
        <v>43.4</v>
      </c>
      <c r="M26" s="158">
        <v>46.4</v>
      </c>
      <c r="N26" s="158">
        <v>47.5</v>
      </c>
      <c r="O26" s="158">
        <v>49.4</v>
      </c>
      <c r="P26" s="158">
        <v>49.4</v>
      </c>
      <c r="Q26" s="158">
        <v>47.8</v>
      </c>
      <c r="R26" s="158">
        <v>46.2</v>
      </c>
      <c r="S26" s="158">
        <v>42.7</v>
      </c>
      <c r="T26" s="158">
        <v>42.5</v>
      </c>
      <c r="U26" s="73">
        <v>41.4</v>
      </c>
      <c r="V26" s="42" t="s">
        <v>579</v>
      </c>
      <c r="W26" s="45">
        <v>38.1</v>
      </c>
      <c r="X26" s="18">
        <v>37.200000000000003</v>
      </c>
      <c r="Y26" s="18">
        <v>36.200000000000003</v>
      </c>
      <c r="Z26" s="18">
        <v>36.299999999999997</v>
      </c>
      <c r="AA26" s="18">
        <v>36.1</v>
      </c>
    </row>
    <row r="27" spans="1:27">
      <c r="A27" s="28" t="s">
        <v>1483</v>
      </c>
      <c r="B27" s="73">
        <v>29.1</v>
      </c>
      <c r="C27" s="158">
        <v>31.6</v>
      </c>
      <c r="D27" s="158">
        <v>33.299999999999997</v>
      </c>
      <c r="E27" s="158">
        <v>36.5</v>
      </c>
      <c r="F27" s="158">
        <v>42.4</v>
      </c>
      <c r="G27" s="163" t="s">
        <v>1842</v>
      </c>
      <c r="H27" s="158">
        <v>46.8</v>
      </c>
      <c r="I27" s="158">
        <v>52.1</v>
      </c>
      <c r="J27" s="158">
        <v>58.4</v>
      </c>
      <c r="K27" s="158">
        <v>64.099999999999994</v>
      </c>
      <c r="L27" s="158">
        <v>67.900000000000006</v>
      </c>
      <c r="M27" s="158">
        <v>72.599999999999994</v>
      </c>
      <c r="N27" s="158">
        <v>74.099999999999994</v>
      </c>
      <c r="O27" s="158">
        <v>76.099999999999994</v>
      </c>
      <c r="P27" s="158">
        <v>75.7</v>
      </c>
      <c r="Q27" s="158">
        <v>73.8</v>
      </c>
      <c r="R27" s="158">
        <v>70.099999999999994</v>
      </c>
      <c r="S27" s="158">
        <v>68.599999999999994</v>
      </c>
      <c r="T27" s="59">
        <v>69</v>
      </c>
      <c r="U27" s="73">
        <v>68.599999999999994</v>
      </c>
      <c r="V27" s="42" t="s">
        <v>580</v>
      </c>
      <c r="W27" s="45">
        <v>67.8</v>
      </c>
      <c r="X27" s="18">
        <v>66.3</v>
      </c>
      <c r="Y27" s="18">
        <v>64.400000000000006</v>
      </c>
      <c r="Z27" s="18">
        <v>63.6</v>
      </c>
      <c r="AA27" s="18">
        <v>63.1</v>
      </c>
    </row>
    <row r="28" spans="1:27">
      <c r="A28" s="28" t="s">
        <v>1484</v>
      </c>
      <c r="B28" s="73">
        <v>15.1</v>
      </c>
      <c r="C28" s="158">
        <v>14.4</v>
      </c>
      <c r="D28" s="158">
        <v>12.6</v>
      </c>
      <c r="E28" s="158">
        <v>12.1</v>
      </c>
      <c r="F28" s="158">
        <v>15.8</v>
      </c>
      <c r="G28" s="163" t="s">
        <v>1842</v>
      </c>
      <c r="H28" s="158">
        <v>17.5</v>
      </c>
      <c r="I28" s="158">
        <v>20.9</v>
      </c>
      <c r="J28" s="158">
        <v>27.8</v>
      </c>
      <c r="K28" s="158">
        <v>30.5</v>
      </c>
      <c r="L28" s="158">
        <v>33.4</v>
      </c>
      <c r="M28" s="158">
        <v>36.6</v>
      </c>
      <c r="N28" s="158">
        <v>39.799999999999997</v>
      </c>
      <c r="O28" s="158">
        <v>40.4</v>
      </c>
      <c r="P28" s="158">
        <v>44.6</v>
      </c>
      <c r="Q28" s="158">
        <v>47.2</v>
      </c>
      <c r="R28" s="158">
        <v>49.2</v>
      </c>
      <c r="S28" s="158">
        <v>50.3</v>
      </c>
      <c r="T28" s="158">
        <v>51.1</v>
      </c>
      <c r="U28" s="73">
        <v>51.6</v>
      </c>
      <c r="V28" s="42" t="s">
        <v>581</v>
      </c>
      <c r="W28" s="45">
        <v>47.3</v>
      </c>
      <c r="X28" s="36">
        <v>47.7</v>
      </c>
      <c r="Y28" s="27">
        <v>46</v>
      </c>
      <c r="Z28" s="18">
        <v>46.3</v>
      </c>
      <c r="AA28" s="18">
        <v>45.5</v>
      </c>
    </row>
    <row r="29" spans="1:27">
      <c r="A29" s="28" t="s">
        <v>1485</v>
      </c>
      <c r="B29" s="73">
        <v>7.3</v>
      </c>
      <c r="C29" s="160">
        <v>7.8</v>
      </c>
      <c r="D29" s="160">
        <v>9.6999999999999993</v>
      </c>
      <c r="E29" s="160">
        <v>10.8</v>
      </c>
      <c r="F29" s="160">
        <v>15.6</v>
      </c>
      <c r="G29" s="141" t="s">
        <v>1842</v>
      </c>
      <c r="H29" s="160">
        <v>20.3</v>
      </c>
      <c r="I29" s="160">
        <v>26.1</v>
      </c>
      <c r="J29" s="14">
        <v>35</v>
      </c>
      <c r="K29" s="158">
        <v>41.4</v>
      </c>
      <c r="L29" s="158">
        <v>44.6</v>
      </c>
      <c r="M29" s="158">
        <v>49.6</v>
      </c>
      <c r="N29" s="158">
        <v>51.5</v>
      </c>
      <c r="O29" s="158">
        <v>53.1</v>
      </c>
      <c r="P29" s="158">
        <v>53.5</v>
      </c>
      <c r="Q29" s="158">
        <v>53.9</v>
      </c>
      <c r="R29" s="158">
        <v>55.4</v>
      </c>
      <c r="S29" s="158">
        <v>55.5</v>
      </c>
      <c r="T29" s="158">
        <v>56.2</v>
      </c>
      <c r="U29" s="73">
        <v>54.8</v>
      </c>
      <c r="V29" s="42" t="s">
        <v>582</v>
      </c>
      <c r="W29" s="45">
        <v>52.4</v>
      </c>
      <c r="X29" s="18">
        <v>53.1</v>
      </c>
      <c r="Y29" s="18">
        <v>51.1</v>
      </c>
      <c r="Z29" s="18">
        <v>50.1</v>
      </c>
      <c r="AA29" s="18">
        <v>50.9</v>
      </c>
    </row>
    <row r="30" spans="1:27" ht="25.5" customHeight="1">
      <c r="A30" s="515" t="s">
        <v>91</v>
      </c>
      <c r="B30" s="514"/>
      <c r="C30" s="514"/>
      <c r="D30" s="514"/>
      <c r="E30" s="514"/>
      <c r="F30" s="514"/>
      <c r="G30" s="514"/>
      <c r="H30" s="514"/>
      <c r="I30" s="514"/>
      <c r="J30" s="514"/>
      <c r="K30" s="514"/>
      <c r="L30" s="514"/>
      <c r="M30" s="514"/>
      <c r="N30" s="514"/>
      <c r="O30" s="514"/>
      <c r="P30" s="514"/>
      <c r="Q30" s="514"/>
      <c r="R30" s="514"/>
      <c r="S30" s="514"/>
      <c r="T30" s="514"/>
      <c r="U30" s="514"/>
      <c r="V30" s="514"/>
      <c r="W30" s="514"/>
      <c r="X30" s="514"/>
      <c r="Y30" s="514"/>
      <c r="Z30" s="503"/>
      <c r="AA30" s="503"/>
    </row>
    <row r="31" spans="1:27" ht="17.25" customHeight="1">
      <c r="A31" s="523" t="s">
        <v>93</v>
      </c>
      <c r="B31" s="543"/>
      <c r="C31" s="543"/>
      <c r="D31" s="543"/>
      <c r="E31" s="543"/>
      <c r="F31" s="543"/>
      <c r="G31" s="543"/>
      <c r="H31" s="543"/>
      <c r="I31" s="543"/>
      <c r="J31" s="543"/>
      <c r="K31" s="543"/>
      <c r="L31" s="543"/>
      <c r="M31" s="543"/>
      <c r="N31" s="543"/>
      <c r="O31" s="543"/>
      <c r="P31" s="543"/>
      <c r="Q31" s="543"/>
      <c r="R31" s="543"/>
      <c r="S31" s="543"/>
      <c r="T31" s="543"/>
      <c r="U31" s="543"/>
      <c r="V31" s="543"/>
      <c r="W31" s="543"/>
      <c r="X31" s="543"/>
      <c r="Y31" s="543"/>
      <c r="Z31" s="543"/>
      <c r="AA31" s="503"/>
    </row>
    <row r="32" spans="1:27" ht="18" customHeight="1">
      <c r="A32" s="514" t="s">
        <v>92</v>
      </c>
      <c r="B32" s="514"/>
      <c r="C32" s="514"/>
      <c r="D32" s="514"/>
      <c r="E32" s="514"/>
      <c r="F32" s="514"/>
      <c r="G32" s="514"/>
      <c r="H32" s="514"/>
      <c r="I32" s="514"/>
      <c r="J32" s="514"/>
      <c r="K32" s="514"/>
      <c r="L32" s="514"/>
      <c r="M32" s="514"/>
      <c r="N32" s="514"/>
      <c r="O32" s="514"/>
      <c r="P32" s="514"/>
      <c r="Q32" s="514"/>
      <c r="R32" s="514"/>
      <c r="S32" s="514"/>
      <c r="T32" s="514"/>
      <c r="U32" s="514"/>
      <c r="V32" s="514"/>
      <c r="W32" s="514"/>
      <c r="X32" s="514"/>
      <c r="Y32" s="514"/>
      <c r="Z32" s="503"/>
      <c r="AA32" s="503"/>
    </row>
    <row r="33" spans="1:27" ht="18" customHeight="1">
      <c r="A33" s="523" t="s">
        <v>98</v>
      </c>
      <c r="B33" s="543"/>
      <c r="C33" s="543"/>
      <c r="D33" s="543"/>
      <c r="E33" s="543"/>
      <c r="F33" s="543"/>
      <c r="G33" s="543"/>
      <c r="H33" s="543"/>
      <c r="I33" s="543"/>
      <c r="J33" s="543"/>
      <c r="K33" s="543"/>
      <c r="L33" s="543"/>
      <c r="M33" s="543"/>
      <c r="N33" s="543"/>
      <c r="O33" s="543"/>
      <c r="P33" s="543"/>
      <c r="Q33" s="543"/>
      <c r="R33" s="543"/>
      <c r="S33" s="543"/>
      <c r="T33" s="543"/>
      <c r="U33" s="543"/>
      <c r="V33" s="543"/>
      <c r="W33" s="543"/>
      <c r="X33" s="543"/>
      <c r="Y33" s="543"/>
      <c r="Z33" s="543"/>
      <c r="AA33" s="543"/>
    </row>
    <row r="34" spans="1:27" ht="18" customHeight="1">
      <c r="A34" s="523" t="s">
        <v>95</v>
      </c>
      <c r="B34" s="522"/>
      <c r="C34" s="522"/>
      <c r="D34" s="522"/>
      <c r="E34" s="522"/>
      <c r="F34" s="522"/>
      <c r="G34" s="522"/>
      <c r="H34" s="522"/>
      <c r="I34" s="522"/>
      <c r="J34" s="522"/>
      <c r="K34" s="522"/>
      <c r="L34" s="522"/>
      <c r="M34" s="522"/>
      <c r="N34" s="522"/>
      <c r="O34" s="522"/>
      <c r="P34" s="522"/>
      <c r="Q34" s="522"/>
      <c r="R34" s="522"/>
      <c r="S34" s="522"/>
      <c r="T34" s="522"/>
      <c r="U34" s="522"/>
      <c r="V34" s="522"/>
      <c r="W34" s="522"/>
      <c r="X34" s="522"/>
      <c r="Y34" s="522"/>
      <c r="Z34" s="522"/>
      <c r="AA34" s="503"/>
    </row>
    <row r="35" spans="1:27" ht="55.2">
      <c r="A35" s="125" t="s">
        <v>1447</v>
      </c>
    </row>
    <row r="36" spans="1:27">
      <c r="A36" s="165" t="s">
        <v>1223</v>
      </c>
    </row>
    <row r="37" spans="1:27">
      <c r="A37" s="166" t="s">
        <v>1224</v>
      </c>
      <c r="B37" s="18">
        <v>5.3</v>
      </c>
      <c r="C37" s="36">
        <v>7.7</v>
      </c>
      <c r="D37" s="36">
        <v>7.1</v>
      </c>
      <c r="E37" s="36">
        <v>2.4</v>
      </c>
      <c r="F37" s="36">
        <v>3.9</v>
      </c>
      <c r="G37" s="36">
        <v>1.3</v>
      </c>
      <c r="H37" s="42">
        <v>2</v>
      </c>
      <c r="I37" s="36">
        <v>0.9</v>
      </c>
      <c r="J37" s="42">
        <v>2</v>
      </c>
      <c r="K37" s="77">
        <v>5.0999999999999996</v>
      </c>
      <c r="L37" s="36">
        <v>4.5999999999999996</v>
      </c>
      <c r="M37" s="36">
        <v>4.2</v>
      </c>
      <c r="N37" s="36">
        <v>6.6</v>
      </c>
      <c r="O37" s="36">
        <v>12.3</v>
      </c>
      <c r="P37" s="52">
        <v>6.4</v>
      </c>
      <c r="Q37" s="52">
        <v>4.5999999999999996</v>
      </c>
      <c r="R37" s="52">
        <v>5.3</v>
      </c>
      <c r="S37" s="52">
        <v>5.7</v>
      </c>
      <c r="T37" s="101">
        <v>5</v>
      </c>
      <c r="U37" s="78">
        <v>8.1999999999999993</v>
      </c>
      <c r="V37" s="101">
        <v>7.3</v>
      </c>
      <c r="W37" s="78">
        <v>9.8000000000000007</v>
      </c>
      <c r="X37" s="101">
        <v>11.2</v>
      </c>
      <c r="Y37" s="78">
        <v>5.4</v>
      </c>
      <c r="Z37" s="18">
        <v>4.5999999999999996</v>
      </c>
      <c r="AA37" s="419">
        <v>4.5</v>
      </c>
    </row>
    <row r="38" spans="1:27">
      <c r="A38" s="31" t="s">
        <v>1225</v>
      </c>
      <c r="B38" s="36" t="s">
        <v>1393</v>
      </c>
      <c r="C38" s="167" t="s">
        <v>1393</v>
      </c>
      <c r="D38" s="167" t="s">
        <v>1393</v>
      </c>
      <c r="E38" s="167" t="s">
        <v>1393</v>
      </c>
      <c r="F38" s="167" t="s">
        <v>1393</v>
      </c>
      <c r="G38" s="167" t="s">
        <v>1393</v>
      </c>
      <c r="H38" s="84" t="s">
        <v>1393</v>
      </c>
      <c r="I38" s="42">
        <v>100</v>
      </c>
      <c r="J38" s="36" t="s">
        <v>1393</v>
      </c>
      <c r="K38" s="168">
        <v>30</v>
      </c>
      <c r="L38" s="36" t="s">
        <v>1393</v>
      </c>
      <c r="M38" s="42">
        <v>45</v>
      </c>
      <c r="N38" s="42">
        <v>300</v>
      </c>
      <c r="O38" s="36" t="s">
        <v>1393</v>
      </c>
      <c r="P38" s="52" t="s">
        <v>1393</v>
      </c>
      <c r="Q38" s="168">
        <v>38</v>
      </c>
      <c r="R38" s="168">
        <v>10</v>
      </c>
      <c r="S38" s="52">
        <v>38.6</v>
      </c>
      <c r="T38" s="101">
        <v>100</v>
      </c>
      <c r="U38" s="284" t="s">
        <v>1393</v>
      </c>
      <c r="V38" s="168" t="s">
        <v>1393</v>
      </c>
      <c r="W38" s="168" t="s">
        <v>1393</v>
      </c>
      <c r="X38" s="27">
        <v>208</v>
      </c>
      <c r="Y38" s="101" t="s">
        <v>1393</v>
      </c>
      <c r="Z38" s="36" t="s">
        <v>1393</v>
      </c>
      <c r="AA38" s="419" t="s">
        <v>1393</v>
      </c>
    </row>
    <row r="39" spans="1:27">
      <c r="A39" s="31" t="s">
        <v>1226</v>
      </c>
      <c r="B39" s="36" t="s">
        <v>1393</v>
      </c>
      <c r="C39" s="167" t="s">
        <v>1393</v>
      </c>
      <c r="D39" s="167" t="s">
        <v>1393</v>
      </c>
      <c r="E39" s="167" t="s">
        <v>1393</v>
      </c>
      <c r="F39" s="167" t="s">
        <v>1393</v>
      </c>
      <c r="G39" s="167" t="s">
        <v>1393</v>
      </c>
      <c r="H39" s="84" t="s">
        <v>1393</v>
      </c>
      <c r="I39" s="36" t="s">
        <v>1393</v>
      </c>
      <c r="J39" s="36" t="s">
        <v>1393</v>
      </c>
      <c r="K39" s="52" t="s">
        <v>1393</v>
      </c>
      <c r="L39" s="42">
        <v>4000</v>
      </c>
      <c r="M39" s="42">
        <v>146</v>
      </c>
      <c r="N39" s="42">
        <v>230</v>
      </c>
      <c r="O39" s="42">
        <v>805</v>
      </c>
      <c r="P39" s="168">
        <v>50</v>
      </c>
      <c r="Q39" s="168">
        <v>300</v>
      </c>
      <c r="R39" s="168">
        <v>6000</v>
      </c>
      <c r="S39" s="52">
        <v>0.4</v>
      </c>
      <c r="T39" s="101">
        <v>750</v>
      </c>
      <c r="U39" s="101">
        <v>90</v>
      </c>
      <c r="V39" s="101">
        <v>150</v>
      </c>
      <c r="W39" s="416" t="s">
        <v>910</v>
      </c>
      <c r="X39" s="27">
        <v>575</v>
      </c>
      <c r="Y39" s="101">
        <v>400</v>
      </c>
      <c r="Z39" s="27">
        <v>40</v>
      </c>
      <c r="AA39" s="419">
        <v>3120.2</v>
      </c>
    </row>
    <row r="40" spans="1:27">
      <c r="A40" s="31" t="s">
        <v>1227</v>
      </c>
      <c r="B40" s="36" t="s">
        <v>1393</v>
      </c>
      <c r="C40" s="167" t="s">
        <v>1393</v>
      </c>
      <c r="D40" s="167" t="s">
        <v>1393</v>
      </c>
      <c r="E40" s="167" t="s">
        <v>1393</v>
      </c>
      <c r="F40" s="167" t="s">
        <v>1393</v>
      </c>
      <c r="G40" s="167" t="s">
        <v>1393</v>
      </c>
      <c r="H40" s="84">
        <v>3.5</v>
      </c>
      <c r="I40" s="36" t="s">
        <v>1393</v>
      </c>
      <c r="J40" s="36" t="s">
        <v>1393</v>
      </c>
      <c r="K40" s="52">
        <v>0.3</v>
      </c>
      <c r="L40" s="36">
        <v>6.5</v>
      </c>
      <c r="M40" s="36">
        <v>3.1</v>
      </c>
      <c r="N40" s="42">
        <v>6</v>
      </c>
      <c r="O40" s="36">
        <v>0.4</v>
      </c>
      <c r="P40" s="52">
        <v>0.04</v>
      </c>
      <c r="Q40" s="52">
        <v>2.4</v>
      </c>
      <c r="R40" s="52">
        <v>1.9</v>
      </c>
      <c r="S40" s="52">
        <v>0.1</v>
      </c>
      <c r="T40" s="101">
        <v>2.8</v>
      </c>
      <c r="U40" s="78">
        <v>6.8</v>
      </c>
      <c r="V40" s="51">
        <v>8.8000000000000007</v>
      </c>
      <c r="W40" s="101">
        <v>10.1</v>
      </c>
      <c r="X40" s="18">
        <v>0.2</v>
      </c>
      <c r="Y40" s="18">
        <v>5.5</v>
      </c>
      <c r="Z40" s="18">
        <v>15.1</v>
      </c>
      <c r="AA40" s="419">
        <v>0.2</v>
      </c>
    </row>
    <row r="41" spans="1:27" ht="15.6">
      <c r="A41" s="31" t="s">
        <v>1307</v>
      </c>
      <c r="B41" s="18">
        <v>1.1000000000000001</v>
      </c>
      <c r="C41" s="167" t="s">
        <v>1393</v>
      </c>
      <c r="D41" s="167" t="s">
        <v>1393</v>
      </c>
      <c r="E41" s="167" t="s">
        <v>1393</v>
      </c>
      <c r="F41" s="167" t="s">
        <v>1393</v>
      </c>
      <c r="G41" s="167" t="s">
        <v>1393</v>
      </c>
      <c r="H41" s="51">
        <v>3</v>
      </c>
      <c r="I41" s="36">
        <v>0.9</v>
      </c>
      <c r="J41" s="36" t="s">
        <v>1393</v>
      </c>
      <c r="K41" s="52">
        <v>1.5</v>
      </c>
      <c r="L41" s="36">
        <v>2.7</v>
      </c>
      <c r="M41" s="42">
        <v>1</v>
      </c>
      <c r="N41" s="36">
        <v>1.9</v>
      </c>
      <c r="O41" s="36">
        <v>1.8</v>
      </c>
      <c r="P41" s="52">
        <v>0.8</v>
      </c>
      <c r="Q41" s="168">
        <v>3</v>
      </c>
      <c r="R41" s="52">
        <v>2E-3</v>
      </c>
      <c r="S41" s="52" t="s">
        <v>1393</v>
      </c>
      <c r="T41" s="101">
        <v>3.2</v>
      </c>
      <c r="U41" s="284" t="s">
        <v>1393</v>
      </c>
      <c r="V41" s="285" t="s">
        <v>1393</v>
      </c>
      <c r="W41" s="217" t="s">
        <v>1393</v>
      </c>
      <c r="X41" s="18">
        <v>0.1</v>
      </c>
      <c r="Y41" s="18">
        <v>1.2</v>
      </c>
      <c r="Z41" s="18">
        <v>0.9</v>
      </c>
      <c r="AA41" s="419">
        <v>3.7</v>
      </c>
    </row>
    <row r="42" spans="1:27">
      <c r="A42" s="31" t="s">
        <v>1308</v>
      </c>
      <c r="B42" s="18"/>
      <c r="C42" s="36"/>
      <c r="D42" s="36"/>
      <c r="E42" s="36"/>
      <c r="F42" s="36"/>
      <c r="G42" s="36"/>
      <c r="H42" s="36"/>
      <c r="I42" s="36"/>
      <c r="J42" s="36"/>
      <c r="K42" s="77"/>
      <c r="L42" s="36"/>
      <c r="M42" s="36"/>
      <c r="N42" s="36"/>
      <c r="O42" s="36"/>
      <c r="P42" s="77"/>
      <c r="Q42" s="77"/>
      <c r="R42" s="77"/>
      <c r="S42" s="77"/>
      <c r="T42" s="66"/>
      <c r="U42" s="284"/>
      <c r="V42" s="42"/>
      <c r="X42" s="18"/>
      <c r="Y42" s="18"/>
      <c r="Z42" s="18"/>
      <c r="AA42" s="419"/>
    </row>
    <row r="43" spans="1:27">
      <c r="A43" s="31" t="s">
        <v>1309</v>
      </c>
      <c r="B43" s="18">
        <v>5.6</v>
      </c>
      <c r="C43" s="36">
        <v>7.9</v>
      </c>
      <c r="D43" s="36">
        <v>6.5</v>
      </c>
      <c r="E43" s="36">
        <v>4.5</v>
      </c>
      <c r="F43" s="36">
        <v>4.2</v>
      </c>
      <c r="G43" s="36">
        <v>2.9</v>
      </c>
      <c r="H43" s="36">
        <v>2.4</v>
      </c>
      <c r="I43" s="36">
        <v>2.2999999999999998</v>
      </c>
      <c r="J43" s="36">
        <v>2.1</v>
      </c>
      <c r="K43" s="52">
        <v>2.8</v>
      </c>
      <c r="L43" s="36">
        <v>3.8</v>
      </c>
      <c r="M43" s="36">
        <v>3.1</v>
      </c>
      <c r="N43" s="42">
        <v>3</v>
      </c>
      <c r="O43" s="36">
        <v>3.1</v>
      </c>
      <c r="P43" s="52">
        <v>3.1</v>
      </c>
      <c r="Q43" s="52">
        <v>3.5</v>
      </c>
      <c r="R43" s="52">
        <v>3.7</v>
      </c>
      <c r="S43" s="168">
        <v>4</v>
      </c>
      <c r="T43" s="101">
        <v>4</v>
      </c>
      <c r="U43" s="78">
        <v>4.3</v>
      </c>
      <c r="V43" s="101">
        <v>5.2</v>
      </c>
      <c r="W43" s="101">
        <v>4.7</v>
      </c>
      <c r="X43" s="18">
        <v>5.5</v>
      </c>
      <c r="Y43" s="101">
        <v>4.8</v>
      </c>
      <c r="Z43" s="18">
        <v>4.8</v>
      </c>
      <c r="AA43" s="419">
        <v>5.3</v>
      </c>
    </row>
    <row r="44" spans="1:27">
      <c r="A44" s="31" t="s">
        <v>1310</v>
      </c>
      <c r="B44" s="18">
        <v>105</v>
      </c>
      <c r="C44" s="36">
        <v>104</v>
      </c>
      <c r="D44" s="36">
        <v>92</v>
      </c>
      <c r="E44" s="36">
        <v>161</v>
      </c>
      <c r="F44" s="36">
        <v>151</v>
      </c>
      <c r="G44" s="36">
        <v>147</v>
      </c>
      <c r="H44" s="36">
        <v>289</v>
      </c>
      <c r="I44" s="36">
        <v>206</v>
      </c>
      <c r="J44" s="36">
        <v>94</v>
      </c>
      <c r="K44" s="169">
        <v>115</v>
      </c>
      <c r="L44" s="36">
        <v>245</v>
      </c>
      <c r="M44" s="36">
        <v>79</v>
      </c>
      <c r="N44" s="36">
        <v>206</v>
      </c>
      <c r="O44" s="36">
        <v>230</v>
      </c>
      <c r="P44" s="52">
        <v>160</v>
      </c>
      <c r="Q44" s="52">
        <v>250</v>
      </c>
      <c r="R44" s="52">
        <v>180</v>
      </c>
      <c r="S44" s="52">
        <v>213</v>
      </c>
      <c r="T44" s="100">
        <v>69</v>
      </c>
      <c r="U44" s="78">
        <v>174</v>
      </c>
      <c r="V44" s="100">
        <v>81</v>
      </c>
      <c r="W44" s="78">
        <v>312</v>
      </c>
      <c r="X44" s="18">
        <v>120</v>
      </c>
      <c r="Y44" s="18">
        <v>162</v>
      </c>
      <c r="Z44" s="18">
        <v>112</v>
      </c>
      <c r="AA44" s="494">
        <v>121</v>
      </c>
    </row>
    <row r="45" spans="1:27">
      <c r="A45" s="110" t="s">
        <v>1311</v>
      </c>
      <c r="U45" s="284"/>
      <c r="V45" s="101"/>
      <c r="X45" s="18"/>
      <c r="Y45" s="18"/>
      <c r="Z45" s="430"/>
      <c r="AA45" s="419"/>
    </row>
    <row r="46" spans="1:27">
      <c r="A46" s="31" t="s">
        <v>1317</v>
      </c>
      <c r="B46" s="27">
        <v>2500</v>
      </c>
      <c r="C46" s="42">
        <v>380</v>
      </c>
      <c r="D46" s="36" t="s">
        <v>1393</v>
      </c>
      <c r="E46" s="36" t="s">
        <v>1393</v>
      </c>
      <c r="F46" s="36" t="s">
        <v>1393</v>
      </c>
      <c r="G46" s="42">
        <v>10</v>
      </c>
      <c r="H46" s="36" t="s">
        <v>1393</v>
      </c>
      <c r="I46" s="36" t="s">
        <v>1393</v>
      </c>
      <c r="J46" s="42">
        <v>2100</v>
      </c>
      <c r="K46" s="52">
        <v>3.3</v>
      </c>
      <c r="L46" s="36" t="s">
        <v>1393</v>
      </c>
      <c r="M46" s="42">
        <v>140</v>
      </c>
      <c r="N46" s="36">
        <v>646.70000000000005</v>
      </c>
      <c r="O46" s="36">
        <v>6.3</v>
      </c>
      <c r="P46" s="168">
        <v>1112.7</v>
      </c>
      <c r="Q46" s="168">
        <v>3252</v>
      </c>
      <c r="R46" s="52">
        <v>789.9</v>
      </c>
      <c r="S46" s="52">
        <v>761.2</v>
      </c>
      <c r="T46" s="101">
        <v>3611.9</v>
      </c>
      <c r="U46" s="101">
        <v>306</v>
      </c>
      <c r="V46" s="101">
        <v>300</v>
      </c>
      <c r="W46" s="101">
        <v>969</v>
      </c>
      <c r="X46" s="18">
        <v>2110.5</v>
      </c>
      <c r="Y46" s="101">
        <v>1460</v>
      </c>
      <c r="Z46" s="36" t="s">
        <v>1393</v>
      </c>
      <c r="AA46" s="419">
        <v>1.5</v>
      </c>
    </row>
    <row r="47" spans="1:27" ht="24" customHeight="1">
      <c r="A47" s="31" t="s">
        <v>1318</v>
      </c>
      <c r="B47" s="36" t="s">
        <v>1393</v>
      </c>
      <c r="C47" s="84" t="s">
        <v>1393</v>
      </c>
      <c r="D47" s="36">
        <v>0.6</v>
      </c>
      <c r="E47" s="36">
        <v>4.8</v>
      </c>
      <c r="F47" s="36" t="s">
        <v>1393</v>
      </c>
      <c r="G47" s="36">
        <v>0.4</v>
      </c>
      <c r="H47" s="36" t="s">
        <v>1393</v>
      </c>
      <c r="I47" s="36" t="s">
        <v>1393</v>
      </c>
      <c r="J47" s="36" t="s">
        <v>1393</v>
      </c>
      <c r="K47" s="52" t="s">
        <v>1393</v>
      </c>
      <c r="L47" s="36" t="s">
        <v>1393</v>
      </c>
      <c r="M47" s="36">
        <v>1.8</v>
      </c>
      <c r="N47" s="36" t="s">
        <v>1393</v>
      </c>
      <c r="O47" s="36" t="s">
        <v>1393</v>
      </c>
      <c r="P47" s="52">
        <v>1.2</v>
      </c>
      <c r="Q47" s="52">
        <v>1.2</v>
      </c>
      <c r="R47" s="52">
        <v>0.1</v>
      </c>
      <c r="S47" s="52" t="s">
        <v>1393</v>
      </c>
      <c r="T47" s="78">
        <v>1.5</v>
      </c>
      <c r="U47" s="78">
        <v>0.6</v>
      </c>
      <c r="V47" s="101">
        <v>1.7</v>
      </c>
      <c r="W47" s="52" t="s">
        <v>1393</v>
      </c>
      <c r="X47" s="18">
        <v>0.3</v>
      </c>
      <c r="Y47" s="78">
        <v>1.3</v>
      </c>
      <c r="Z47" s="36" t="s">
        <v>1393</v>
      </c>
      <c r="AA47" s="419" t="s">
        <v>1393</v>
      </c>
    </row>
    <row r="48" spans="1:27">
      <c r="A48" s="31" t="s">
        <v>1319</v>
      </c>
      <c r="B48" s="27">
        <v>1034</v>
      </c>
      <c r="C48" s="84" t="s">
        <v>1393</v>
      </c>
      <c r="D48" s="42">
        <v>63</v>
      </c>
      <c r="E48" s="36" t="s">
        <v>1393</v>
      </c>
      <c r="F48" s="42">
        <v>168</v>
      </c>
      <c r="G48" s="36" t="s">
        <v>1393</v>
      </c>
      <c r="H48" s="42">
        <v>21</v>
      </c>
      <c r="I48" s="36" t="s">
        <v>1393</v>
      </c>
      <c r="J48" s="36" t="s">
        <v>1393</v>
      </c>
      <c r="K48" s="52" t="s">
        <v>1393</v>
      </c>
      <c r="L48" s="36" t="s">
        <v>1393</v>
      </c>
      <c r="M48" s="36" t="s">
        <v>1393</v>
      </c>
      <c r="N48" s="51">
        <v>150</v>
      </c>
      <c r="O48" s="51">
        <v>80</v>
      </c>
      <c r="P48" s="78">
        <v>88.3</v>
      </c>
      <c r="Q48" s="101">
        <v>402</v>
      </c>
      <c r="R48" s="101">
        <v>10</v>
      </c>
      <c r="S48" s="101">
        <v>50</v>
      </c>
      <c r="T48" s="101">
        <v>300</v>
      </c>
      <c r="U48" s="78">
        <v>635.20000000000005</v>
      </c>
      <c r="V48" s="101">
        <v>692.7</v>
      </c>
      <c r="W48" s="101">
        <v>58</v>
      </c>
      <c r="X48" s="36" t="s">
        <v>1393</v>
      </c>
      <c r="Y48" s="101">
        <v>60</v>
      </c>
      <c r="Z48" s="27">
        <v>350</v>
      </c>
      <c r="AA48" s="419">
        <v>0.6</v>
      </c>
    </row>
    <row r="49" spans="1:27" ht="25.5" customHeight="1">
      <c r="A49" s="31" t="s">
        <v>2418</v>
      </c>
      <c r="B49" s="36" t="s">
        <v>1393</v>
      </c>
      <c r="C49" s="36">
        <v>0.4</v>
      </c>
      <c r="D49" s="36">
        <v>0.4</v>
      </c>
      <c r="E49" s="36">
        <v>1.3</v>
      </c>
      <c r="F49" s="36">
        <v>0.7</v>
      </c>
      <c r="G49" s="36">
        <v>1.1000000000000001</v>
      </c>
      <c r="H49" s="36" t="s">
        <v>1393</v>
      </c>
      <c r="I49" s="36" t="s">
        <v>1393</v>
      </c>
      <c r="J49" s="36" t="s">
        <v>1393</v>
      </c>
      <c r="K49" s="52" t="s">
        <v>1393</v>
      </c>
      <c r="L49" s="36">
        <v>0.8</v>
      </c>
      <c r="M49" s="36">
        <v>1.4</v>
      </c>
      <c r="N49" s="36">
        <v>1.7</v>
      </c>
      <c r="O49" s="42">
        <v>1</v>
      </c>
      <c r="P49" s="52">
        <v>3.4</v>
      </c>
      <c r="Q49" s="52">
        <v>2.5</v>
      </c>
      <c r="R49" s="52">
        <v>2.5</v>
      </c>
      <c r="S49" s="52">
        <v>0.7</v>
      </c>
      <c r="T49" s="101">
        <v>2</v>
      </c>
      <c r="U49" s="78">
        <v>1.7</v>
      </c>
      <c r="V49" s="101">
        <v>0.2</v>
      </c>
      <c r="W49" s="78">
        <v>1.1000000000000001</v>
      </c>
      <c r="X49" s="36" t="s">
        <v>1393</v>
      </c>
      <c r="Y49" s="18">
        <v>1.4</v>
      </c>
      <c r="Z49" s="36" t="s">
        <v>1393</v>
      </c>
      <c r="AA49" s="419">
        <v>0.9</v>
      </c>
    </row>
    <row r="50" spans="1:27" ht="26.25" customHeight="1">
      <c r="A50" s="31" t="s">
        <v>442</v>
      </c>
      <c r="B50" s="36" t="s">
        <v>1393</v>
      </c>
      <c r="C50" s="84" t="s">
        <v>1393</v>
      </c>
      <c r="D50" s="51">
        <v>10</v>
      </c>
      <c r="E50" s="36" t="s">
        <v>1393</v>
      </c>
      <c r="F50" s="36" t="s">
        <v>1393</v>
      </c>
      <c r="G50" s="42">
        <v>205</v>
      </c>
      <c r="H50" s="36" t="s">
        <v>1393</v>
      </c>
      <c r="I50" s="36" t="s">
        <v>1393</v>
      </c>
      <c r="J50" s="42">
        <v>184</v>
      </c>
      <c r="K50" s="52" t="s">
        <v>1393</v>
      </c>
      <c r="L50" s="36">
        <v>401.8</v>
      </c>
      <c r="M50" s="36" t="s">
        <v>1393</v>
      </c>
      <c r="N50" s="42">
        <v>120</v>
      </c>
      <c r="O50" s="36">
        <v>419.5</v>
      </c>
      <c r="P50" s="52">
        <v>268.10000000000002</v>
      </c>
      <c r="Q50" s="52">
        <v>134.69999999999999</v>
      </c>
      <c r="R50" s="52">
        <v>42.9</v>
      </c>
      <c r="S50" s="101">
        <v>160</v>
      </c>
      <c r="T50" s="101">
        <v>39</v>
      </c>
      <c r="U50" s="101">
        <v>730</v>
      </c>
      <c r="V50" s="101">
        <v>934.1</v>
      </c>
      <c r="W50" s="101">
        <v>515.29999999999995</v>
      </c>
      <c r="X50" s="36" t="s">
        <v>1393</v>
      </c>
      <c r="Y50" s="36" t="s">
        <v>1393</v>
      </c>
      <c r="Z50" s="18">
        <v>1381.5</v>
      </c>
      <c r="AA50" s="419">
        <v>2.5</v>
      </c>
    </row>
    <row r="51" spans="1:27">
      <c r="A51" s="31" t="s">
        <v>1320</v>
      </c>
      <c r="B51" s="36" t="s">
        <v>1393</v>
      </c>
      <c r="C51" s="84" t="s">
        <v>1393</v>
      </c>
      <c r="D51" s="84" t="s">
        <v>1393</v>
      </c>
      <c r="E51" s="36" t="s">
        <v>1393</v>
      </c>
      <c r="F51" s="36" t="s">
        <v>1393</v>
      </c>
      <c r="G51" s="36" t="s">
        <v>1393</v>
      </c>
      <c r="H51" s="36" t="s">
        <v>1393</v>
      </c>
      <c r="I51" s="36" t="s">
        <v>1393</v>
      </c>
      <c r="J51" s="42">
        <v>65</v>
      </c>
      <c r="K51" s="52" t="s">
        <v>1393</v>
      </c>
      <c r="L51" s="36" t="s">
        <v>1393</v>
      </c>
      <c r="M51" s="36" t="s">
        <v>1393</v>
      </c>
      <c r="N51" s="42">
        <v>290</v>
      </c>
      <c r="O51" s="42">
        <v>260</v>
      </c>
      <c r="P51" s="168">
        <v>623</v>
      </c>
      <c r="Q51" s="168">
        <v>700</v>
      </c>
      <c r="R51" s="168">
        <v>260</v>
      </c>
      <c r="S51" s="52">
        <v>135.1</v>
      </c>
      <c r="T51" s="101">
        <v>370</v>
      </c>
      <c r="U51" s="101">
        <v>705</v>
      </c>
      <c r="V51" s="101">
        <v>600</v>
      </c>
      <c r="W51" s="52" t="s">
        <v>1393</v>
      </c>
      <c r="X51" s="18">
        <v>10.9</v>
      </c>
      <c r="Y51" s="36" t="s">
        <v>1393</v>
      </c>
      <c r="Z51" s="36" t="s">
        <v>1393</v>
      </c>
      <c r="AA51" s="419" t="s">
        <v>1393</v>
      </c>
    </row>
    <row r="52" spans="1:27">
      <c r="A52" s="31" t="s">
        <v>2407</v>
      </c>
      <c r="B52" s="36" t="s">
        <v>1393</v>
      </c>
      <c r="C52" s="84" t="s">
        <v>1393</v>
      </c>
      <c r="D52" s="84" t="s">
        <v>1393</v>
      </c>
      <c r="E52" s="42">
        <v>8</v>
      </c>
      <c r="F52" s="36" t="s">
        <v>1393</v>
      </c>
      <c r="G52" s="36" t="s">
        <v>1393</v>
      </c>
      <c r="H52" s="36" t="s">
        <v>1393</v>
      </c>
      <c r="I52" s="36" t="s">
        <v>1393</v>
      </c>
      <c r="J52" s="36" t="s">
        <v>1393</v>
      </c>
      <c r="K52" s="52">
        <v>8.6</v>
      </c>
      <c r="L52" s="36">
        <v>17.600000000000001</v>
      </c>
      <c r="M52" s="36">
        <v>16.5</v>
      </c>
      <c r="N52" s="36">
        <v>6.5</v>
      </c>
      <c r="O52" s="36" t="s">
        <v>1393</v>
      </c>
      <c r="P52" s="52">
        <v>16.899999999999999</v>
      </c>
      <c r="Q52" s="168">
        <v>20</v>
      </c>
      <c r="R52" s="52">
        <v>42.7</v>
      </c>
      <c r="S52" s="168">
        <v>90</v>
      </c>
      <c r="T52" s="101">
        <v>27.5</v>
      </c>
      <c r="U52" s="78">
        <v>3.6</v>
      </c>
      <c r="V52" s="101">
        <v>19.5</v>
      </c>
      <c r="W52" s="101">
        <v>7.3</v>
      </c>
      <c r="X52" s="36" t="s">
        <v>1393</v>
      </c>
      <c r="Y52" s="101">
        <v>39.9</v>
      </c>
      <c r="Z52" s="27">
        <v>21</v>
      </c>
      <c r="AA52" s="419">
        <v>30.6</v>
      </c>
    </row>
    <row r="53" spans="1:27" ht="26.4">
      <c r="A53" s="31" t="s">
        <v>2408</v>
      </c>
      <c r="B53" s="36" t="s">
        <v>1393</v>
      </c>
      <c r="C53" s="84" t="s">
        <v>1393</v>
      </c>
      <c r="D53" s="84" t="s">
        <v>1393</v>
      </c>
      <c r="E53" s="36" t="s">
        <v>1393</v>
      </c>
      <c r="F53" s="36" t="s">
        <v>1393</v>
      </c>
      <c r="G53" s="36" t="s">
        <v>1393</v>
      </c>
      <c r="H53" s="36" t="s">
        <v>1393</v>
      </c>
      <c r="I53" s="36">
        <v>5.2</v>
      </c>
      <c r="J53" s="36" t="s">
        <v>1393</v>
      </c>
      <c r="K53" s="52" t="s">
        <v>1393</v>
      </c>
      <c r="L53" s="42">
        <v>400</v>
      </c>
      <c r="M53" s="42">
        <v>10</v>
      </c>
      <c r="N53" s="42">
        <v>175</v>
      </c>
      <c r="O53" s="42">
        <v>246</v>
      </c>
      <c r="P53" s="168">
        <v>250</v>
      </c>
      <c r="Q53" s="52" t="s">
        <v>1393</v>
      </c>
      <c r="R53" s="168">
        <v>590</v>
      </c>
      <c r="S53" s="52" t="s">
        <v>1393</v>
      </c>
      <c r="T53" s="101">
        <v>5800</v>
      </c>
      <c r="U53" s="284" t="s">
        <v>1393</v>
      </c>
      <c r="V53" s="51" t="s">
        <v>1393</v>
      </c>
      <c r="W53" s="78">
        <v>11347.1</v>
      </c>
      <c r="X53" s="36" t="s">
        <v>1393</v>
      </c>
      <c r="Y53" s="36" t="s">
        <v>1393</v>
      </c>
      <c r="Z53" s="18">
        <v>9807.4</v>
      </c>
      <c r="AA53" s="419" t="s">
        <v>1393</v>
      </c>
    </row>
    <row r="54" spans="1:27">
      <c r="A54" s="31" t="s">
        <v>2409</v>
      </c>
      <c r="B54" s="36" t="s">
        <v>1393</v>
      </c>
      <c r="C54" s="84" t="s">
        <v>1393</v>
      </c>
      <c r="D54" s="84" t="s">
        <v>1393</v>
      </c>
      <c r="E54" s="36">
        <v>0.5</v>
      </c>
      <c r="F54" s="36" t="s">
        <v>1393</v>
      </c>
      <c r="G54" s="42">
        <v>1</v>
      </c>
      <c r="H54" s="36" t="s">
        <v>1393</v>
      </c>
      <c r="I54" s="36" t="s">
        <v>1393</v>
      </c>
      <c r="J54" s="36">
        <v>0.4</v>
      </c>
      <c r="K54" s="52" t="s">
        <v>1393</v>
      </c>
      <c r="L54" s="36">
        <v>2.6</v>
      </c>
      <c r="M54" s="36">
        <v>0.7</v>
      </c>
      <c r="N54" s="36">
        <v>2.2000000000000002</v>
      </c>
      <c r="O54" s="36">
        <v>0.9</v>
      </c>
      <c r="P54" s="52">
        <v>21.6</v>
      </c>
      <c r="Q54" s="52">
        <v>0.9</v>
      </c>
      <c r="R54" s="52">
        <v>17.2</v>
      </c>
      <c r="S54" s="52">
        <v>17.5</v>
      </c>
      <c r="T54" s="217" t="s">
        <v>1393</v>
      </c>
      <c r="U54" s="78">
        <v>2.8</v>
      </c>
      <c r="V54" s="101">
        <v>1.2</v>
      </c>
      <c r="W54" s="101">
        <v>20</v>
      </c>
      <c r="X54" s="18">
        <v>57.4</v>
      </c>
      <c r="Y54" s="18">
        <v>30.5</v>
      </c>
      <c r="Z54" s="18">
        <v>0.2</v>
      </c>
      <c r="AA54" s="419">
        <v>64.099999999999994</v>
      </c>
    </row>
    <row r="55" spans="1:27" ht="28.5" customHeight="1">
      <c r="A55" s="31" t="s">
        <v>2410</v>
      </c>
      <c r="B55" s="36" t="s">
        <v>1393</v>
      </c>
      <c r="C55" s="84" t="s">
        <v>1393</v>
      </c>
      <c r="D55" s="84" t="s">
        <v>1393</v>
      </c>
      <c r="E55" s="36" t="s">
        <v>1393</v>
      </c>
      <c r="F55" s="36" t="s">
        <v>1393</v>
      </c>
      <c r="G55" s="42">
        <v>1</v>
      </c>
      <c r="H55" s="36">
        <v>0.3</v>
      </c>
      <c r="I55" s="42">
        <v>5460</v>
      </c>
      <c r="J55" s="42">
        <v>25</v>
      </c>
      <c r="K55" s="168">
        <v>240</v>
      </c>
      <c r="L55" s="36">
        <v>393.7</v>
      </c>
      <c r="M55" s="36">
        <v>248.6</v>
      </c>
      <c r="N55" s="36">
        <v>501.2</v>
      </c>
      <c r="O55" s="42">
        <v>1250</v>
      </c>
      <c r="P55" s="52">
        <v>201.5</v>
      </c>
      <c r="Q55" s="168">
        <v>3307.5</v>
      </c>
      <c r="R55" s="52">
        <v>1.2</v>
      </c>
      <c r="S55" s="52">
        <v>603.9</v>
      </c>
      <c r="T55" s="101">
        <v>36</v>
      </c>
      <c r="U55" s="284" t="s">
        <v>1393</v>
      </c>
      <c r="V55" s="101">
        <v>944.1</v>
      </c>
      <c r="W55" s="101">
        <v>3348</v>
      </c>
      <c r="X55" s="18">
        <v>2720.3</v>
      </c>
      <c r="Y55" s="101">
        <v>2560.6999999999998</v>
      </c>
      <c r="Z55" s="18">
        <v>842.5</v>
      </c>
      <c r="AA55" s="419">
        <v>15</v>
      </c>
    </row>
    <row r="56" spans="1:27" ht="15.6">
      <c r="A56" s="31" t="s">
        <v>2411</v>
      </c>
      <c r="B56" s="27">
        <v>140</v>
      </c>
      <c r="C56" s="42">
        <v>12</v>
      </c>
      <c r="D56" s="36">
        <v>11.2</v>
      </c>
      <c r="E56" s="36">
        <v>35.1</v>
      </c>
      <c r="F56" s="36">
        <v>167.7</v>
      </c>
      <c r="G56" s="42">
        <v>109</v>
      </c>
      <c r="H56" s="36">
        <v>44.7</v>
      </c>
      <c r="I56" s="42">
        <v>192</v>
      </c>
      <c r="J56" s="36">
        <v>208.5</v>
      </c>
      <c r="K56" s="52">
        <v>166.7</v>
      </c>
      <c r="L56" s="36">
        <v>512.1</v>
      </c>
      <c r="M56" s="36">
        <v>187.3</v>
      </c>
      <c r="N56" s="36">
        <v>415.4</v>
      </c>
      <c r="O56" s="36">
        <v>1596.4</v>
      </c>
      <c r="P56" s="52">
        <v>805.5</v>
      </c>
      <c r="Q56" s="52">
        <v>292.7</v>
      </c>
      <c r="R56" s="52">
        <v>378.7</v>
      </c>
      <c r="S56" s="52">
        <v>473.2</v>
      </c>
      <c r="T56" s="101">
        <v>965.2</v>
      </c>
      <c r="U56" s="78">
        <v>949.6</v>
      </c>
      <c r="V56" s="101">
        <v>646.6</v>
      </c>
      <c r="W56" s="101">
        <v>369.3</v>
      </c>
      <c r="X56" s="18">
        <v>814.1</v>
      </c>
      <c r="Y56" s="101">
        <v>600.4</v>
      </c>
      <c r="Z56" s="18">
        <v>451.8</v>
      </c>
      <c r="AA56" s="419">
        <v>669.5</v>
      </c>
    </row>
    <row r="57" spans="1:27">
      <c r="A57" s="31" t="s">
        <v>2412</v>
      </c>
      <c r="B57" s="18">
        <v>20.399999999999999</v>
      </c>
      <c r="C57" s="84" t="s">
        <v>1393</v>
      </c>
      <c r="D57" s="84" t="s">
        <v>1393</v>
      </c>
      <c r="E57" s="84" t="s">
        <v>1393</v>
      </c>
      <c r="F57" s="84" t="s">
        <v>1393</v>
      </c>
      <c r="G57" s="36">
        <v>220.3</v>
      </c>
      <c r="H57" s="36">
        <v>27.2</v>
      </c>
      <c r="I57" s="36" t="s">
        <v>1393</v>
      </c>
      <c r="J57" s="36" t="s">
        <v>1393</v>
      </c>
      <c r="K57" s="52" t="s">
        <v>1393</v>
      </c>
      <c r="L57" s="36" t="s">
        <v>1393</v>
      </c>
      <c r="M57" s="42">
        <v>48</v>
      </c>
      <c r="N57" s="42">
        <v>157</v>
      </c>
      <c r="O57" s="36">
        <v>60.6</v>
      </c>
      <c r="P57" s="52" t="s">
        <v>1393</v>
      </c>
      <c r="Q57" s="168">
        <v>29</v>
      </c>
      <c r="R57" s="168">
        <v>119</v>
      </c>
      <c r="S57" s="52">
        <v>41.2</v>
      </c>
      <c r="T57" s="101">
        <v>175</v>
      </c>
      <c r="U57" s="101">
        <v>40</v>
      </c>
      <c r="V57" s="42" t="s">
        <v>1393</v>
      </c>
      <c r="W57" s="78">
        <v>129.80000000000001</v>
      </c>
      <c r="X57" s="27">
        <v>480</v>
      </c>
      <c r="Y57" s="36" t="s">
        <v>1393</v>
      </c>
      <c r="Z57" s="36" t="s">
        <v>1393</v>
      </c>
      <c r="AA57" s="419" t="s">
        <v>1393</v>
      </c>
    </row>
    <row r="58" spans="1:27" ht="15.6">
      <c r="A58" s="31" t="s">
        <v>2413</v>
      </c>
      <c r="B58" s="36" t="s">
        <v>1393</v>
      </c>
      <c r="C58" s="84" t="s">
        <v>1393</v>
      </c>
      <c r="D58" s="84" t="s">
        <v>1393</v>
      </c>
      <c r="E58" s="84" t="s">
        <v>1393</v>
      </c>
      <c r="F58" s="51">
        <v>110</v>
      </c>
      <c r="G58" s="36" t="s">
        <v>1393</v>
      </c>
      <c r="H58" s="36" t="s">
        <v>1393</v>
      </c>
      <c r="I58" s="36" t="s">
        <v>1393</v>
      </c>
      <c r="J58" s="36" t="s">
        <v>1393</v>
      </c>
      <c r="K58" s="168">
        <v>110</v>
      </c>
      <c r="L58" s="36" t="s">
        <v>1393</v>
      </c>
      <c r="M58" s="36" t="s">
        <v>1393</v>
      </c>
      <c r="N58" s="42">
        <v>175</v>
      </c>
      <c r="O58" s="42">
        <v>150</v>
      </c>
      <c r="P58" s="52" t="s">
        <v>1393</v>
      </c>
      <c r="Q58" s="168">
        <v>1562.4</v>
      </c>
      <c r="R58" s="168">
        <v>122</v>
      </c>
      <c r="S58" s="52">
        <v>423.5</v>
      </c>
      <c r="T58" s="101">
        <v>528</v>
      </c>
      <c r="U58" s="101">
        <v>210</v>
      </c>
      <c r="V58" s="101">
        <v>159.30000000000001</v>
      </c>
      <c r="W58" s="101">
        <v>6</v>
      </c>
      <c r="X58" s="27">
        <v>250</v>
      </c>
      <c r="Y58" s="101">
        <v>573</v>
      </c>
      <c r="Z58" s="36" t="s">
        <v>1393</v>
      </c>
      <c r="AA58" s="419" t="s">
        <v>1393</v>
      </c>
    </row>
    <row r="59" spans="1:27">
      <c r="A59" s="31" t="s">
        <v>2414</v>
      </c>
      <c r="B59" s="36" t="s">
        <v>1393</v>
      </c>
      <c r="C59" s="42">
        <v>360</v>
      </c>
      <c r="D59" s="36" t="s">
        <v>1393</v>
      </c>
      <c r="E59" s="36" t="s">
        <v>1393</v>
      </c>
      <c r="F59" s="42">
        <v>50</v>
      </c>
      <c r="G59" s="36" t="s">
        <v>1393</v>
      </c>
      <c r="H59" s="36" t="s">
        <v>1393</v>
      </c>
      <c r="I59" s="36" t="s">
        <v>1393</v>
      </c>
      <c r="J59" s="36" t="s">
        <v>1393</v>
      </c>
      <c r="K59" s="52" t="s">
        <v>1393</v>
      </c>
      <c r="L59" s="36" t="s">
        <v>1393</v>
      </c>
      <c r="M59" s="36" t="s">
        <v>1393</v>
      </c>
      <c r="N59" s="36" t="s">
        <v>1393</v>
      </c>
      <c r="O59" s="36">
        <v>4.5</v>
      </c>
      <c r="P59" s="52" t="s">
        <v>1393</v>
      </c>
      <c r="Q59" s="168">
        <v>1507</v>
      </c>
      <c r="R59" s="52">
        <v>489.2</v>
      </c>
      <c r="S59" s="168">
        <v>304</v>
      </c>
      <c r="T59" s="99" t="s">
        <v>1393</v>
      </c>
      <c r="U59" s="78">
        <v>1332.5</v>
      </c>
      <c r="V59" s="101">
        <v>3580</v>
      </c>
      <c r="W59" s="101">
        <v>4928</v>
      </c>
      <c r="X59" s="18">
        <v>4181.7</v>
      </c>
      <c r="Y59" s="101">
        <v>1863.6</v>
      </c>
      <c r="Z59" s="27">
        <v>2800</v>
      </c>
      <c r="AA59" s="419">
        <v>500</v>
      </c>
    </row>
    <row r="60" spans="1:27" ht="15.6">
      <c r="A60" s="31" t="s">
        <v>2415</v>
      </c>
      <c r="B60" s="18">
        <v>7.5</v>
      </c>
      <c r="C60" s="42">
        <v>3</v>
      </c>
      <c r="D60" s="42" t="s">
        <v>1393</v>
      </c>
      <c r="E60" s="42">
        <v>23</v>
      </c>
      <c r="F60" s="42">
        <v>5</v>
      </c>
      <c r="G60" s="42">
        <v>13</v>
      </c>
      <c r="H60" s="42" t="s">
        <v>1393</v>
      </c>
      <c r="I60" s="42">
        <v>2</v>
      </c>
      <c r="J60" s="36" t="s">
        <v>1393</v>
      </c>
      <c r="K60" s="52">
        <v>1.5</v>
      </c>
      <c r="L60" s="42">
        <v>1</v>
      </c>
      <c r="M60" s="36" t="s">
        <v>1393</v>
      </c>
      <c r="N60" s="42">
        <v>14</v>
      </c>
      <c r="O60" s="36">
        <v>14.4</v>
      </c>
      <c r="P60" s="168">
        <v>5</v>
      </c>
      <c r="Q60" s="168">
        <v>31</v>
      </c>
      <c r="R60" s="168">
        <v>5</v>
      </c>
      <c r="S60" s="168">
        <v>20</v>
      </c>
      <c r="T60" s="99" t="s">
        <v>1393</v>
      </c>
      <c r="U60" s="284" t="s">
        <v>1393</v>
      </c>
      <c r="V60" s="101">
        <v>9</v>
      </c>
      <c r="W60" s="99" t="s">
        <v>1393</v>
      </c>
      <c r="X60" s="27">
        <v>18</v>
      </c>
      <c r="Y60" s="36" t="s">
        <v>1393</v>
      </c>
      <c r="Z60" s="36" t="s">
        <v>1393</v>
      </c>
      <c r="AA60" s="419" t="s">
        <v>1393</v>
      </c>
    </row>
    <row r="61" spans="1:27" ht="39.6">
      <c r="A61" s="31" t="s">
        <v>2416</v>
      </c>
      <c r="B61" s="18">
        <v>352.5</v>
      </c>
      <c r="C61" s="51">
        <v>95</v>
      </c>
      <c r="D61" s="84">
        <v>25.3</v>
      </c>
      <c r="E61" s="36">
        <v>392.3</v>
      </c>
      <c r="F61" s="36">
        <v>392.8</v>
      </c>
      <c r="G61" s="36">
        <v>448.9</v>
      </c>
      <c r="H61" s="36">
        <v>12.3</v>
      </c>
      <c r="I61" s="36">
        <v>164.8</v>
      </c>
      <c r="J61" s="36">
        <v>92.4</v>
      </c>
      <c r="K61" s="52">
        <v>92.4</v>
      </c>
      <c r="L61" s="36">
        <v>202.6</v>
      </c>
      <c r="M61" s="36">
        <v>100.3</v>
      </c>
      <c r="N61" s="36">
        <v>62.6</v>
      </c>
      <c r="O61" s="36">
        <v>196.2</v>
      </c>
      <c r="P61" s="52">
        <v>76.599999999999994</v>
      </c>
      <c r="Q61" s="52">
        <v>169.1</v>
      </c>
      <c r="R61" s="52">
        <v>515.9</v>
      </c>
      <c r="S61" s="168">
        <v>477</v>
      </c>
      <c r="T61" s="101">
        <v>838.8</v>
      </c>
      <c r="U61" s="78">
        <v>1018.7</v>
      </c>
      <c r="V61" s="101">
        <v>428.8</v>
      </c>
      <c r="W61" s="101">
        <v>262.8</v>
      </c>
      <c r="X61" s="18">
        <v>775.8</v>
      </c>
      <c r="Y61" s="101">
        <v>711.7</v>
      </c>
      <c r="Z61" s="18">
        <v>111.5</v>
      </c>
      <c r="AA61" s="419">
        <v>130</v>
      </c>
    </row>
    <row r="62" spans="1:27">
      <c r="A62" s="112" t="s">
        <v>2417</v>
      </c>
      <c r="B62" s="18">
        <v>352.5</v>
      </c>
      <c r="C62" s="42">
        <v>95</v>
      </c>
      <c r="D62" s="36">
        <v>25.3</v>
      </c>
      <c r="E62" s="36">
        <v>190.3</v>
      </c>
      <c r="F62" s="36">
        <v>177.5</v>
      </c>
      <c r="G62" s="42">
        <v>261</v>
      </c>
      <c r="H62" s="36">
        <v>12.3</v>
      </c>
      <c r="I62" s="36">
        <v>163.19999999999999</v>
      </c>
      <c r="J62" s="36">
        <v>92.4</v>
      </c>
      <c r="K62" s="168">
        <v>45</v>
      </c>
      <c r="L62" s="36">
        <v>85.4</v>
      </c>
      <c r="M62" s="36">
        <v>15.5</v>
      </c>
      <c r="N62" s="36">
        <v>57.5</v>
      </c>
      <c r="O62" s="36">
        <v>45.4</v>
      </c>
      <c r="P62" s="52">
        <v>61.6</v>
      </c>
      <c r="Q62" s="52">
        <v>120.5</v>
      </c>
      <c r="R62" s="168">
        <v>184</v>
      </c>
      <c r="S62" s="168">
        <v>241</v>
      </c>
      <c r="T62" s="101">
        <v>535.79999999999995</v>
      </c>
      <c r="U62" s="78">
        <v>495.9</v>
      </c>
      <c r="V62" s="101">
        <v>265.60000000000002</v>
      </c>
      <c r="W62" s="101">
        <v>113.3</v>
      </c>
      <c r="X62" s="18">
        <v>295.89999999999998</v>
      </c>
      <c r="Y62" s="101">
        <v>131.1</v>
      </c>
      <c r="Z62" s="27">
        <v>9</v>
      </c>
      <c r="AA62" s="419">
        <v>130</v>
      </c>
    </row>
    <row r="63" spans="1:27" ht="26.4">
      <c r="A63" s="31" t="s">
        <v>2419</v>
      </c>
      <c r="B63" s="42">
        <v>150</v>
      </c>
      <c r="C63" s="42">
        <v>400</v>
      </c>
      <c r="D63" s="42" t="s">
        <v>1393</v>
      </c>
      <c r="E63" s="42" t="s">
        <v>1393</v>
      </c>
      <c r="F63" s="42">
        <v>20</v>
      </c>
      <c r="G63" s="42" t="s">
        <v>1393</v>
      </c>
      <c r="H63" s="42" t="s">
        <v>1393</v>
      </c>
      <c r="I63" s="42">
        <v>100</v>
      </c>
      <c r="J63" s="36">
        <v>2.2000000000000002</v>
      </c>
      <c r="K63" s="52" t="s">
        <v>1393</v>
      </c>
      <c r="L63" s="42">
        <v>420</v>
      </c>
      <c r="M63" s="36" t="s">
        <v>1393</v>
      </c>
      <c r="N63" s="36" t="s">
        <v>1393</v>
      </c>
      <c r="O63" s="36" t="s">
        <v>1393</v>
      </c>
      <c r="P63" s="52" t="s">
        <v>1393</v>
      </c>
      <c r="Q63" s="168">
        <v>600</v>
      </c>
      <c r="R63" s="52" t="s">
        <v>1393</v>
      </c>
      <c r="S63" s="168">
        <v>500</v>
      </c>
      <c r="T63" s="101">
        <v>203.7</v>
      </c>
      <c r="U63" s="284" t="s">
        <v>1393</v>
      </c>
      <c r="V63" s="101">
        <v>500</v>
      </c>
      <c r="W63" s="99" t="s">
        <v>1393</v>
      </c>
      <c r="X63" s="36" t="s">
        <v>1393</v>
      </c>
      <c r="Y63" s="101">
        <v>250</v>
      </c>
      <c r="Z63" s="36" t="s">
        <v>1393</v>
      </c>
      <c r="AA63" s="419" t="s">
        <v>1393</v>
      </c>
    </row>
    <row r="64" spans="1:27" ht="28.8">
      <c r="A64" s="31" t="s">
        <v>2420</v>
      </c>
      <c r="B64" s="27">
        <v>610</v>
      </c>
      <c r="C64" s="36">
        <v>359.2</v>
      </c>
      <c r="D64" s="42">
        <v>265</v>
      </c>
      <c r="E64" s="36">
        <v>291.5</v>
      </c>
      <c r="F64" s="36">
        <v>162.5</v>
      </c>
      <c r="G64" s="36">
        <v>185.1</v>
      </c>
      <c r="H64" s="36">
        <v>61.1</v>
      </c>
      <c r="I64" s="36">
        <v>47.2</v>
      </c>
      <c r="J64" s="36" t="s">
        <v>1393</v>
      </c>
      <c r="K64" s="77">
        <v>120.1</v>
      </c>
      <c r="L64" s="36">
        <v>46.7</v>
      </c>
      <c r="M64" s="36">
        <v>3.6</v>
      </c>
      <c r="N64" s="36">
        <v>28.2</v>
      </c>
      <c r="O64" s="36">
        <v>164.1</v>
      </c>
      <c r="P64" s="52">
        <v>51.2</v>
      </c>
      <c r="Q64" s="52">
        <v>50.9</v>
      </c>
      <c r="R64" s="52">
        <v>203.4</v>
      </c>
      <c r="S64" s="52">
        <v>83.3</v>
      </c>
      <c r="T64" s="101">
        <v>172.5</v>
      </c>
      <c r="U64" s="78">
        <v>358.2</v>
      </c>
      <c r="V64" s="101">
        <v>89.8</v>
      </c>
      <c r="W64" s="78">
        <v>56.2</v>
      </c>
      <c r="X64" s="18">
        <v>301.39999999999998</v>
      </c>
      <c r="Y64" s="101">
        <v>89.2</v>
      </c>
      <c r="Z64" s="18">
        <v>136.6</v>
      </c>
      <c r="AA64" s="419">
        <v>64.2</v>
      </c>
    </row>
    <row r="65" spans="1:27" ht="15.6">
      <c r="A65" s="31" t="s">
        <v>2421</v>
      </c>
      <c r="B65" s="18">
        <v>1.9</v>
      </c>
      <c r="C65" s="42" t="s">
        <v>1393</v>
      </c>
      <c r="D65" s="36">
        <v>3.5</v>
      </c>
      <c r="E65" s="36">
        <v>0.8</v>
      </c>
      <c r="F65" s="36">
        <v>0.7</v>
      </c>
      <c r="G65" s="36" t="s">
        <v>1393</v>
      </c>
      <c r="H65" s="36" t="s">
        <v>1393</v>
      </c>
      <c r="I65" s="36" t="s">
        <v>1393</v>
      </c>
      <c r="J65" s="36" t="s">
        <v>1393</v>
      </c>
      <c r="K65" s="52">
        <v>0.3</v>
      </c>
      <c r="L65" s="36">
        <v>1.5</v>
      </c>
      <c r="M65" s="42">
        <v>1</v>
      </c>
      <c r="N65" s="36">
        <v>6.9</v>
      </c>
      <c r="O65" s="42">
        <v>6</v>
      </c>
      <c r="P65" s="52">
        <v>0.1</v>
      </c>
      <c r="Q65" s="52">
        <v>14.2</v>
      </c>
      <c r="R65" s="52">
        <v>11.1</v>
      </c>
      <c r="S65" s="52">
        <v>5.6</v>
      </c>
      <c r="T65" s="99" t="s">
        <v>1393</v>
      </c>
      <c r="U65" s="78">
        <v>0.3</v>
      </c>
      <c r="V65" s="101">
        <v>3.1</v>
      </c>
      <c r="W65" s="78">
        <v>2.6</v>
      </c>
      <c r="X65" s="36" t="s">
        <v>1393</v>
      </c>
      <c r="Y65" s="101">
        <v>3.6</v>
      </c>
      <c r="Z65" s="27">
        <v>0</v>
      </c>
      <c r="AA65" s="419" t="s">
        <v>1393</v>
      </c>
    </row>
    <row r="66" spans="1:27" ht="15.6">
      <c r="A66" s="31" t="s">
        <v>2422</v>
      </c>
      <c r="B66" s="18">
        <v>7.0000000000000007E-2</v>
      </c>
      <c r="C66" s="36">
        <v>3.2</v>
      </c>
      <c r="D66" s="36">
        <v>0.7</v>
      </c>
      <c r="E66" s="36">
        <v>1.2</v>
      </c>
      <c r="F66" s="36" t="s">
        <v>1393</v>
      </c>
      <c r="G66" s="36">
        <v>0.1</v>
      </c>
      <c r="H66" s="36">
        <v>0.2</v>
      </c>
      <c r="I66" s="36" t="s">
        <v>1393</v>
      </c>
      <c r="J66" s="36">
        <v>1.4</v>
      </c>
      <c r="K66" s="52">
        <v>2.6</v>
      </c>
      <c r="L66" s="36">
        <v>0.5</v>
      </c>
      <c r="M66" s="36">
        <v>1.5</v>
      </c>
      <c r="N66" s="36">
        <v>4.4000000000000004</v>
      </c>
      <c r="O66" s="36">
        <v>1.8</v>
      </c>
      <c r="P66" s="52">
        <v>2.4</v>
      </c>
      <c r="Q66" s="52">
        <v>3.1</v>
      </c>
      <c r="R66" s="168">
        <v>3</v>
      </c>
      <c r="S66" s="168">
        <v>6</v>
      </c>
      <c r="T66" s="101">
        <v>7</v>
      </c>
      <c r="U66" s="78">
        <v>5.9</v>
      </c>
      <c r="V66" s="101">
        <v>4.7</v>
      </c>
      <c r="W66" s="101">
        <v>1.4</v>
      </c>
      <c r="X66" s="18">
        <v>1.3</v>
      </c>
      <c r="Y66" s="101">
        <v>1.2</v>
      </c>
      <c r="Z66" s="18">
        <v>0.4</v>
      </c>
      <c r="AA66" s="419">
        <v>1.5</v>
      </c>
    </row>
    <row r="67" spans="1:27" ht="12.75" customHeight="1">
      <c r="A67" s="31" t="s">
        <v>2423</v>
      </c>
      <c r="B67" s="36" t="s">
        <v>1393</v>
      </c>
      <c r="C67" s="42" t="s">
        <v>1393</v>
      </c>
      <c r="D67" s="36" t="s">
        <v>1393</v>
      </c>
      <c r="E67" s="36" t="s">
        <v>1393</v>
      </c>
      <c r="F67" s="42" t="s">
        <v>1393</v>
      </c>
      <c r="G67" s="36" t="s">
        <v>1393</v>
      </c>
      <c r="H67" s="36" t="s">
        <v>1393</v>
      </c>
      <c r="I67" s="36" t="s">
        <v>1393</v>
      </c>
      <c r="J67" s="42">
        <v>25</v>
      </c>
      <c r="K67" s="168">
        <v>20</v>
      </c>
      <c r="L67" s="42">
        <v>25</v>
      </c>
      <c r="M67" s="42">
        <v>20</v>
      </c>
      <c r="N67" s="42">
        <v>198</v>
      </c>
      <c r="O67" s="36" t="s">
        <v>1393</v>
      </c>
      <c r="P67" s="52">
        <v>718.8</v>
      </c>
      <c r="Q67" s="168">
        <v>275</v>
      </c>
      <c r="R67" s="168">
        <v>4265</v>
      </c>
      <c r="S67" s="168">
        <v>50</v>
      </c>
      <c r="T67" s="101">
        <v>350</v>
      </c>
      <c r="U67" s="78">
        <v>1977.8</v>
      </c>
      <c r="V67" s="101">
        <v>259</v>
      </c>
      <c r="W67" s="101">
        <v>65.7</v>
      </c>
      <c r="X67" s="18">
        <v>280.2</v>
      </c>
      <c r="Y67" s="101">
        <v>4158</v>
      </c>
      <c r="Z67" s="27">
        <v>415</v>
      </c>
      <c r="AA67" s="419">
        <v>1119.5999999999999</v>
      </c>
    </row>
    <row r="68" spans="1:27">
      <c r="A68" s="31" t="s">
        <v>2014</v>
      </c>
      <c r="B68" s="18">
        <v>6.3</v>
      </c>
      <c r="C68" s="36">
        <v>11.7</v>
      </c>
      <c r="D68" s="36">
        <v>2.5</v>
      </c>
      <c r="E68" s="36" t="s">
        <v>1393</v>
      </c>
      <c r="F68" s="36">
        <v>0.8</v>
      </c>
      <c r="G68" s="36" t="s">
        <v>1393</v>
      </c>
      <c r="H68" s="36">
        <v>1.4</v>
      </c>
      <c r="I68" s="36" t="s">
        <v>1393</v>
      </c>
      <c r="J68" s="36">
        <v>0.2</v>
      </c>
      <c r="K68" s="52">
        <v>0.3</v>
      </c>
      <c r="L68" s="36">
        <v>0.06</v>
      </c>
      <c r="M68" s="36">
        <v>0.2</v>
      </c>
      <c r="N68" s="36" t="s">
        <v>1393</v>
      </c>
      <c r="O68" s="36" t="s">
        <v>1393</v>
      </c>
      <c r="P68" s="52">
        <v>1.5</v>
      </c>
      <c r="Q68" s="52">
        <v>0.2</v>
      </c>
      <c r="R68" s="52">
        <v>2.5</v>
      </c>
      <c r="S68" s="52" t="s">
        <v>1393</v>
      </c>
      <c r="T68" s="99" t="s">
        <v>1393</v>
      </c>
      <c r="U68" s="78">
        <v>1.4</v>
      </c>
      <c r="V68" s="42" t="s">
        <v>1393</v>
      </c>
      <c r="W68" s="42" t="s">
        <v>1393</v>
      </c>
      <c r="X68" s="36" t="s">
        <v>1393</v>
      </c>
      <c r="Y68" s="36" t="s">
        <v>1393</v>
      </c>
      <c r="Z68" s="36" t="s">
        <v>1393</v>
      </c>
      <c r="AA68" s="419" t="s">
        <v>1393</v>
      </c>
    </row>
    <row r="69" spans="1:27">
      <c r="A69" s="31" t="s">
        <v>2015</v>
      </c>
      <c r="B69" s="36" t="s">
        <v>1393</v>
      </c>
      <c r="C69" s="42" t="s">
        <v>1393</v>
      </c>
      <c r="D69" s="36" t="s">
        <v>1393</v>
      </c>
      <c r="E69" s="36" t="s">
        <v>1393</v>
      </c>
      <c r="F69" s="36">
        <v>0.1</v>
      </c>
      <c r="G69" s="36" t="s">
        <v>1393</v>
      </c>
      <c r="H69" s="36" t="s">
        <v>1393</v>
      </c>
      <c r="I69" s="36" t="s">
        <v>1393</v>
      </c>
      <c r="J69" s="36" t="s">
        <v>1393</v>
      </c>
      <c r="K69" s="52" t="s">
        <v>1393</v>
      </c>
      <c r="L69" s="36">
        <v>2.6</v>
      </c>
      <c r="M69" s="42">
        <v>21</v>
      </c>
      <c r="N69" s="36">
        <v>9.4</v>
      </c>
      <c r="O69" s="36" t="s">
        <v>1393</v>
      </c>
      <c r="P69" s="52" t="s">
        <v>1393</v>
      </c>
      <c r="Q69" s="52">
        <v>0.8</v>
      </c>
      <c r="R69" s="52" t="s">
        <v>1393</v>
      </c>
      <c r="S69" s="52" t="s">
        <v>1393</v>
      </c>
      <c r="T69" s="101">
        <v>1.5</v>
      </c>
      <c r="U69" s="78" t="s">
        <v>1393</v>
      </c>
      <c r="V69" s="101" t="s">
        <v>1393</v>
      </c>
      <c r="W69" s="42" t="s">
        <v>1393</v>
      </c>
      <c r="X69" s="36" t="s">
        <v>1393</v>
      </c>
      <c r="Y69" s="36" t="s">
        <v>1393</v>
      </c>
      <c r="Z69" s="36" t="s">
        <v>1393</v>
      </c>
      <c r="AA69" s="419" t="s">
        <v>1393</v>
      </c>
    </row>
    <row r="70" spans="1:27">
      <c r="A70" s="31" t="s">
        <v>2016</v>
      </c>
      <c r="B70" s="18">
        <v>0.8</v>
      </c>
      <c r="C70" s="36">
        <v>0.3</v>
      </c>
      <c r="D70" s="36">
        <v>1.3</v>
      </c>
      <c r="E70" s="36">
        <v>2.1</v>
      </c>
      <c r="F70" s="36" t="s">
        <v>1393</v>
      </c>
      <c r="G70" s="36" t="s">
        <v>1393</v>
      </c>
      <c r="H70" s="36" t="s">
        <v>1393</v>
      </c>
      <c r="I70" s="36" t="s">
        <v>1393</v>
      </c>
      <c r="J70" s="36">
        <v>0.7</v>
      </c>
      <c r="K70" s="52" t="s">
        <v>1393</v>
      </c>
      <c r="L70" s="36">
        <v>0.04</v>
      </c>
      <c r="M70" s="36" t="s">
        <v>1393</v>
      </c>
      <c r="N70" s="36" t="s">
        <v>1393</v>
      </c>
      <c r="O70" s="36" t="s">
        <v>1393</v>
      </c>
      <c r="P70" s="52">
        <v>0.01</v>
      </c>
      <c r="Q70" s="52" t="s">
        <v>1393</v>
      </c>
      <c r="R70" s="52" t="s">
        <v>1393</v>
      </c>
      <c r="S70" s="52" t="s">
        <v>1393</v>
      </c>
      <c r="T70" s="78" t="s">
        <v>1393</v>
      </c>
      <c r="U70" s="78" t="s">
        <v>1393</v>
      </c>
      <c r="V70" s="101" t="s">
        <v>1393</v>
      </c>
      <c r="W70" s="42" t="s">
        <v>1393</v>
      </c>
      <c r="X70" s="36" t="s">
        <v>1393</v>
      </c>
      <c r="Y70" s="36" t="s">
        <v>1393</v>
      </c>
      <c r="Z70" s="36">
        <v>0.3</v>
      </c>
      <c r="AA70" s="419" t="s">
        <v>1393</v>
      </c>
    </row>
    <row r="71" spans="1:27">
      <c r="A71" s="31" t="s">
        <v>2017</v>
      </c>
      <c r="B71" s="18">
        <v>65.400000000000006</v>
      </c>
      <c r="C71" s="42">
        <v>50</v>
      </c>
      <c r="D71" s="42">
        <v>16</v>
      </c>
      <c r="E71" s="36">
        <v>43.6</v>
      </c>
      <c r="F71" s="36">
        <v>53.1</v>
      </c>
      <c r="G71" s="36">
        <v>27.3</v>
      </c>
      <c r="H71" s="36">
        <v>17.5</v>
      </c>
      <c r="I71" s="36">
        <v>79.7</v>
      </c>
      <c r="J71" s="36">
        <v>39.5</v>
      </c>
      <c r="K71" s="52">
        <v>56.3</v>
      </c>
      <c r="L71" s="42">
        <v>56</v>
      </c>
      <c r="M71" s="36">
        <v>23.4</v>
      </c>
      <c r="N71" s="36">
        <v>110.3</v>
      </c>
      <c r="O71" s="36">
        <v>49.8</v>
      </c>
      <c r="P71" s="52">
        <v>61.4</v>
      </c>
      <c r="Q71" s="52">
        <v>160.1</v>
      </c>
      <c r="R71" s="168">
        <v>35</v>
      </c>
      <c r="S71" s="52">
        <v>251.3</v>
      </c>
      <c r="T71" s="101">
        <v>323.39999999999998</v>
      </c>
      <c r="U71" s="78">
        <v>176.3</v>
      </c>
      <c r="V71" s="101">
        <v>395.1</v>
      </c>
      <c r="W71" s="78">
        <v>101.9</v>
      </c>
      <c r="X71" s="27">
        <v>524</v>
      </c>
      <c r="Y71" s="18">
        <v>387.7</v>
      </c>
      <c r="Z71" s="18">
        <v>1015.8</v>
      </c>
      <c r="AA71" s="419">
        <v>452.1</v>
      </c>
    </row>
    <row r="72" spans="1:27">
      <c r="A72" s="31" t="s">
        <v>829</v>
      </c>
      <c r="B72" s="18">
        <v>501.6</v>
      </c>
      <c r="C72" s="42">
        <v>364</v>
      </c>
      <c r="D72" s="36">
        <v>201.5</v>
      </c>
      <c r="E72" s="36">
        <v>480.3</v>
      </c>
      <c r="F72" s="36">
        <v>347.8</v>
      </c>
      <c r="G72" s="36">
        <v>149.9</v>
      </c>
      <c r="H72" s="36">
        <v>57.3</v>
      </c>
      <c r="I72" s="36">
        <v>326.89999999999998</v>
      </c>
      <c r="J72" s="36">
        <v>247.7</v>
      </c>
      <c r="K72" s="168">
        <v>570</v>
      </c>
      <c r="L72" s="36">
        <v>515.5</v>
      </c>
      <c r="M72" s="36">
        <v>204.4</v>
      </c>
      <c r="N72" s="36">
        <v>258.10000000000002</v>
      </c>
      <c r="O72" s="42">
        <v>333</v>
      </c>
      <c r="P72" s="52">
        <v>270.89999999999998</v>
      </c>
      <c r="Q72" s="52">
        <v>478.5</v>
      </c>
      <c r="R72" s="52">
        <v>439.3</v>
      </c>
      <c r="S72" s="52">
        <v>268.8</v>
      </c>
      <c r="T72" s="101">
        <v>367.2</v>
      </c>
      <c r="U72" s="101">
        <v>409</v>
      </c>
      <c r="V72" s="27">
        <v>279</v>
      </c>
      <c r="W72" s="27">
        <v>244.5</v>
      </c>
      <c r="X72" s="18">
        <v>343.4</v>
      </c>
      <c r="Y72" s="18">
        <v>415.8</v>
      </c>
      <c r="Z72" s="18">
        <v>201.2</v>
      </c>
      <c r="AA72" s="419">
        <v>323.60000000000002</v>
      </c>
    </row>
    <row r="73" spans="1:27" ht="26.4">
      <c r="A73" s="31" t="s">
        <v>637</v>
      </c>
      <c r="B73" s="18">
        <v>4.4000000000000004</v>
      </c>
      <c r="C73" s="36">
        <v>2.2000000000000002</v>
      </c>
      <c r="D73" s="36">
        <v>2.2999999999999998</v>
      </c>
      <c r="E73" s="36">
        <v>12.6</v>
      </c>
      <c r="F73" s="36">
        <v>7.9</v>
      </c>
      <c r="G73" s="36">
        <v>7.9</v>
      </c>
      <c r="H73" s="36">
        <v>1.4</v>
      </c>
      <c r="I73" s="36">
        <v>5.4</v>
      </c>
      <c r="J73" s="42">
        <v>4</v>
      </c>
      <c r="K73" s="52">
        <v>9.4</v>
      </c>
      <c r="L73" s="36">
        <v>6.2</v>
      </c>
      <c r="M73" s="42">
        <v>2</v>
      </c>
      <c r="N73" s="42">
        <v>8</v>
      </c>
      <c r="O73" s="36">
        <v>26.4</v>
      </c>
      <c r="P73" s="52">
        <v>17.100000000000001</v>
      </c>
      <c r="Q73" s="168">
        <v>10</v>
      </c>
      <c r="R73" s="52">
        <v>9.6999999999999993</v>
      </c>
      <c r="S73" s="168">
        <v>14</v>
      </c>
      <c r="T73" s="284" t="s">
        <v>1393</v>
      </c>
      <c r="U73" s="101">
        <v>28</v>
      </c>
      <c r="V73" s="27">
        <v>25.9</v>
      </c>
      <c r="W73" s="27">
        <v>10</v>
      </c>
      <c r="X73" s="18">
        <v>1.8</v>
      </c>
      <c r="Y73" s="18">
        <v>2.5</v>
      </c>
      <c r="Z73" s="27">
        <v>55</v>
      </c>
      <c r="AA73" s="419">
        <v>3</v>
      </c>
    </row>
    <row r="74" spans="1:27" ht="26.4">
      <c r="A74" s="31" t="s">
        <v>638</v>
      </c>
      <c r="B74" s="27">
        <v>3</v>
      </c>
      <c r="C74" s="42" t="s">
        <v>1393</v>
      </c>
      <c r="D74" s="42">
        <v>4</v>
      </c>
      <c r="E74" s="42">
        <v>7.5</v>
      </c>
      <c r="F74" s="42">
        <v>1</v>
      </c>
      <c r="G74" s="36" t="s">
        <v>1393</v>
      </c>
      <c r="H74" s="36" t="s">
        <v>1393</v>
      </c>
      <c r="I74" s="36" t="s">
        <v>1393</v>
      </c>
      <c r="J74" s="36" t="s">
        <v>1393</v>
      </c>
      <c r="K74" s="52" t="s">
        <v>1393</v>
      </c>
      <c r="L74" s="36" t="s">
        <v>1393</v>
      </c>
      <c r="M74" s="36" t="s">
        <v>1393</v>
      </c>
      <c r="N74" s="42">
        <v>3</v>
      </c>
      <c r="O74" s="42">
        <v>41</v>
      </c>
      <c r="P74" s="52">
        <v>34.1</v>
      </c>
      <c r="Q74" s="52">
        <v>25.6</v>
      </c>
      <c r="R74" s="52">
        <v>52.7</v>
      </c>
      <c r="S74" s="52">
        <v>21.5</v>
      </c>
      <c r="T74" s="101">
        <v>4.5</v>
      </c>
      <c r="U74" s="78">
        <v>5.5</v>
      </c>
      <c r="V74" s="27">
        <v>38.700000000000003</v>
      </c>
      <c r="W74" s="78">
        <v>10.199999999999999</v>
      </c>
      <c r="X74" s="27">
        <v>45</v>
      </c>
      <c r="Y74" s="18">
        <v>0.5</v>
      </c>
      <c r="Z74" s="18">
        <v>16.5</v>
      </c>
      <c r="AA74" s="419">
        <v>8</v>
      </c>
    </row>
    <row r="75" spans="1:27">
      <c r="A75" s="31" t="s">
        <v>639</v>
      </c>
      <c r="B75" s="18">
        <v>49.3</v>
      </c>
      <c r="C75" s="36">
        <v>41.7</v>
      </c>
      <c r="D75" s="36">
        <v>26.3</v>
      </c>
      <c r="E75" s="36">
        <v>61.5</v>
      </c>
      <c r="F75" s="36">
        <v>18.5</v>
      </c>
      <c r="G75" s="36">
        <v>22.9</v>
      </c>
      <c r="H75" s="36">
        <v>22.3</v>
      </c>
      <c r="I75" s="36">
        <v>17.5</v>
      </c>
      <c r="J75" s="36">
        <v>90.3</v>
      </c>
      <c r="K75" s="52">
        <v>12.5</v>
      </c>
      <c r="L75" s="36">
        <v>52.2</v>
      </c>
      <c r="M75" s="36">
        <v>80.400000000000006</v>
      </c>
      <c r="N75" s="36">
        <v>38.799999999999997</v>
      </c>
      <c r="O75" s="36">
        <v>78.599999999999994</v>
      </c>
      <c r="P75" s="52">
        <v>28.2</v>
      </c>
      <c r="Q75" s="52">
        <v>20.7</v>
      </c>
      <c r="R75" s="52">
        <v>65.7</v>
      </c>
      <c r="S75" s="52">
        <v>47.6</v>
      </c>
      <c r="T75" s="101">
        <v>118.6</v>
      </c>
      <c r="U75" s="78">
        <v>107.2</v>
      </c>
      <c r="V75" s="27">
        <v>64</v>
      </c>
      <c r="W75" s="78">
        <v>124.5</v>
      </c>
      <c r="X75" s="18">
        <v>107.1</v>
      </c>
      <c r="Y75" s="18">
        <v>257.3</v>
      </c>
      <c r="Z75" s="18">
        <v>81.2</v>
      </c>
      <c r="AA75" s="419">
        <v>47</v>
      </c>
    </row>
    <row r="76" spans="1:27" ht="26.25" customHeight="1">
      <c r="A76" s="31" t="s">
        <v>640</v>
      </c>
      <c r="B76" s="27">
        <v>25</v>
      </c>
      <c r="C76" s="42">
        <v>3.5</v>
      </c>
      <c r="D76" s="36">
        <v>133.80000000000001</v>
      </c>
      <c r="E76" s="36">
        <v>503.6</v>
      </c>
      <c r="F76" s="36">
        <v>94.9</v>
      </c>
      <c r="G76" s="36">
        <v>15.2</v>
      </c>
      <c r="H76" s="36">
        <v>421.6</v>
      </c>
      <c r="I76" s="36">
        <v>420.6</v>
      </c>
      <c r="J76" s="36">
        <v>156.1</v>
      </c>
      <c r="K76" s="42">
        <v>1960.7</v>
      </c>
      <c r="L76" s="36">
        <v>135.30000000000001</v>
      </c>
      <c r="M76" s="36">
        <v>348.8</v>
      </c>
      <c r="N76" s="36">
        <v>170.4</v>
      </c>
      <c r="O76" s="42">
        <v>354</v>
      </c>
      <c r="P76" s="52">
        <v>4159.3999999999996</v>
      </c>
      <c r="Q76" s="52">
        <v>162.6</v>
      </c>
      <c r="R76" s="52">
        <v>9.6999999999999993</v>
      </c>
      <c r="S76" s="52">
        <v>2000.3</v>
      </c>
      <c r="T76" s="101">
        <v>71.2</v>
      </c>
      <c r="U76" s="101">
        <v>1536</v>
      </c>
      <c r="V76" s="27">
        <v>1883.4</v>
      </c>
      <c r="W76" s="78">
        <v>1160.8</v>
      </c>
      <c r="X76" s="27">
        <v>345</v>
      </c>
      <c r="Y76" s="27">
        <v>3908</v>
      </c>
      <c r="Z76" s="18">
        <v>2558.1</v>
      </c>
      <c r="AA76" s="419">
        <v>2024</v>
      </c>
    </row>
    <row r="77" spans="1:27">
      <c r="A77" s="31" t="s">
        <v>641</v>
      </c>
      <c r="B77" s="18">
        <v>206.9</v>
      </c>
      <c r="C77" s="36">
        <v>410.2</v>
      </c>
      <c r="D77" s="36">
        <v>153.69999999999999</v>
      </c>
      <c r="E77" s="36">
        <v>118.4</v>
      </c>
      <c r="F77" s="36">
        <v>247.3</v>
      </c>
      <c r="G77" s="42">
        <v>201</v>
      </c>
      <c r="H77" s="36">
        <v>287.3</v>
      </c>
      <c r="I77" s="42">
        <v>183</v>
      </c>
      <c r="J77" s="36">
        <v>190.2</v>
      </c>
      <c r="K77" s="52">
        <v>167.5</v>
      </c>
      <c r="L77" s="36">
        <v>232.4</v>
      </c>
      <c r="M77" s="42">
        <v>178</v>
      </c>
      <c r="N77" s="36">
        <v>140.69999999999999</v>
      </c>
      <c r="O77" s="36">
        <v>159.4</v>
      </c>
      <c r="P77" s="52">
        <v>121.8</v>
      </c>
      <c r="Q77" s="52">
        <v>163.5</v>
      </c>
      <c r="R77" s="52">
        <v>309.89999999999998</v>
      </c>
      <c r="S77" s="52">
        <v>98.2</v>
      </c>
      <c r="T77" s="101">
        <v>198.5</v>
      </c>
      <c r="U77" s="101">
        <v>200</v>
      </c>
      <c r="V77" s="27">
        <v>102</v>
      </c>
      <c r="W77" s="78">
        <v>142.9</v>
      </c>
      <c r="X77" s="18">
        <v>165.9</v>
      </c>
      <c r="Y77" s="27">
        <v>96</v>
      </c>
      <c r="Z77" s="18">
        <v>144.69999999999999</v>
      </c>
      <c r="AA77" s="419">
        <v>114.6</v>
      </c>
    </row>
    <row r="78" spans="1:27" ht="26.4">
      <c r="A78" s="110" t="s">
        <v>642</v>
      </c>
      <c r="C78" s="36"/>
      <c r="D78" s="36"/>
      <c r="E78" s="36"/>
      <c r="F78" s="36"/>
      <c r="G78" s="42"/>
      <c r="H78" s="36"/>
      <c r="I78" s="42"/>
      <c r="J78" s="36"/>
      <c r="K78" s="52"/>
      <c r="L78" s="36"/>
      <c r="M78" s="42"/>
      <c r="N78" s="36"/>
      <c r="O78" s="36"/>
      <c r="P78" s="52"/>
      <c r="Q78" s="52"/>
      <c r="R78" s="52"/>
      <c r="S78" s="52"/>
      <c r="U78" s="285"/>
      <c r="V78" s="315"/>
      <c r="X78" s="427"/>
      <c r="Y78" s="427"/>
      <c r="Z78" s="18"/>
      <c r="AA78" s="484"/>
    </row>
    <row r="79" spans="1:27" ht="28.8">
      <c r="A79" s="31" t="s">
        <v>643</v>
      </c>
      <c r="B79" s="18">
        <v>1.3</v>
      </c>
      <c r="C79" s="36">
        <v>0.8</v>
      </c>
      <c r="D79" s="36">
        <v>1.3</v>
      </c>
      <c r="E79" s="36">
        <v>1.4</v>
      </c>
      <c r="F79" s="36">
        <v>1.4</v>
      </c>
      <c r="G79" s="36">
        <v>0.8</v>
      </c>
      <c r="H79" s="42">
        <v>1</v>
      </c>
      <c r="I79" s="36">
        <v>0.6</v>
      </c>
      <c r="J79" s="36">
        <v>0.4</v>
      </c>
      <c r="K79" s="52">
        <v>0.2</v>
      </c>
      <c r="L79" s="36">
        <v>0.3</v>
      </c>
      <c r="M79" s="36">
        <v>0.4</v>
      </c>
      <c r="N79" s="36">
        <v>0.5</v>
      </c>
      <c r="O79" s="36">
        <v>0.5</v>
      </c>
      <c r="P79" s="52">
        <v>1.3</v>
      </c>
      <c r="Q79" s="52">
        <v>0.5</v>
      </c>
      <c r="R79" s="52">
        <v>1.5</v>
      </c>
      <c r="S79" s="52">
        <v>0.2</v>
      </c>
      <c r="T79" s="101">
        <v>1.5</v>
      </c>
      <c r="U79" s="78">
        <v>0.5</v>
      </c>
      <c r="V79" s="101">
        <v>0.7</v>
      </c>
      <c r="W79" s="78">
        <v>0.7</v>
      </c>
      <c r="X79" s="101">
        <v>1.9</v>
      </c>
      <c r="Y79" s="18">
        <v>2.8</v>
      </c>
      <c r="Z79" s="18">
        <v>0.4</v>
      </c>
      <c r="AA79" s="419">
        <v>0.4</v>
      </c>
    </row>
    <row r="80" spans="1:27" ht="28.8">
      <c r="A80" s="31" t="s">
        <v>644</v>
      </c>
      <c r="B80" s="18">
        <v>3.9</v>
      </c>
      <c r="C80" s="36">
        <v>1.4</v>
      </c>
      <c r="D80" s="36">
        <v>5.9</v>
      </c>
      <c r="E80" s="36">
        <v>1.8</v>
      </c>
      <c r="F80" s="36">
        <v>2.2000000000000002</v>
      </c>
      <c r="G80" s="36">
        <v>0.9</v>
      </c>
      <c r="H80" s="36">
        <v>1.9</v>
      </c>
      <c r="I80" s="36">
        <v>2.7</v>
      </c>
      <c r="J80" s="36">
        <v>0.7</v>
      </c>
      <c r="K80" s="52">
        <v>0.1</v>
      </c>
      <c r="L80" s="36">
        <v>3.5</v>
      </c>
      <c r="M80" s="36">
        <v>1.1000000000000001</v>
      </c>
      <c r="N80" s="36">
        <v>1.1000000000000001</v>
      </c>
      <c r="O80" s="36">
        <v>0.8</v>
      </c>
      <c r="P80" s="52">
        <v>1.1000000000000001</v>
      </c>
      <c r="Q80" s="168">
        <v>2</v>
      </c>
      <c r="R80" s="52">
        <v>1.7</v>
      </c>
      <c r="S80" s="168">
        <v>1</v>
      </c>
      <c r="T80" s="101">
        <v>1.9</v>
      </c>
      <c r="U80" s="78">
        <v>1.1000000000000001</v>
      </c>
      <c r="V80" s="101">
        <v>1.5</v>
      </c>
      <c r="W80" s="78">
        <v>1.2</v>
      </c>
      <c r="X80" s="101">
        <v>2.9</v>
      </c>
      <c r="Y80" s="18">
        <v>0.5</v>
      </c>
      <c r="Z80" s="18">
        <v>1.9</v>
      </c>
      <c r="AA80" s="419">
        <v>0.5</v>
      </c>
    </row>
    <row r="81" spans="1:27" ht="42">
      <c r="A81" s="170" t="s">
        <v>645</v>
      </c>
      <c r="B81" s="18">
        <v>8.4</v>
      </c>
      <c r="C81" s="36">
        <v>5.6</v>
      </c>
      <c r="D81" s="36">
        <v>4.3</v>
      </c>
      <c r="E81" s="36">
        <v>5.9</v>
      </c>
      <c r="F81" s="36">
        <v>7.5</v>
      </c>
      <c r="G81" s="36">
        <v>6.3</v>
      </c>
      <c r="H81" s="36">
        <v>3.1</v>
      </c>
      <c r="I81" s="36">
        <v>1.2</v>
      </c>
      <c r="J81" s="36">
        <v>3.8</v>
      </c>
      <c r="K81" s="52">
        <v>3.1</v>
      </c>
      <c r="L81" s="36">
        <v>3.6</v>
      </c>
      <c r="M81" s="36">
        <v>4.5</v>
      </c>
      <c r="N81" s="36">
        <v>4.4000000000000004</v>
      </c>
      <c r="O81" s="36">
        <v>2.1</v>
      </c>
      <c r="P81" s="52">
        <v>4.2</v>
      </c>
      <c r="Q81" s="52">
        <v>5.0999999999999996</v>
      </c>
      <c r="R81" s="52">
        <v>4.0999999999999996</v>
      </c>
      <c r="S81" s="52">
        <v>7.9</v>
      </c>
      <c r="T81" s="101">
        <v>3.6</v>
      </c>
      <c r="U81" s="78">
        <v>4.5999999999999996</v>
      </c>
      <c r="V81" s="101">
        <v>9.6999999999999993</v>
      </c>
      <c r="W81" s="101">
        <v>2</v>
      </c>
      <c r="X81" s="101">
        <v>11.1</v>
      </c>
      <c r="Y81" s="18">
        <v>5.3</v>
      </c>
      <c r="Z81" s="18">
        <v>3.3</v>
      </c>
      <c r="AA81" s="495">
        <v>1.6</v>
      </c>
    </row>
    <row r="82" spans="1:27">
      <c r="A82" s="110" t="s">
        <v>646</v>
      </c>
      <c r="C82" s="36"/>
      <c r="D82" s="36"/>
      <c r="E82" s="36"/>
      <c r="F82" s="36"/>
      <c r="G82" s="42"/>
      <c r="H82" s="36"/>
      <c r="I82" s="42"/>
      <c r="J82" s="36"/>
      <c r="K82" s="52"/>
      <c r="L82" s="36"/>
      <c r="M82" s="42"/>
      <c r="N82" s="36"/>
      <c r="O82" s="36"/>
      <c r="P82" s="52"/>
      <c r="Q82" s="52"/>
      <c r="R82" s="52"/>
      <c r="S82" s="52"/>
      <c r="T82" s="66"/>
      <c r="U82" s="285"/>
      <c r="V82" s="27"/>
      <c r="X82" s="430"/>
      <c r="Y82" s="430"/>
      <c r="Z82" s="430"/>
      <c r="AA82" s="419"/>
    </row>
    <row r="83" spans="1:27">
      <c r="A83" s="31" t="s">
        <v>647</v>
      </c>
      <c r="B83" s="18">
        <v>2.1</v>
      </c>
      <c r="C83" s="36">
        <v>0.2</v>
      </c>
      <c r="D83" s="36">
        <v>1.7</v>
      </c>
      <c r="E83" s="36">
        <v>1.6</v>
      </c>
      <c r="F83" s="36">
        <v>0.3</v>
      </c>
      <c r="G83" s="36">
        <v>0.6</v>
      </c>
      <c r="H83" s="36">
        <v>0.3</v>
      </c>
      <c r="I83" s="36">
        <v>0.4</v>
      </c>
      <c r="J83" s="36">
        <v>0.6</v>
      </c>
      <c r="K83" s="52">
        <v>0.4</v>
      </c>
      <c r="L83" s="36">
        <v>1.7</v>
      </c>
      <c r="M83" s="36">
        <v>0.7</v>
      </c>
      <c r="N83" s="36">
        <v>1.7</v>
      </c>
      <c r="O83" s="36">
        <v>0.9</v>
      </c>
      <c r="P83" s="52">
        <v>2.2000000000000002</v>
      </c>
      <c r="Q83" s="52">
        <v>0.8</v>
      </c>
      <c r="R83" s="52">
        <v>1.2</v>
      </c>
      <c r="S83" s="52">
        <v>0.8</v>
      </c>
      <c r="T83" s="101">
        <v>0.5</v>
      </c>
      <c r="U83" s="78">
        <v>1.9</v>
      </c>
      <c r="V83" s="27">
        <v>1.5</v>
      </c>
      <c r="W83" s="78">
        <v>2.6</v>
      </c>
      <c r="X83" s="18">
        <v>3.6</v>
      </c>
      <c r="Y83" s="18">
        <v>3.5</v>
      </c>
      <c r="Z83" s="18">
        <v>1.7</v>
      </c>
      <c r="AA83" s="419">
        <v>0.9</v>
      </c>
    </row>
    <row r="84" spans="1:27">
      <c r="A84" s="31" t="s">
        <v>648</v>
      </c>
      <c r="B84" s="18">
        <v>0.05</v>
      </c>
      <c r="C84" s="36" t="s">
        <v>1393</v>
      </c>
      <c r="D84" s="36">
        <v>5.0000000000000001E-3</v>
      </c>
      <c r="E84" s="36">
        <v>0.3</v>
      </c>
      <c r="F84" s="36">
        <v>1E-3</v>
      </c>
      <c r="G84" s="36" t="s">
        <v>1393</v>
      </c>
      <c r="H84" s="36">
        <v>1E-3</v>
      </c>
      <c r="I84" s="36">
        <v>0.1</v>
      </c>
      <c r="J84" s="36">
        <v>0.1</v>
      </c>
      <c r="K84" s="52">
        <v>0.2</v>
      </c>
      <c r="L84" s="36">
        <v>0.2</v>
      </c>
      <c r="M84" s="36">
        <v>0.1</v>
      </c>
      <c r="N84" s="36">
        <v>1.2</v>
      </c>
      <c r="O84" s="36">
        <v>0.4</v>
      </c>
      <c r="P84" s="52">
        <v>0.4</v>
      </c>
      <c r="Q84" s="168">
        <v>0</v>
      </c>
      <c r="R84" s="52">
        <v>0.7</v>
      </c>
      <c r="S84" s="52">
        <v>0.3</v>
      </c>
      <c r="T84" s="171">
        <v>0.05</v>
      </c>
      <c r="U84" s="78">
        <v>0.6</v>
      </c>
      <c r="V84" s="151">
        <v>0.02</v>
      </c>
      <c r="W84" s="78">
        <v>0.05</v>
      </c>
      <c r="X84" s="18">
        <v>1.8</v>
      </c>
      <c r="Y84" s="18">
        <v>1.3</v>
      </c>
      <c r="Z84" s="36" t="s">
        <v>1393</v>
      </c>
      <c r="AA84" s="419">
        <v>0.1</v>
      </c>
    </row>
    <row r="85" spans="1:27" ht="39.6">
      <c r="A85" s="31" t="s">
        <v>2194</v>
      </c>
      <c r="B85" s="18">
        <v>6.2</v>
      </c>
      <c r="C85" s="36">
        <v>8.6</v>
      </c>
      <c r="D85" s="36">
        <v>5.9</v>
      </c>
      <c r="E85" s="36">
        <v>4.2</v>
      </c>
      <c r="F85" s="36">
        <v>4.2</v>
      </c>
      <c r="G85" s="36">
        <v>4.4000000000000004</v>
      </c>
      <c r="H85" s="36">
        <v>3.2</v>
      </c>
      <c r="I85" s="36">
        <v>3.5</v>
      </c>
      <c r="J85" s="42">
        <v>3</v>
      </c>
      <c r="K85" s="52">
        <v>3.3</v>
      </c>
      <c r="L85" s="36">
        <v>2.7</v>
      </c>
      <c r="M85" s="36">
        <v>2.2999999999999998</v>
      </c>
      <c r="N85" s="36">
        <v>2.1</v>
      </c>
      <c r="O85" s="36">
        <v>3.7</v>
      </c>
      <c r="P85" s="52">
        <v>2.8</v>
      </c>
      <c r="Q85" s="52">
        <v>3.3</v>
      </c>
      <c r="R85" s="52">
        <v>4.7</v>
      </c>
      <c r="S85" s="52">
        <v>6.8</v>
      </c>
      <c r="T85" s="101">
        <v>5.3</v>
      </c>
      <c r="U85" s="78">
        <v>12.2</v>
      </c>
      <c r="V85" s="27">
        <v>6</v>
      </c>
      <c r="W85" s="78">
        <v>11.4</v>
      </c>
      <c r="X85" s="18">
        <v>12.6</v>
      </c>
      <c r="Y85" s="18">
        <v>10.8</v>
      </c>
      <c r="Z85" s="18">
        <v>4.7</v>
      </c>
      <c r="AA85" s="419">
        <v>5.4</v>
      </c>
    </row>
    <row r="86" spans="1:27" ht="26.4">
      <c r="A86" s="31" t="s">
        <v>2195</v>
      </c>
      <c r="B86" s="36" t="s">
        <v>1393</v>
      </c>
      <c r="C86" s="42">
        <v>2250</v>
      </c>
      <c r="D86" s="42">
        <v>1885</v>
      </c>
      <c r="E86" s="42">
        <v>2720</v>
      </c>
      <c r="F86" s="42">
        <v>630</v>
      </c>
      <c r="G86" s="42">
        <v>3460</v>
      </c>
      <c r="H86" s="42">
        <v>430</v>
      </c>
      <c r="I86" s="42">
        <v>1213</v>
      </c>
      <c r="J86" s="42">
        <v>2683</v>
      </c>
      <c r="K86" s="168">
        <v>1074.8</v>
      </c>
      <c r="L86" s="42">
        <v>428</v>
      </c>
      <c r="M86" s="42">
        <v>1304</v>
      </c>
      <c r="N86" s="42">
        <v>808</v>
      </c>
      <c r="O86" s="36">
        <v>505.5</v>
      </c>
      <c r="P86" s="52">
        <v>620.29999999999995</v>
      </c>
      <c r="Q86" s="168">
        <v>48</v>
      </c>
      <c r="R86" s="168">
        <v>543</v>
      </c>
      <c r="S86" s="168">
        <v>91</v>
      </c>
      <c r="T86" s="101">
        <v>137.6</v>
      </c>
      <c r="U86" s="101">
        <v>1</v>
      </c>
      <c r="V86" s="27">
        <v>728.2</v>
      </c>
      <c r="W86" s="101">
        <v>390</v>
      </c>
      <c r="X86" s="27">
        <v>24</v>
      </c>
      <c r="Y86" s="101">
        <v>168.4</v>
      </c>
      <c r="Z86" s="18">
        <v>225.9</v>
      </c>
      <c r="AA86" s="419">
        <v>420</v>
      </c>
    </row>
    <row r="87" spans="1:27" ht="26.4">
      <c r="A87" s="31" t="s">
        <v>1581</v>
      </c>
      <c r="B87" s="36" t="s">
        <v>1393</v>
      </c>
      <c r="C87" s="36" t="s">
        <v>1393</v>
      </c>
      <c r="D87" s="42">
        <v>6</v>
      </c>
      <c r="E87" s="36" t="s">
        <v>1393</v>
      </c>
      <c r="F87" s="36" t="s">
        <v>1393</v>
      </c>
      <c r="G87" s="36" t="s">
        <v>1393</v>
      </c>
      <c r="H87" s="36" t="s">
        <v>1393</v>
      </c>
      <c r="I87" s="36">
        <v>1.5</v>
      </c>
      <c r="J87" s="36" t="s">
        <v>1393</v>
      </c>
      <c r="K87" s="52">
        <v>0.6</v>
      </c>
      <c r="L87" s="101">
        <v>3</v>
      </c>
      <c r="M87" s="36">
        <v>4.2</v>
      </c>
      <c r="N87" s="36">
        <v>2.8</v>
      </c>
      <c r="O87" s="36">
        <v>0.7</v>
      </c>
      <c r="P87" s="52">
        <v>12.9</v>
      </c>
      <c r="Q87" s="101">
        <v>3</v>
      </c>
      <c r="R87" s="52">
        <v>0.3</v>
      </c>
      <c r="S87" s="52">
        <v>20.2</v>
      </c>
      <c r="T87" s="101">
        <v>5.0999999999999996</v>
      </c>
      <c r="U87" s="101">
        <v>2</v>
      </c>
      <c r="V87" s="27">
        <v>6.5</v>
      </c>
      <c r="W87" s="78">
        <v>0.4</v>
      </c>
      <c r="X87" s="18">
        <v>8.1</v>
      </c>
      <c r="Y87" s="18">
        <v>9.3000000000000007</v>
      </c>
      <c r="Z87" s="18">
        <v>1.5</v>
      </c>
      <c r="AA87" s="419">
        <v>5.7</v>
      </c>
    </row>
    <row r="88" spans="1:27" ht="26.4">
      <c r="A88" s="31" t="s">
        <v>713</v>
      </c>
      <c r="B88" s="18">
        <v>810.8</v>
      </c>
      <c r="C88" s="36">
        <v>484.2</v>
      </c>
      <c r="D88" s="42">
        <v>313</v>
      </c>
      <c r="E88" s="42">
        <v>200</v>
      </c>
      <c r="F88" s="36">
        <v>153.1</v>
      </c>
      <c r="G88" s="36">
        <v>101.2</v>
      </c>
      <c r="H88" s="36">
        <v>46.8</v>
      </c>
      <c r="I88" s="36">
        <v>46.5</v>
      </c>
      <c r="J88" s="36">
        <v>58.1</v>
      </c>
      <c r="K88" s="52">
        <v>102.8</v>
      </c>
      <c r="L88" s="36">
        <v>50.1</v>
      </c>
      <c r="M88" s="36">
        <v>43.5</v>
      </c>
      <c r="N88" s="36">
        <v>39.6</v>
      </c>
      <c r="O88" s="36">
        <v>38.1</v>
      </c>
      <c r="P88" s="52">
        <v>27.5</v>
      </c>
      <c r="Q88" s="52">
        <v>59.8</v>
      </c>
      <c r="R88" s="52">
        <v>153.30000000000001</v>
      </c>
      <c r="S88" s="52">
        <v>114.8</v>
      </c>
      <c r="T88" s="101">
        <v>96.7</v>
      </c>
      <c r="U88" s="78">
        <v>111.1</v>
      </c>
      <c r="V88" s="27">
        <v>93.4</v>
      </c>
      <c r="W88" s="78">
        <v>114.7</v>
      </c>
      <c r="X88" s="27">
        <v>99</v>
      </c>
      <c r="Y88" s="18">
        <v>104.1</v>
      </c>
      <c r="Z88" s="18">
        <v>102.6</v>
      </c>
      <c r="AA88" s="419">
        <v>120.7</v>
      </c>
    </row>
    <row r="89" spans="1:27" ht="26.4">
      <c r="A89" s="31" t="s">
        <v>714</v>
      </c>
      <c r="B89" s="18">
        <v>316.2</v>
      </c>
      <c r="C89" s="36">
        <v>183.2</v>
      </c>
      <c r="D89" s="36">
        <v>134.1</v>
      </c>
      <c r="E89" s="36">
        <v>92.7</v>
      </c>
      <c r="F89" s="36">
        <v>110.3</v>
      </c>
      <c r="G89" s="36">
        <v>66.8</v>
      </c>
      <c r="H89" s="36">
        <v>49.2</v>
      </c>
      <c r="I89" s="36">
        <v>30.1</v>
      </c>
      <c r="J89" s="36">
        <v>43.2</v>
      </c>
      <c r="K89" s="52">
        <v>30.2</v>
      </c>
      <c r="L89" s="36">
        <v>23.1</v>
      </c>
      <c r="M89" s="36">
        <v>23.5</v>
      </c>
      <c r="N89" s="36">
        <v>20.3</v>
      </c>
      <c r="O89" s="36">
        <v>43.6</v>
      </c>
      <c r="P89" s="52">
        <v>60.7</v>
      </c>
      <c r="Q89" s="52">
        <v>193.6</v>
      </c>
      <c r="R89" s="52">
        <v>810.1</v>
      </c>
      <c r="S89" s="52">
        <v>894.7</v>
      </c>
      <c r="T89" s="101">
        <v>783.7</v>
      </c>
      <c r="U89" s="78">
        <v>603.29999999999995</v>
      </c>
      <c r="V89" s="27">
        <v>447.3</v>
      </c>
      <c r="W89" s="78">
        <v>1636.4</v>
      </c>
      <c r="X89" s="18">
        <v>1202.5999999999999</v>
      </c>
      <c r="Y89" s="18">
        <v>1322.4</v>
      </c>
      <c r="Z89" s="18">
        <v>877.3</v>
      </c>
      <c r="AA89" s="419">
        <v>775.7</v>
      </c>
    </row>
    <row r="90" spans="1:27" ht="26.4">
      <c r="A90" s="31" t="s">
        <v>2069</v>
      </c>
      <c r="B90" s="18">
        <v>511.6</v>
      </c>
      <c r="C90" s="36">
        <v>331.4</v>
      </c>
      <c r="D90" s="36">
        <v>205.1</v>
      </c>
      <c r="E90" s="36">
        <v>102.1</v>
      </c>
      <c r="F90" s="36">
        <v>73.5</v>
      </c>
      <c r="G90" s="36">
        <v>25.6</v>
      </c>
      <c r="H90" s="36">
        <v>35.9</v>
      </c>
      <c r="I90" s="42">
        <v>7</v>
      </c>
      <c r="J90" s="36">
        <v>11.8</v>
      </c>
      <c r="K90" s="52">
        <v>9.6</v>
      </c>
      <c r="L90" s="36">
        <v>12.5</v>
      </c>
      <c r="M90" s="36">
        <v>8.1999999999999993</v>
      </c>
      <c r="N90" s="36">
        <v>12.9</v>
      </c>
      <c r="O90" s="36">
        <v>12.7</v>
      </c>
      <c r="P90" s="52">
        <v>6.2</v>
      </c>
      <c r="Q90" s="52">
        <v>18.3</v>
      </c>
      <c r="R90" s="52">
        <v>26.8</v>
      </c>
      <c r="S90" s="52">
        <v>5.8</v>
      </c>
      <c r="T90" s="101">
        <v>9.6</v>
      </c>
      <c r="U90" s="78">
        <v>6.3</v>
      </c>
      <c r="V90" s="27">
        <v>9.6999999999999993</v>
      </c>
      <c r="W90" s="78">
        <v>6.5</v>
      </c>
      <c r="X90" s="18">
        <v>4.8</v>
      </c>
      <c r="Y90" s="18">
        <v>11.9</v>
      </c>
      <c r="Z90" s="18">
        <v>9.8000000000000007</v>
      </c>
      <c r="AA90" s="419">
        <v>14.2</v>
      </c>
    </row>
    <row r="91" spans="1:27" ht="26.4">
      <c r="A91" s="31" t="s">
        <v>949</v>
      </c>
      <c r="B91" s="27">
        <v>1016</v>
      </c>
      <c r="C91" s="36">
        <v>201.3</v>
      </c>
      <c r="D91" s="36">
        <v>383.8</v>
      </c>
      <c r="E91" s="36">
        <v>691.6</v>
      </c>
      <c r="F91" s="36">
        <v>398.6</v>
      </c>
      <c r="G91" s="36">
        <v>95.3</v>
      </c>
      <c r="H91" s="36" t="s">
        <v>1393</v>
      </c>
      <c r="I91" s="36">
        <v>47.1</v>
      </c>
      <c r="J91" s="36" t="s">
        <v>1393</v>
      </c>
      <c r="K91" s="101">
        <v>36</v>
      </c>
      <c r="L91" s="36" t="s">
        <v>1393</v>
      </c>
      <c r="M91" s="36">
        <v>39.200000000000003</v>
      </c>
      <c r="N91" s="84">
        <v>185.2</v>
      </c>
      <c r="O91" s="51">
        <v>826</v>
      </c>
      <c r="P91" s="101">
        <v>1150</v>
      </c>
      <c r="Q91" s="101">
        <v>715</v>
      </c>
      <c r="R91" s="78">
        <v>1149.3</v>
      </c>
      <c r="S91" s="101">
        <v>1165</v>
      </c>
      <c r="T91" s="101">
        <v>1693.2</v>
      </c>
      <c r="U91" s="78">
        <v>702.7</v>
      </c>
      <c r="V91" s="27">
        <v>1342.9</v>
      </c>
      <c r="W91" s="78">
        <v>950.5</v>
      </c>
      <c r="X91" s="27">
        <v>163</v>
      </c>
      <c r="Y91" s="18">
        <v>222.4</v>
      </c>
      <c r="Z91" s="27">
        <v>248</v>
      </c>
      <c r="AA91" s="419">
        <v>1420.2</v>
      </c>
    </row>
    <row r="92" spans="1:27" ht="26.4">
      <c r="A92" s="31" t="s">
        <v>2070</v>
      </c>
      <c r="B92" s="18">
        <v>3.7</v>
      </c>
      <c r="C92" s="42">
        <v>1.9</v>
      </c>
      <c r="D92" s="42">
        <v>1</v>
      </c>
      <c r="E92" s="36">
        <v>1.5</v>
      </c>
      <c r="F92" s="36">
        <v>0.4</v>
      </c>
      <c r="G92" s="36">
        <v>0.4</v>
      </c>
      <c r="H92" s="36" t="s">
        <v>1393</v>
      </c>
      <c r="I92" s="36" t="s">
        <v>1393</v>
      </c>
      <c r="J92" s="42">
        <v>11</v>
      </c>
      <c r="K92" s="52">
        <v>0.04</v>
      </c>
      <c r="L92" s="36" t="s">
        <v>1393</v>
      </c>
      <c r="M92" s="36">
        <v>0.3</v>
      </c>
      <c r="N92" s="84">
        <v>1.3</v>
      </c>
      <c r="O92" s="36">
        <v>0.2</v>
      </c>
      <c r="P92" s="52">
        <v>8.9</v>
      </c>
      <c r="Q92" s="168">
        <v>35</v>
      </c>
      <c r="R92" s="52">
        <v>61.4</v>
      </c>
      <c r="S92" s="52">
        <v>85.7</v>
      </c>
      <c r="T92" s="101">
        <v>70.8</v>
      </c>
      <c r="U92" s="78">
        <v>122.5</v>
      </c>
      <c r="V92" s="27">
        <v>165.6</v>
      </c>
      <c r="W92" s="78">
        <v>109.8</v>
      </c>
      <c r="X92" s="18">
        <v>21.6</v>
      </c>
      <c r="Y92" s="18">
        <v>11.1</v>
      </c>
      <c r="Z92" s="27">
        <v>11</v>
      </c>
      <c r="AA92" s="419">
        <v>35.5</v>
      </c>
    </row>
    <row r="93" spans="1:27" ht="26.4">
      <c r="A93" s="31" t="s">
        <v>2071</v>
      </c>
      <c r="B93" s="27">
        <v>2660</v>
      </c>
      <c r="C93" s="42">
        <v>2665</v>
      </c>
      <c r="D93" s="36">
        <v>2159.1</v>
      </c>
      <c r="E93" s="36">
        <v>1393.2</v>
      </c>
      <c r="F93" s="36">
        <v>739.6</v>
      </c>
      <c r="G93" s="36">
        <v>451.5</v>
      </c>
      <c r="H93" s="42">
        <v>361</v>
      </c>
      <c r="I93" s="36">
        <v>192.8</v>
      </c>
      <c r="J93" s="36">
        <v>187.8</v>
      </c>
      <c r="K93" s="52">
        <v>254.4</v>
      </c>
      <c r="L93" s="42">
        <v>341</v>
      </c>
      <c r="M93" s="42">
        <v>233</v>
      </c>
      <c r="N93" s="42">
        <v>212.8</v>
      </c>
      <c r="O93" s="36">
        <v>210.4</v>
      </c>
      <c r="P93" s="52">
        <v>166.5</v>
      </c>
      <c r="Q93" s="52">
        <v>291.10000000000002</v>
      </c>
      <c r="R93" s="52">
        <v>256.89999999999998</v>
      </c>
      <c r="S93" s="52">
        <v>318.2</v>
      </c>
      <c r="T93" s="101">
        <v>975.2</v>
      </c>
      <c r="U93" s="78">
        <v>367.2</v>
      </c>
      <c r="V93" s="27">
        <v>323</v>
      </c>
      <c r="W93" s="78">
        <v>428.1</v>
      </c>
      <c r="X93" s="18">
        <v>464.2</v>
      </c>
      <c r="Y93" s="18">
        <v>517.79999999999995</v>
      </c>
      <c r="Z93" s="18">
        <v>837.7</v>
      </c>
      <c r="AA93" s="419">
        <v>687</v>
      </c>
    </row>
    <row r="94" spans="1:27" ht="39.6">
      <c r="A94" s="31" t="s">
        <v>1970</v>
      </c>
      <c r="B94" s="27">
        <v>494</v>
      </c>
      <c r="C94" s="36">
        <v>304.2</v>
      </c>
      <c r="D94" s="36">
        <v>180.9</v>
      </c>
      <c r="E94" s="36">
        <v>109.9</v>
      </c>
      <c r="F94" s="36">
        <v>106.4</v>
      </c>
      <c r="G94" s="36">
        <v>53.2</v>
      </c>
      <c r="H94" s="36">
        <v>16.100000000000001</v>
      </c>
      <c r="I94" s="42">
        <v>20.100000000000001</v>
      </c>
      <c r="J94" s="36">
        <v>31.9</v>
      </c>
      <c r="K94" s="52">
        <v>27.1</v>
      </c>
      <c r="L94" s="36">
        <v>64.599999999999994</v>
      </c>
      <c r="M94" s="36">
        <v>81.400000000000006</v>
      </c>
      <c r="N94" s="36">
        <v>45.4</v>
      </c>
      <c r="O94" s="42">
        <v>18</v>
      </c>
      <c r="P94" s="52">
        <v>11.1</v>
      </c>
      <c r="Q94" s="168">
        <v>49.3</v>
      </c>
      <c r="R94" s="52">
        <v>60.7</v>
      </c>
      <c r="S94" s="52">
        <v>71.3</v>
      </c>
      <c r="T94" s="101">
        <v>68.900000000000006</v>
      </c>
      <c r="U94" s="78">
        <v>149.6</v>
      </c>
      <c r="V94" s="27">
        <v>172.2</v>
      </c>
      <c r="W94" s="78">
        <v>253.2</v>
      </c>
      <c r="X94" s="27">
        <v>134</v>
      </c>
      <c r="Y94" s="18">
        <v>126.6</v>
      </c>
      <c r="Z94" s="18">
        <v>213.7</v>
      </c>
      <c r="AA94" s="419">
        <v>138.5</v>
      </c>
    </row>
    <row r="95" spans="1:27" ht="28.8">
      <c r="A95" s="31" t="s">
        <v>1454</v>
      </c>
      <c r="B95" s="27">
        <v>4921</v>
      </c>
      <c r="C95" s="36">
        <v>1504.3</v>
      </c>
      <c r="D95" s="36">
        <v>374.7</v>
      </c>
      <c r="E95" s="36">
        <v>144.9</v>
      </c>
      <c r="F95" s="36">
        <v>106.8</v>
      </c>
      <c r="G95" s="36">
        <v>67.599999999999994</v>
      </c>
      <c r="H95" s="36">
        <v>36.4</v>
      </c>
      <c r="I95" s="36">
        <v>30.5</v>
      </c>
      <c r="J95" s="36">
        <v>61.7</v>
      </c>
      <c r="K95" s="168">
        <v>34</v>
      </c>
      <c r="L95" s="36">
        <v>53.8</v>
      </c>
      <c r="M95" s="36">
        <v>29.6</v>
      </c>
      <c r="N95" s="36">
        <v>83.6</v>
      </c>
      <c r="O95" s="36">
        <v>22.4</v>
      </c>
      <c r="P95" s="52">
        <v>38.4</v>
      </c>
      <c r="Q95" s="52">
        <v>42.2</v>
      </c>
      <c r="R95" s="52">
        <v>94.2</v>
      </c>
      <c r="S95" s="52">
        <v>76.400000000000006</v>
      </c>
      <c r="T95" s="101">
        <v>182</v>
      </c>
      <c r="U95" s="78">
        <v>188.2</v>
      </c>
      <c r="V95" s="27">
        <v>93.5</v>
      </c>
      <c r="W95" s="101">
        <v>165</v>
      </c>
      <c r="X95" s="18">
        <v>173.9</v>
      </c>
      <c r="Y95" s="27">
        <v>243</v>
      </c>
      <c r="Z95" s="18">
        <v>102.5</v>
      </c>
      <c r="AA95" s="419">
        <v>229.6</v>
      </c>
    </row>
    <row r="96" spans="1:27">
      <c r="A96" s="31" t="s">
        <v>1455</v>
      </c>
      <c r="B96" s="18">
        <v>11.2</v>
      </c>
      <c r="C96" s="36">
        <v>7.3</v>
      </c>
      <c r="D96" s="36">
        <v>33.9</v>
      </c>
      <c r="E96" s="36">
        <v>10.6</v>
      </c>
      <c r="F96" s="36">
        <v>23.5</v>
      </c>
      <c r="G96" s="42">
        <v>18</v>
      </c>
      <c r="H96" s="36">
        <v>4.5</v>
      </c>
      <c r="I96" s="36">
        <v>0.03</v>
      </c>
      <c r="J96" s="36" t="s">
        <v>1393</v>
      </c>
      <c r="K96" s="168">
        <v>2</v>
      </c>
      <c r="L96" s="42">
        <v>49</v>
      </c>
      <c r="M96" s="42">
        <v>50</v>
      </c>
      <c r="N96" s="42">
        <v>30.4</v>
      </c>
      <c r="O96" s="36">
        <v>25.2</v>
      </c>
      <c r="P96" s="52">
        <v>144.19999999999999</v>
      </c>
      <c r="Q96" s="52">
        <v>0.2</v>
      </c>
      <c r="R96" s="52">
        <v>1.5</v>
      </c>
      <c r="S96" s="52" t="s">
        <v>1393</v>
      </c>
      <c r="T96" s="99" t="s">
        <v>1393</v>
      </c>
      <c r="U96" s="284" t="s">
        <v>1393</v>
      </c>
      <c r="V96" s="27">
        <v>9.1999999999999993</v>
      </c>
      <c r="W96" s="78">
        <v>9.6999999999999993</v>
      </c>
      <c r="X96" s="18">
        <v>18.5</v>
      </c>
      <c r="Y96" s="27">
        <v>57</v>
      </c>
      <c r="Z96" s="18">
        <v>85.2</v>
      </c>
      <c r="AA96" s="419">
        <v>73.400000000000006</v>
      </c>
    </row>
    <row r="97" spans="1:27" ht="50.25" customHeight="1">
      <c r="A97" s="31" t="s">
        <v>738</v>
      </c>
      <c r="B97" s="18">
        <v>555.79999999999995</v>
      </c>
      <c r="C97" s="36">
        <v>242.6</v>
      </c>
      <c r="D97" s="36">
        <v>281.10000000000002</v>
      </c>
      <c r="E97" s="36">
        <v>124.1</v>
      </c>
      <c r="F97" s="36">
        <v>45.9</v>
      </c>
      <c r="G97" s="36">
        <v>59.3</v>
      </c>
      <c r="H97" s="36">
        <v>9.1999999999999993</v>
      </c>
      <c r="I97" s="36">
        <v>11.1</v>
      </c>
      <c r="J97" s="36">
        <v>5.0999999999999996</v>
      </c>
      <c r="K97" s="52">
        <v>2.2000000000000002</v>
      </c>
      <c r="L97" s="36">
        <v>3.7</v>
      </c>
      <c r="M97" s="36">
        <v>3.3</v>
      </c>
      <c r="N97" s="84">
        <v>3.6</v>
      </c>
      <c r="O97" s="36">
        <v>2.4</v>
      </c>
      <c r="P97" s="52">
        <v>1.2</v>
      </c>
      <c r="Q97" s="52">
        <v>4.3</v>
      </c>
      <c r="R97" s="52" t="s">
        <v>1393</v>
      </c>
      <c r="S97" s="168">
        <v>3</v>
      </c>
      <c r="T97" s="101">
        <v>18.2</v>
      </c>
      <c r="U97" s="284" t="s">
        <v>1393</v>
      </c>
      <c r="V97" s="27">
        <v>3.1</v>
      </c>
      <c r="W97" s="78">
        <v>3.1</v>
      </c>
      <c r="X97" s="36" t="s">
        <v>1393</v>
      </c>
      <c r="Y97" s="27">
        <v>2</v>
      </c>
      <c r="Z97" s="36" t="s">
        <v>1393</v>
      </c>
      <c r="AA97" s="419">
        <v>11.5</v>
      </c>
    </row>
    <row r="98" spans="1:27" ht="26.4">
      <c r="A98" s="31" t="s">
        <v>739</v>
      </c>
      <c r="B98" s="18">
        <v>237.2</v>
      </c>
      <c r="C98" s="36">
        <v>139.19999999999999</v>
      </c>
      <c r="D98" s="42">
        <v>48</v>
      </c>
      <c r="E98" s="36">
        <v>50.3</v>
      </c>
      <c r="F98" s="42">
        <v>34</v>
      </c>
      <c r="G98" s="36" t="s">
        <v>1393</v>
      </c>
      <c r="H98" s="36" t="s">
        <v>1393</v>
      </c>
      <c r="I98" s="36" t="s">
        <v>1393</v>
      </c>
      <c r="J98" s="36">
        <v>10.5</v>
      </c>
      <c r="K98" s="52">
        <v>43.1</v>
      </c>
      <c r="L98" s="36">
        <v>16.399999999999999</v>
      </c>
      <c r="M98" s="42">
        <v>12</v>
      </c>
      <c r="N98" s="36">
        <v>78.2</v>
      </c>
      <c r="O98" s="42">
        <v>54</v>
      </c>
      <c r="P98" s="52">
        <v>2.4</v>
      </c>
      <c r="Q98" s="52">
        <v>40.700000000000003</v>
      </c>
      <c r="R98" s="52">
        <v>99.9</v>
      </c>
      <c r="S98" s="52">
        <v>27.6</v>
      </c>
      <c r="T98" s="101">
        <v>65</v>
      </c>
      <c r="U98" s="101">
        <v>56</v>
      </c>
      <c r="V98" s="27">
        <v>184.9</v>
      </c>
      <c r="W98" s="78">
        <v>393.5</v>
      </c>
      <c r="X98" s="27">
        <v>83</v>
      </c>
      <c r="Y98" s="27">
        <v>147.69999999999999</v>
      </c>
      <c r="Z98" s="27">
        <v>301</v>
      </c>
      <c r="AA98" s="419">
        <v>224.5</v>
      </c>
    </row>
    <row r="99" spans="1:27" ht="25.5" customHeight="1">
      <c r="A99" s="31" t="s">
        <v>740</v>
      </c>
      <c r="B99" s="18">
        <v>0.4</v>
      </c>
      <c r="C99" s="36">
        <v>0.3</v>
      </c>
      <c r="D99" s="36">
        <v>0.5</v>
      </c>
      <c r="E99" s="36">
        <v>0.2</v>
      </c>
      <c r="F99" s="36">
        <v>0.8</v>
      </c>
      <c r="G99" s="36">
        <v>0.7</v>
      </c>
      <c r="H99" s="36">
        <v>0.2</v>
      </c>
      <c r="I99" s="36">
        <v>1.5</v>
      </c>
      <c r="J99" s="36">
        <v>1.7</v>
      </c>
      <c r="K99" s="52">
        <v>2.2999999999999998</v>
      </c>
      <c r="L99" s="36">
        <v>1.9</v>
      </c>
      <c r="M99" s="36">
        <v>1.5</v>
      </c>
      <c r="N99" s="36">
        <v>1.9</v>
      </c>
      <c r="O99" s="36">
        <v>0.9</v>
      </c>
      <c r="P99" s="52">
        <v>1.2</v>
      </c>
      <c r="Q99" s="168">
        <v>2</v>
      </c>
      <c r="R99" s="52">
        <v>0.4</v>
      </c>
      <c r="S99" s="168">
        <v>1</v>
      </c>
      <c r="T99" s="101">
        <v>0.3</v>
      </c>
      <c r="U99" s="101">
        <v>0.2</v>
      </c>
      <c r="V99" s="27">
        <v>0.2</v>
      </c>
      <c r="W99" s="78">
        <v>0.6</v>
      </c>
      <c r="X99" s="27">
        <v>1</v>
      </c>
      <c r="Y99" s="27">
        <v>1.4</v>
      </c>
      <c r="Z99" s="18">
        <v>0.5</v>
      </c>
      <c r="AA99" s="496">
        <v>0.06</v>
      </c>
    </row>
    <row r="100" spans="1:27" ht="26.4">
      <c r="A100" s="31" t="s">
        <v>741</v>
      </c>
      <c r="B100" s="27">
        <v>650</v>
      </c>
      <c r="C100" s="42">
        <v>100</v>
      </c>
      <c r="D100" s="42">
        <v>180</v>
      </c>
      <c r="E100" s="42">
        <v>215</v>
      </c>
      <c r="F100" s="42">
        <v>630</v>
      </c>
      <c r="G100" s="42">
        <v>350</v>
      </c>
      <c r="H100" s="42">
        <v>24</v>
      </c>
      <c r="I100" s="42">
        <v>1340</v>
      </c>
      <c r="J100" s="42">
        <v>318</v>
      </c>
      <c r="K100" s="168">
        <v>62</v>
      </c>
      <c r="L100" s="36">
        <v>1106.8</v>
      </c>
      <c r="M100" s="36">
        <v>238.3</v>
      </c>
      <c r="N100" s="36">
        <v>241.7</v>
      </c>
      <c r="O100" s="42">
        <v>284</v>
      </c>
      <c r="P100" s="168">
        <v>155</v>
      </c>
      <c r="Q100" s="52">
        <v>78.599999999999994</v>
      </c>
      <c r="R100" s="168">
        <v>1983</v>
      </c>
      <c r="S100" s="168">
        <v>732</v>
      </c>
      <c r="T100" s="101">
        <v>640</v>
      </c>
      <c r="U100" s="101">
        <v>786.8</v>
      </c>
      <c r="V100" s="27">
        <v>1406</v>
      </c>
      <c r="W100" s="101">
        <v>1356</v>
      </c>
      <c r="X100" s="27">
        <v>2988</v>
      </c>
      <c r="Y100" s="27">
        <v>2307</v>
      </c>
      <c r="Z100" s="27">
        <v>3102</v>
      </c>
      <c r="AA100" s="419">
        <v>2540</v>
      </c>
    </row>
    <row r="101" spans="1:27" ht="26.4">
      <c r="A101" s="31" t="s">
        <v>742</v>
      </c>
      <c r="B101" s="27">
        <v>60</v>
      </c>
      <c r="C101" s="36" t="s">
        <v>1393</v>
      </c>
      <c r="D101" s="36">
        <v>0.5</v>
      </c>
      <c r="E101" s="36">
        <v>109.5</v>
      </c>
      <c r="F101" s="36">
        <v>233.5</v>
      </c>
      <c r="G101" s="36">
        <v>83.1</v>
      </c>
      <c r="H101" s="36">
        <v>59.2</v>
      </c>
      <c r="I101" s="36">
        <v>39.700000000000003</v>
      </c>
      <c r="J101" s="36">
        <v>272.10000000000002</v>
      </c>
      <c r="K101" s="52">
        <v>530.4</v>
      </c>
      <c r="L101" s="42">
        <v>114</v>
      </c>
      <c r="M101" s="36">
        <v>218.4</v>
      </c>
      <c r="N101" s="36">
        <v>216.6</v>
      </c>
      <c r="O101" s="36">
        <v>102.1</v>
      </c>
      <c r="P101" s="168">
        <v>412</v>
      </c>
      <c r="Q101" s="52">
        <v>209.2</v>
      </c>
      <c r="R101" s="168">
        <v>76</v>
      </c>
      <c r="S101" s="168">
        <v>394</v>
      </c>
      <c r="T101" s="101">
        <v>461.8</v>
      </c>
      <c r="U101" s="101">
        <v>47.2</v>
      </c>
      <c r="V101" s="27">
        <v>330</v>
      </c>
      <c r="W101" s="101">
        <v>305</v>
      </c>
      <c r="X101" s="18">
        <v>250.5</v>
      </c>
      <c r="Y101" s="27">
        <v>238</v>
      </c>
      <c r="Z101" s="27">
        <v>326</v>
      </c>
      <c r="AA101" s="419">
        <v>45.8</v>
      </c>
    </row>
    <row r="102" spans="1:27">
      <c r="A102" s="31" t="s">
        <v>1486</v>
      </c>
      <c r="B102" s="18">
        <v>0.9</v>
      </c>
      <c r="C102" s="36">
        <v>0.7</v>
      </c>
      <c r="D102" s="36">
        <v>0.9</v>
      </c>
      <c r="E102" s="36">
        <v>1.2</v>
      </c>
      <c r="F102" s="36">
        <v>1.4</v>
      </c>
      <c r="G102" s="42">
        <v>2</v>
      </c>
      <c r="H102" s="36">
        <v>2.2999999999999998</v>
      </c>
      <c r="I102" s="36">
        <v>1.3</v>
      </c>
      <c r="J102" s="36">
        <v>1.1000000000000001</v>
      </c>
      <c r="K102" s="168">
        <v>1</v>
      </c>
      <c r="L102" s="36">
        <v>1.4</v>
      </c>
      <c r="M102" s="36">
        <v>2.1</v>
      </c>
      <c r="N102" s="36">
        <v>2.6</v>
      </c>
      <c r="O102" s="42">
        <v>3</v>
      </c>
      <c r="P102" s="52">
        <v>2.2999999999999998</v>
      </c>
      <c r="Q102" s="52">
        <v>1.9</v>
      </c>
      <c r="R102" s="52">
        <v>1.5</v>
      </c>
      <c r="S102" s="52">
        <v>2.2000000000000002</v>
      </c>
      <c r="T102" s="101">
        <v>0.9</v>
      </c>
      <c r="U102" s="101">
        <v>1</v>
      </c>
      <c r="V102" s="27">
        <v>0.4</v>
      </c>
      <c r="W102" s="78">
        <v>1.9</v>
      </c>
      <c r="X102" s="18">
        <v>3.5</v>
      </c>
      <c r="Y102" s="27">
        <v>0.2</v>
      </c>
      <c r="Z102" s="18">
        <v>7.0000000000000007E-2</v>
      </c>
      <c r="AA102" s="419">
        <v>0</v>
      </c>
    </row>
    <row r="103" spans="1:27" ht="12.75" customHeight="1">
      <c r="A103" s="31" t="s">
        <v>904</v>
      </c>
      <c r="B103" s="36" t="s">
        <v>1393</v>
      </c>
      <c r="C103" s="36">
        <v>148.5</v>
      </c>
      <c r="D103" s="36">
        <v>91.3</v>
      </c>
      <c r="E103" s="42">
        <v>120</v>
      </c>
      <c r="F103" s="36">
        <v>130.1</v>
      </c>
      <c r="G103" s="36">
        <v>139.19999999999999</v>
      </c>
      <c r="H103" s="42">
        <v>126</v>
      </c>
      <c r="I103" s="36">
        <v>88.9</v>
      </c>
      <c r="J103" s="36">
        <v>129.4</v>
      </c>
      <c r="K103" s="52">
        <v>148.4</v>
      </c>
      <c r="L103" s="36">
        <v>175.1</v>
      </c>
      <c r="M103" s="36">
        <v>206.8</v>
      </c>
      <c r="N103" s="36">
        <v>323.89999999999998</v>
      </c>
      <c r="O103" s="36">
        <v>572.5</v>
      </c>
      <c r="P103" s="52">
        <v>476.6</v>
      </c>
      <c r="Q103" s="52">
        <v>283.39999999999998</v>
      </c>
      <c r="R103" s="52">
        <v>561.9</v>
      </c>
      <c r="S103" s="168">
        <v>442</v>
      </c>
      <c r="T103" s="101">
        <v>274.5</v>
      </c>
      <c r="U103" s="78">
        <v>102.5</v>
      </c>
      <c r="V103" s="27">
        <v>129.6</v>
      </c>
      <c r="W103" s="78">
        <v>73.5</v>
      </c>
      <c r="X103" s="18">
        <v>49.9</v>
      </c>
      <c r="Y103" s="27">
        <v>34.200000000000003</v>
      </c>
      <c r="Z103" s="18">
        <v>32.799999999999997</v>
      </c>
      <c r="AA103" s="419">
        <v>11.1</v>
      </c>
    </row>
    <row r="104" spans="1:27" ht="26.4">
      <c r="A104" s="31" t="s">
        <v>1528</v>
      </c>
      <c r="B104" s="36" t="s">
        <v>1393</v>
      </c>
      <c r="C104" s="36" t="s">
        <v>1393</v>
      </c>
      <c r="D104" s="36" t="s">
        <v>1393</v>
      </c>
      <c r="E104" s="36" t="s">
        <v>1393</v>
      </c>
      <c r="F104" s="36" t="s">
        <v>1393</v>
      </c>
      <c r="G104" s="36" t="s">
        <v>1393</v>
      </c>
      <c r="H104" s="36" t="s">
        <v>1393</v>
      </c>
      <c r="I104" s="36">
        <v>0.04</v>
      </c>
      <c r="J104" s="36">
        <v>0.05</v>
      </c>
      <c r="K104" s="52">
        <v>0.1</v>
      </c>
      <c r="L104" s="36">
        <v>0.3</v>
      </c>
      <c r="M104" s="42">
        <v>1</v>
      </c>
      <c r="N104" s="36">
        <v>2.6</v>
      </c>
      <c r="O104" s="36">
        <v>4.5</v>
      </c>
      <c r="P104" s="52">
        <v>7.3</v>
      </c>
      <c r="Q104" s="52">
        <v>6.6</v>
      </c>
      <c r="R104" s="52">
        <v>8.6999999999999993</v>
      </c>
      <c r="S104" s="52">
        <v>7.7</v>
      </c>
      <c r="T104" s="101">
        <v>5.0999999999999996</v>
      </c>
      <c r="U104" s="78">
        <v>35.4</v>
      </c>
      <c r="V104" s="27">
        <v>13.4</v>
      </c>
      <c r="W104" s="78">
        <v>3.1</v>
      </c>
      <c r="X104" s="18">
        <v>0.8</v>
      </c>
      <c r="Y104" s="27">
        <v>0.1</v>
      </c>
      <c r="Z104" s="18">
        <v>0.4</v>
      </c>
      <c r="AA104" s="419">
        <v>0</v>
      </c>
    </row>
    <row r="105" spans="1:27">
      <c r="A105" s="31" t="s">
        <v>1529</v>
      </c>
      <c r="B105" s="27">
        <v>928</v>
      </c>
      <c r="C105" s="42">
        <v>121</v>
      </c>
      <c r="D105" s="42">
        <v>721</v>
      </c>
      <c r="E105" s="42">
        <v>2411</v>
      </c>
      <c r="F105" s="42">
        <v>20</v>
      </c>
      <c r="G105" s="36" t="s">
        <v>1393</v>
      </c>
      <c r="H105" s="36">
        <v>113.5</v>
      </c>
      <c r="I105" s="42">
        <v>42</v>
      </c>
      <c r="J105" s="36">
        <v>3.4</v>
      </c>
      <c r="K105" s="52">
        <v>8.6</v>
      </c>
      <c r="L105" s="36">
        <v>16.899999999999999</v>
      </c>
      <c r="M105" s="36">
        <v>16.899999999999999</v>
      </c>
      <c r="N105" s="36">
        <v>70.2</v>
      </c>
      <c r="O105" s="36">
        <v>14.6</v>
      </c>
      <c r="P105" s="168">
        <v>2</v>
      </c>
      <c r="Q105" s="52">
        <v>18.2</v>
      </c>
      <c r="R105" s="52">
        <v>23.9</v>
      </c>
      <c r="S105" s="52">
        <v>10.1</v>
      </c>
      <c r="T105" s="101">
        <v>22.3</v>
      </c>
      <c r="U105" s="78">
        <v>128.30000000000001</v>
      </c>
      <c r="V105" s="27">
        <v>16.3</v>
      </c>
      <c r="W105" s="78">
        <v>98.8</v>
      </c>
      <c r="X105" s="27">
        <v>11</v>
      </c>
      <c r="Y105" s="27">
        <v>4.5</v>
      </c>
      <c r="Z105" s="18">
        <v>7.3</v>
      </c>
      <c r="AA105" s="419">
        <v>11.5</v>
      </c>
    </row>
    <row r="106" spans="1:27" ht="26.4">
      <c r="A106" s="31" t="s">
        <v>570</v>
      </c>
      <c r="B106" s="18">
        <v>3.2</v>
      </c>
      <c r="C106" s="36">
        <v>3.1</v>
      </c>
      <c r="D106" s="36">
        <v>4.9000000000000004</v>
      </c>
      <c r="E106" s="36">
        <v>2.8</v>
      </c>
      <c r="F106" s="36">
        <v>2.7</v>
      </c>
      <c r="G106" s="36">
        <v>5.2</v>
      </c>
      <c r="H106" s="36">
        <v>10.199999999999999</v>
      </c>
      <c r="I106" s="36">
        <v>2.9</v>
      </c>
      <c r="J106" s="36">
        <v>3.8</v>
      </c>
      <c r="K106" s="52">
        <v>4.4000000000000004</v>
      </c>
      <c r="L106" s="36">
        <v>5.3</v>
      </c>
      <c r="M106" s="42">
        <v>9</v>
      </c>
      <c r="N106" s="36">
        <v>11.9</v>
      </c>
      <c r="O106" s="36">
        <v>14.3</v>
      </c>
      <c r="P106" s="52">
        <v>12.2</v>
      </c>
      <c r="Q106" s="52">
        <v>11.7</v>
      </c>
      <c r="R106" s="52">
        <v>19.7</v>
      </c>
      <c r="S106" s="52">
        <v>16.899999999999999</v>
      </c>
      <c r="T106" s="101">
        <v>8.1999999999999993</v>
      </c>
      <c r="U106" s="78">
        <v>6.9</v>
      </c>
      <c r="V106" s="27">
        <v>1.8</v>
      </c>
      <c r="W106" s="78">
        <v>0.8</v>
      </c>
      <c r="X106" s="18">
        <v>0.7</v>
      </c>
      <c r="Y106" s="27">
        <v>0.5</v>
      </c>
      <c r="Z106" s="18">
        <v>0.1</v>
      </c>
      <c r="AA106" s="419">
        <v>0</v>
      </c>
    </row>
    <row r="107" spans="1:27">
      <c r="A107" s="31" t="s">
        <v>571</v>
      </c>
      <c r="B107" s="18">
        <v>2.7</v>
      </c>
      <c r="C107" s="36">
        <v>1.9</v>
      </c>
      <c r="D107" s="36">
        <v>2.8</v>
      </c>
      <c r="E107" s="36">
        <v>1.9</v>
      </c>
      <c r="F107" s="36">
        <v>1.6</v>
      </c>
      <c r="G107" s="36">
        <v>1.9</v>
      </c>
      <c r="H107" s="36">
        <v>10.8</v>
      </c>
      <c r="I107" s="36">
        <v>1.3</v>
      </c>
      <c r="J107" s="36">
        <v>2.4</v>
      </c>
      <c r="K107" s="52">
        <v>1.1000000000000001</v>
      </c>
      <c r="L107" s="36">
        <v>1.5</v>
      </c>
      <c r="M107" s="42">
        <v>4</v>
      </c>
      <c r="N107" s="36">
        <v>7.7</v>
      </c>
      <c r="O107" s="36">
        <v>7.8</v>
      </c>
      <c r="P107" s="52">
        <v>9.9</v>
      </c>
      <c r="Q107" s="52">
        <v>14.4</v>
      </c>
      <c r="R107" s="52">
        <v>15.5</v>
      </c>
      <c r="S107" s="168">
        <v>13</v>
      </c>
      <c r="T107" s="101">
        <v>25</v>
      </c>
      <c r="U107" s="78">
        <v>13.2</v>
      </c>
      <c r="V107" s="27">
        <v>22.4</v>
      </c>
      <c r="W107" s="78">
        <v>21.1</v>
      </c>
      <c r="X107" s="27">
        <v>33</v>
      </c>
      <c r="Y107" s="27">
        <v>20.9</v>
      </c>
      <c r="Z107" s="18">
        <v>10.8</v>
      </c>
      <c r="AA107" s="419">
        <v>8.6</v>
      </c>
    </row>
    <row r="108" spans="1:27" ht="26.4">
      <c r="A108" s="31" t="s">
        <v>1250</v>
      </c>
      <c r="B108" s="18">
        <v>3.7</v>
      </c>
      <c r="C108" s="36">
        <v>6.3</v>
      </c>
      <c r="D108" s="42">
        <v>7</v>
      </c>
      <c r="E108" s="36">
        <v>4.2</v>
      </c>
      <c r="F108" s="36">
        <v>4.9000000000000004</v>
      </c>
      <c r="G108" s="36">
        <v>5.0999999999999996</v>
      </c>
      <c r="H108" s="36">
        <v>3.3</v>
      </c>
      <c r="I108" s="36">
        <v>3.9</v>
      </c>
      <c r="J108" s="36">
        <v>2.8</v>
      </c>
      <c r="K108" s="52">
        <v>2.6</v>
      </c>
      <c r="L108" s="36">
        <v>2.2000000000000002</v>
      </c>
      <c r="M108" s="36">
        <v>2.4</v>
      </c>
      <c r="N108" s="36">
        <v>2.8</v>
      </c>
      <c r="O108" s="84">
        <v>2.9</v>
      </c>
      <c r="P108" s="52">
        <v>2.2999999999999998</v>
      </c>
      <c r="Q108" s="52">
        <v>2.6</v>
      </c>
      <c r="R108" s="52">
        <v>2.4</v>
      </c>
      <c r="S108" s="52">
        <v>2.8</v>
      </c>
      <c r="T108" s="101">
        <v>2</v>
      </c>
      <c r="U108" s="78">
        <v>2.1</v>
      </c>
      <c r="V108" s="27">
        <v>3.4</v>
      </c>
      <c r="W108" s="78">
        <v>3.9</v>
      </c>
      <c r="X108" s="18">
        <v>3.9</v>
      </c>
      <c r="Y108" s="27">
        <v>4.5</v>
      </c>
      <c r="Z108" s="18">
        <v>2.2999999999999998</v>
      </c>
      <c r="AA108" s="419">
        <v>2.7</v>
      </c>
    </row>
    <row r="109" spans="1:27" ht="26.4">
      <c r="A109" s="31" t="s">
        <v>1251</v>
      </c>
      <c r="B109" s="36"/>
      <c r="C109" s="36"/>
      <c r="D109" s="36"/>
      <c r="E109" s="36"/>
      <c r="F109" s="36"/>
      <c r="G109" s="36"/>
      <c r="H109" s="36"/>
      <c r="I109" s="36"/>
      <c r="J109" s="77"/>
      <c r="K109" s="36"/>
      <c r="L109" s="36"/>
      <c r="M109" s="36"/>
      <c r="N109" s="36"/>
      <c r="O109" s="77"/>
      <c r="P109" s="77"/>
      <c r="Q109" s="77"/>
      <c r="R109" s="77"/>
      <c r="T109" s="66"/>
      <c r="U109" s="284"/>
      <c r="V109" s="27"/>
      <c r="X109" s="18"/>
      <c r="Y109" s="18"/>
      <c r="Z109" s="18"/>
      <c r="AA109" s="419"/>
    </row>
    <row r="110" spans="1:27">
      <c r="A110" s="31" t="s">
        <v>695</v>
      </c>
      <c r="B110" s="18">
        <v>17.100000000000001</v>
      </c>
      <c r="C110" s="36">
        <v>16.100000000000001</v>
      </c>
      <c r="D110" s="36">
        <v>12.9</v>
      </c>
      <c r="E110" s="36">
        <v>7.4</v>
      </c>
      <c r="F110" s="36">
        <v>6.9</v>
      </c>
      <c r="G110" s="36">
        <v>7.1</v>
      </c>
      <c r="H110" s="36">
        <v>8.9</v>
      </c>
      <c r="I110" s="36">
        <v>5.2</v>
      </c>
      <c r="J110" s="36">
        <v>4.0999999999999996</v>
      </c>
      <c r="K110" s="168">
        <v>3</v>
      </c>
      <c r="L110" s="36">
        <v>3.2</v>
      </c>
      <c r="M110" s="36">
        <v>3.2</v>
      </c>
      <c r="N110" s="36">
        <v>3.8</v>
      </c>
      <c r="O110" s="36">
        <v>3.6</v>
      </c>
      <c r="P110" s="52">
        <v>3.3</v>
      </c>
      <c r="Q110" s="52">
        <v>2.9</v>
      </c>
      <c r="R110" s="52">
        <v>3.3</v>
      </c>
      <c r="S110" s="168">
        <v>3</v>
      </c>
      <c r="T110" s="101">
        <v>1.8</v>
      </c>
      <c r="U110" s="78">
        <v>2.9</v>
      </c>
      <c r="V110" s="27">
        <v>3.4</v>
      </c>
      <c r="W110" s="101">
        <v>6</v>
      </c>
      <c r="X110" s="18">
        <v>5.9</v>
      </c>
      <c r="Y110" s="27">
        <v>7.4</v>
      </c>
      <c r="Z110" s="18">
        <v>4.2</v>
      </c>
      <c r="AA110" s="419">
        <v>2.9</v>
      </c>
    </row>
    <row r="111" spans="1:27">
      <c r="A111" s="31" t="s">
        <v>696</v>
      </c>
      <c r="B111" s="18">
        <v>11.8</v>
      </c>
      <c r="C111" s="42">
        <v>11</v>
      </c>
      <c r="D111" s="36">
        <v>10.9</v>
      </c>
      <c r="E111" s="36">
        <v>6.8</v>
      </c>
      <c r="F111" s="36">
        <v>5.8</v>
      </c>
      <c r="G111" s="36">
        <v>5.8</v>
      </c>
      <c r="H111" s="36">
        <v>5.8</v>
      </c>
      <c r="I111" s="36">
        <v>4.2</v>
      </c>
      <c r="J111" s="36">
        <v>3.7</v>
      </c>
      <c r="K111" s="52">
        <v>2.7</v>
      </c>
      <c r="L111" s="36">
        <v>3.2</v>
      </c>
      <c r="M111" s="36">
        <v>3.5</v>
      </c>
      <c r="N111" s="36">
        <v>4.3</v>
      </c>
      <c r="O111" s="36">
        <v>4.4000000000000004</v>
      </c>
      <c r="P111" s="168">
        <v>4</v>
      </c>
      <c r="Q111" s="52">
        <v>3.8</v>
      </c>
      <c r="R111" s="52">
        <v>4.0999999999999996</v>
      </c>
      <c r="S111" s="52">
        <v>3.7</v>
      </c>
      <c r="T111" s="101">
        <v>2.2999999999999998</v>
      </c>
      <c r="U111" s="78">
        <v>3.4</v>
      </c>
      <c r="V111" s="27">
        <v>4.8</v>
      </c>
      <c r="W111" s="78">
        <v>7.8</v>
      </c>
      <c r="X111" s="18">
        <v>8.9</v>
      </c>
      <c r="Y111" s="27">
        <v>9.9</v>
      </c>
      <c r="Z111" s="18">
        <v>7.9</v>
      </c>
      <c r="AA111" s="419">
        <v>5.3</v>
      </c>
    </row>
    <row r="112" spans="1:27" ht="26.4">
      <c r="A112" s="31" t="s">
        <v>697</v>
      </c>
      <c r="B112" s="18">
        <v>43.5</v>
      </c>
      <c r="C112" s="42">
        <v>27</v>
      </c>
      <c r="D112" s="36">
        <v>20.399999999999999</v>
      </c>
      <c r="E112" s="36">
        <v>10.3</v>
      </c>
      <c r="F112" s="36">
        <v>9.8000000000000007</v>
      </c>
      <c r="G112" s="36">
        <v>6.9</v>
      </c>
      <c r="H112" s="36">
        <v>5.5</v>
      </c>
      <c r="I112" s="36">
        <v>6.1</v>
      </c>
      <c r="J112" s="36">
        <v>6.5</v>
      </c>
      <c r="K112" s="52">
        <v>7.9</v>
      </c>
      <c r="L112" s="36">
        <v>4.7</v>
      </c>
      <c r="M112" s="36">
        <v>4.5999999999999996</v>
      </c>
      <c r="N112" s="36">
        <v>3.2</v>
      </c>
      <c r="O112" s="36">
        <v>2.8</v>
      </c>
      <c r="P112" s="52">
        <v>2.6</v>
      </c>
      <c r="Q112" s="52">
        <v>2.5</v>
      </c>
      <c r="R112" s="52">
        <v>2.8</v>
      </c>
      <c r="S112" s="52">
        <v>3.7</v>
      </c>
      <c r="T112" s="101">
        <v>2.7</v>
      </c>
      <c r="U112" s="78">
        <v>3.1</v>
      </c>
      <c r="V112" s="27">
        <v>2.5</v>
      </c>
      <c r="W112" s="78">
        <v>2.4</v>
      </c>
      <c r="X112" s="18">
        <v>2.9</v>
      </c>
      <c r="Y112" s="27">
        <v>2.2999999999999998</v>
      </c>
      <c r="Z112" s="18">
        <v>2.5</v>
      </c>
      <c r="AA112" s="419">
        <v>2.5</v>
      </c>
    </row>
    <row r="113" spans="1:27" ht="26.4">
      <c r="A113" s="112" t="s">
        <v>2117</v>
      </c>
      <c r="B113" s="18">
        <v>10.3</v>
      </c>
      <c r="C113" s="36">
        <v>6.4</v>
      </c>
      <c r="D113" s="36">
        <v>7.9</v>
      </c>
      <c r="E113" s="36">
        <v>6.5</v>
      </c>
      <c r="F113" s="36">
        <v>7.5</v>
      </c>
      <c r="G113" s="36">
        <v>5.7</v>
      </c>
      <c r="H113" s="36">
        <v>4.7</v>
      </c>
      <c r="I113" s="42">
        <v>5</v>
      </c>
      <c r="J113" s="36">
        <v>5.4</v>
      </c>
      <c r="K113" s="52">
        <v>6.6</v>
      </c>
      <c r="L113" s="36">
        <v>4.4000000000000004</v>
      </c>
      <c r="M113" s="42">
        <v>4</v>
      </c>
      <c r="N113" s="36">
        <v>2.8</v>
      </c>
      <c r="O113" s="36">
        <v>2.2000000000000002</v>
      </c>
      <c r="P113" s="168">
        <v>2</v>
      </c>
      <c r="Q113" s="168">
        <v>2</v>
      </c>
      <c r="R113" s="52">
        <v>2.5</v>
      </c>
      <c r="S113" s="52">
        <v>3.3</v>
      </c>
      <c r="T113" s="101">
        <v>2.5</v>
      </c>
      <c r="U113" s="101">
        <v>2.2000000000000002</v>
      </c>
      <c r="V113" s="27">
        <v>1.9</v>
      </c>
      <c r="W113" s="101">
        <v>2</v>
      </c>
      <c r="X113" s="18">
        <v>2.5</v>
      </c>
      <c r="Y113" s="27">
        <v>2</v>
      </c>
      <c r="Z113" s="18">
        <v>2.2999999999999998</v>
      </c>
      <c r="AA113" s="419">
        <v>2.2000000000000002</v>
      </c>
    </row>
    <row r="114" spans="1:27">
      <c r="A114" s="31" t="s">
        <v>1554</v>
      </c>
      <c r="B114" s="27">
        <v>6</v>
      </c>
      <c r="C114" s="36">
        <v>45.1</v>
      </c>
      <c r="D114" s="42">
        <v>6</v>
      </c>
      <c r="E114" s="36" t="s">
        <v>1393</v>
      </c>
      <c r="F114" s="36" t="s">
        <v>1393</v>
      </c>
      <c r="G114" s="36" t="s">
        <v>1393</v>
      </c>
      <c r="H114" s="36">
        <v>84.5</v>
      </c>
      <c r="I114" s="36">
        <v>79.5</v>
      </c>
      <c r="J114" s="36">
        <v>2.4</v>
      </c>
      <c r="K114" s="52">
        <v>1.7</v>
      </c>
      <c r="L114" s="36">
        <v>197.2</v>
      </c>
      <c r="M114" s="36">
        <v>175.3</v>
      </c>
      <c r="N114" s="36">
        <v>36.799999999999997</v>
      </c>
      <c r="O114" s="36">
        <v>26.7</v>
      </c>
      <c r="P114" s="52">
        <v>127.8</v>
      </c>
      <c r="Q114" s="52">
        <v>208.2</v>
      </c>
      <c r="R114" s="52">
        <v>40.700000000000003</v>
      </c>
      <c r="S114" s="52">
        <v>84.4</v>
      </c>
      <c r="T114" s="101">
        <v>167.3</v>
      </c>
      <c r="U114" s="78">
        <v>111.1</v>
      </c>
      <c r="V114" s="27">
        <v>93.4</v>
      </c>
      <c r="W114" s="78">
        <v>39.299999999999997</v>
      </c>
      <c r="X114" s="18">
        <v>29.4</v>
      </c>
      <c r="Y114" s="27">
        <v>13</v>
      </c>
      <c r="Z114" s="18">
        <v>17.8</v>
      </c>
      <c r="AA114" s="419">
        <v>62.5</v>
      </c>
    </row>
    <row r="115" spans="1:27">
      <c r="A115" s="31" t="s">
        <v>1555</v>
      </c>
      <c r="B115" s="18">
        <v>206.3</v>
      </c>
      <c r="C115" s="36">
        <v>135.69999999999999</v>
      </c>
      <c r="D115" s="36">
        <v>57.2</v>
      </c>
      <c r="E115" s="36">
        <v>19.3</v>
      </c>
      <c r="F115" s="36">
        <v>28.9</v>
      </c>
      <c r="G115" s="36">
        <v>33.700000000000003</v>
      </c>
      <c r="H115" s="36">
        <v>2.9</v>
      </c>
      <c r="I115" s="36">
        <v>8.1</v>
      </c>
      <c r="J115" s="36">
        <v>3.9</v>
      </c>
      <c r="K115" s="52">
        <v>45.8</v>
      </c>
      <c r="L115" s="36">
        <v>8.8000000000000007</v>
      </c>
      <c r="M115" s="36">
        <v>11.3</v>
      </c>
      <c r="N115" s="42">
        <v>40</v>
      </c>
      <c r="O115" s="36">
        <v>43.3</v>
      </c>
      <c r="P115" s="52">
        <v>119.7</v>
      </c>
      <c r="Q115" s="52">
        <v>149.5</v>
      </c>
      <c r="R115" s="52">
        <v>132.9</v>
      </c>
      <c r="S115" s="52">
        <v>91.7</v>
      </c>
      <c r="T115" s="101">
        <v>120.3</v>
      </c>
      <c r="U115" s="78">
        <v>104.5</v>
      </c>
      <c r="V115" s="27">
        <v>95</v>
      </c>
      <c r="W115" s="78">
        <v>76.599999999999994</v>
      </c>
      <c r="X115" s="18">
        <v>55.9</v>
      </c>
      <c r="Y115" s="27">
        <v>31.8</v>
      </c>
      <c r="Z115" s="18">
        <v>97.3</v>
      </c>
      <c r="AA115" s="419">
        <v>16.7</v>
      </c>
    </row>
    <row r="116" spans="1:27" ht="39.6">
      <c r="A116" s="31" t="s">
        <v>1556</v>
      </c>
      <c r="B116" s="36"/>
      <c r="C116" s="36"/>
      <c r="D116" s="36"/>
      <c r="E116" s="36"/>
      <c r="F116" s="36"/>
      <c r="G116" s="36"/>
      <c r="H116" s="36"/>
      <c r="I116" s="36"/>
      <c r="J116" s="77"/>
      <c r="K116" s="36"/>
      <c r="L116" s="36"/>
      <c r="M116" s="36"/>
      <c r="N116" s="36"/>
      <c r="O116" s="77"/>
      <c r="P116" s="77"/>
      <c r="Q116" s="77"/>
      <c r="R116" s="77"/>
      <c r="U116" s="283"/>
      <c r="V116" s="27"/>
      <c r="Y116" s="427"/>
      <c r="Z116" s="427"/>
      <c r="AA116" s="419"/>
    </row>
    <row r="117" spans="1:27">
      <c r="A117" s="172" t="s">
        <v>1557</v>
      </c>
      <c r="B117" s="18">
        <v>0.2</v>
      </c>
      <c r="C117" s="36">
        <v>0.2</v>
      </c>
      <c r="D117" s="36" t="s">
        <v>1393</v>
      </c>
      <c r="E117" s="36">
        <v>0.2</v>
      </c>
      <c r="F117" s="36">
        <v>0.2</v>
      </c>
      <c r="G117" s="36">
        <v>0.4</v>
      </c>
      <c r="H117" s="36" t="s">
        <v>1393</v>
      </c>
      <c r="I117" s="36">
        <v>0.7</v>
      </c>
      <c r="J117" s="36">
        <v>1.4</v>
      </c>
      <c r="K117" s="77">
        <v>0.2</v>
      </c>
      <c r="L117" s="36">
        <v>1.3</v>
      </c>
      <c r="M117" s="36">
        <v>2.2000000000000002</v>
      </c>
      <c r="N117" s="36">
        <v>0.6</v>
      </c>
      <c r="O117" s="36">
        <v>0.4</v>
      </c>
      <c r="P117" s="52">
        <v>1.1000000000000001</v>
      </c>
      <c r="Q117" s="52">
        <v>7.0000000000000007E-2</v>
      </c>
      <c r="R117" s="52">
        <v>1.7</v>
      </c>
      <c r="S117" s="52">
        <v>0.8</v>
      </c>
      <c r="T117" s="52">
        <v>3.3</v>
      </c>
      <c r="U117" s="78">
        <v>0.9</v>
      </c>
      <c r="V117" s="27">
        <v>2.7</v>
      </c>
      <c r="W117" s="78">
        <v>1.2</v>
      </c>
      <c r="X117" s="18">
        <v>1.5</v>
      </c>
      <c r="Y117" s="27">
        <v>0.4</v>
      </c>
      <c r="Z117" s="36" t="s">
        <v>1393</v>
      </c>
      <c r="AA117" s="496">
        <v>0.06</v>
      </c>
    </row>
    <row r="118" spans="1:27">
      <c r="A118" s="31" t="s">
        <v>1558</v>
      </c>
      <c r="B118" s="36" t="s">
        <v>1393</v>
      </c>
      <c r="C118" s="36">
        <v>0.1</v>
      </c>
      <c r="D118" s="36" t="s">
        <v>1393</v>
      </c>
      <c r="E118" s="36" t="s">
        <v>1393</v>
      </c>
      <c r="F118" s="36">
        <v>1.2</v>
      </c>
      <c r="G118" s="36">
        <v>1.5</v>
      </c>
      <c r="H118" s="36" t="s">
        <v>1393</v>
      </c>
      <c r="I118" s="36">
        <v>2.5</v>
      </c>
      <c r="J118" s="36">
        <v>0.8</v>
      </c>
      <c r="K118" s="77">
        <v>1.2</v>
      </c>
      <c r="L118" s="36" t="s">
        <v>1393</v>
      </c>
      <c r="M118" s="36">
        <v>1.9</v>
      </c>
      <c r="N118" s="36">
        <v>8.9</v>
      </c>
      <c r="O118" s="36">
        <v>28.2</v>
      </c>
      <c r="P118" s="52">
        <v>0.6</v>
      </c>
      <c r="Q118" s="52">
        <v>5.9</v>
      </c>
      <c r="R118" s="52">
        <v>2.5</v>
      </c>
      <c r="S118" s="52">
        <v>9.6999999999999993</v>
      </c>
      <c r="T118" s="52">
        <v>16.5</v>
      </c>
      <c r="U118" s="78">
        <v>2.8</v>
      </c>
      <c r="V118" s="27">
        <v>2.2999999999999998</v>
      </c>
      <c r="W118" s="101">
        <v>6</v>
      </c>
      <c r="X118" s="36" t="s">
        <v>1393</v>
      </c>
      <c r="Y118" s="36" t="s">
        <v>1393</v>
      </c>
      <c r="Z118" s="36" t="s">
        <v>1393</v>
      </c>
      <c r="AA118" s="419" t="s">
        <v>1393</v>
      </c>
    </row>
    <row r="119" spans="1:27" ht="26.4">
      <c r="A119" s="31" t="s">
        <v>1561</v>
      </c>
      <c r="B119" s="18"/>
      <c r="C119" s="36"/>
      <c r="D119" s="36"/>
      <c r="E119" s="36"/>
      <c r="F119" s="36"/>
      <c r="G119" s="36"/>
      <c r="H119" s="36"/>
      <c r="I119" s="36"/>
      <c r="J119" s="36"/>
      <c r="K119" s="77"/>
      <c r="L119" s="36"/>
      <c r="M119" s="36"/>
      <c r="N119" s="36"/>
      <c r="O119" s="36"/>
      <c r="P119" s="77"/>
      <c r="Q119" s="77"/>
      <c r="R119" s="77"/>
      <c r="S119" s="77"/>
      <c r="T119" s="175"/>
      <c r="U119" s="284"/>
      <c r="V119" s="27"/>
      <c r="X119" s="18"/>
      <c r="Y119" s="18"/>
      <c r="Z119" s="18"/>
      <c r="AA119" s="419"/>
    </row>
    <row r="120" spans="1:27">
      <c r="A120" s="172" t="s">
        <v>1562</v>
      </c>
      <c r="B120" s="18">
        <v>0.1</v>
      </c>
      <c r="C120" s="84" t="s">
        <v>1393</v>
      </c>
      <c r="D120" s="36">
        <v>0.2</v>
      </c>
      <c r="E120" s="36" t="s">
        <v>1393</v>
      </c>
      <c r="F120" s="36" t="s">
        <v>1393</v>
      </c>
      <c r="G120" s="36">
        <v>0.2</v>
      </c>
      <c r="H120" s="36" t="s">
        <v>1393</v>
      </c>
      <c r="I120" s="36" t="s">
        <v>1393</v>
      </c>
      <c r="J120" s="36" t="s">
        <v>1393</v>
      </c>
      <c r="K120" s="77" t="s">
        <v>1393</v>
      </c>
      <c r="L120" s="36" t="s">
        <v>1393</v>
      </c>
      <c r="M120" s="36">
        <v>0.5</v>
      </c>
      <c r="N120" s="36">
        <v>0.4</v>
      </c>
      <c r="O120" s="36">
        <v>0.2</v>
      </c>
      <c r="P120" s="52">
        <v>0.2</v>
      </c>
      <c r="Q120" s="52">
        <v>1.1000000000000001</v>
      </c>
      <c r="R120" s="52">
        <v>0.6</v>
      </c>
      <c r="S120" s="52">
        <v>0.1</v>
      </c>
      <c r="T120" s="52">
        <v>0.3</v>
      </c>
      <c r="U120" s="78">
        <v>0.4</v>
      </c>
      <c r="V120" s="27">
        <v>0.5</v>
      </c>
      <c r="W120" s="36" t="s">
        <v>1393</v>
      </c>
      <c r="X120" s="18">
        <v>0.2</v>
      </c>
      <c r="Y120" s="18">
        <v>0.09</v>
      </c>
      <c r="Z120" s="18">
        <v>0.1</v>
      </c>
      <c r="AA120" s="419" t="s">
        <v>1393</v>
      </c>
    </row>
    <row r="121" spans="1:27">
      <c r="A121" s="31" t="s">
        <v>1558</v>
      </c>
      <c r="B121" s="36" t="s">
        <v>1393</v>
      </c>
      <c r="C121" s="84" t="s">
        <v>1393</v>
      </c>
      <c r="D121" s="36">
        <v>0.5</v>
      </c>
      <c r="E121" s="36" t="s">
        <v>1393</v>
      </c>
      <c r="F121" s="36" t="s">
        <v>1393</v>
      </c>
      <c r="G121" s="36" t="s">
        <v>1393</v>
      </c>
      <c r="H121" s="36" t="s">
        <v>1393</v>
      </c>
      <c r="I121" s="36" t="s">
        <v>1393</v>
      </c>
      <c r="J121" s="36" t="s">
        <v>1393</v>
      </c>
      <c r="K121" s="77" t="s">
        <v>1393</v>
      </c>
      <c r="L121" s="36" t="s">
        <v>1393</v>
      </c>
      <c r="M121" s="36">
        <v>1.2</v>
      </c>
      <c r="N121" s="36">
        <v>1.1000000000000001</v>
      </c>
      <c r="O121" s="36" t="s">
        <v>1393</v>
      </c>
      <c r="P121" s="52">
        <v>0.5</v>
      </c>
      <c r="Q121" s="52">
        <v>0.02</v>
      </c>
      <c r="R121" s="52">
        <v>0.2</v>
      </c>
      <c r="S121" s="52" t="s">
        <v>1393</v>
      </c>
      <c r="T121" s="52">
        <v>1.8</v>
      </c>
      <c r="U121" s="78">
        <v>0.2</v>
      </c>
      <c r="V121" s="27">
        <v>0.4</v>
      </c>
      <c r="W121" s="36" t="s">
        <v>1393</v>
      </c>
      <c r="X121" s="18">
        <v>0.1</v>
      </c>
      <c r="Y121" s="18">
        <v>0.1</v>
      </c>
      <c r="Z121" s="18">
        <v>0.1</v>
      </c>
      <c r="AA121" s="419" t="s">
        <v>1393</v>
      </c>
    </row>
    <row r="122" spans="1:27" ht="28.8">
      <c r="A122" s="31" t="s">
        <v>1563</v>
      </c>
      <c r="B122" s="18">
        <v>37.200000000000003</v>
      </c>
      <c r="C122" s="36">
        <v>212.8</v>
      </c>
      <c r="D122" s="42">
        <v>343</v>
      </c>
      <c r="E122" s="42">
        <v>137</v>
      </c>
      <c r="F122" s="36" t="s">
        <v>1393</v>
      </c>
      <c r="G122" s="36">
        <v>447.5</v>
      </c>
      <c r="H122" s="42">
        <v>170</v>
      </c>
      <c r="I122" s="42">
        <v>23</v>
      </c>
      <c r="J122" s="36">
        <v>30.5</v>
      </c>
      <c r="K122" s="52">
        <v>567.4</v>
      </c>
      <c r="L122" s="36">
        <v>267.10000000000002</v>
      </c>
      <c r="M122" s="42">
        <v>292</v>
      </c>
      <c r="N122" s="36">
        <v>795.6</v>
      </c>
      <c r="O122" s="36">
        <v>31.6</v>
      </c>
      <c r="P122" s="52">
        <v>162.19999999999999</v>
      </c>
      <c r="Q122" s="52">
        <v>345.2</v>
      </c>
      <c r="R122" s="168">
        <v>71</v>
      </c>
      <c r="S122" s="52">
        <v>33.4</v>
      </c>
      <c r="T122" s="78">
        <v>182.5</v>
      </c>
      <c r="U122" s="78">
        <v>143.80000000000001</v>
      </c>
      <c r="V122" s="27">
        <v>937.8</v>
      </c>
      <c r="W122" s="78">
        <v>179.2</v>
      </c>
      <c r="X122" s="18">
        <v>411.1</v>
      </c>
      <c r="Y122" s="78">
        <v>596.5</v>
      </c>
      <c r="Z122" s="15">
        <v>40.299999999999997</v>
      </c>
      <c r="AA122" s="419">
        <v>144.19999999999999</v>
      </c>
    </row>
    <row r="123" spans="1:27" ht="26.4">
      <c r="A123" s="31" t="s">
        <v>1870</v>
      </c>
      <c r="B123" s="18">
        <v>2.2999999999999998</v>
      </c>
      <c r="C123" s="36">
        <v>1.4</v>
      </c>
      <c r="D123" s="36">
        <v>1.7</v>
      </c>
      <c r="E123" s="36">
        <v>2.4</v>
      </c>
      <c r="F123" s="36">
        <v>3.2</v>
      </c>
      <c r="G123" s="42">
        <v>3</v>
      </c>
      <c r="H123" s="42">
        <v>2</v>
      </c>
      <c r="I123" s="36">
        <v>1.1000000000000001</v>
      </c>
      <c r="J123" s="36">
        <v>1.7</v>
      </c>
      <c r="K123" s="168">
        <v>2</v>
      </c>
      <c r="L123" s="36">
        <v>1.2</v>
      </c>
      <c r="M123" s="36">
        <v>1.5</v>
      </c>
      <c r="N123" s="36">
        <v>1.8</v>
      </c>
      <c r="O123" s="36">
        <v>1.5</v>
      </c>
      <c r="P123" s="52">
        <v>2.2000000000000002</v>
      </c>
      <c r="Q123" s="52">
        <v>2.2000000000000002</v>
      </c>
      <c r="R123" s="52">
        <v>1.7</v>
      </c>
      <c r="S123" s="52">
        <v>1.9</v>
      </c>
      <c r="T123" s="78">
        <v>1.9</v>
      </c>
      <c r="U123" s="101">
        <v>2</v>
      </c>
      <c r="V123" s="101">
        <v>1</v>
      </c>
      <c r="W123" s="78">
        <v>3.8</v>
      </c>
      <c r="X123" s="18">
        <v>1.1000000000000001</v>
      </c>
      <c r="Y123" s="27">
        <v>2</v>
      </c>
      <c r="Z123" s="18">
        <v>2.5</v>
      </c>
      <c r="AA123" s="419">
        <v>1</v>
      </c>
    </row>
    <row r="124" spans="1:27" ht="39.6">
      <c r="A124" s="31" t="s">
        <v>1871</v>
      </c>
      <c r="B124" s="18">
        <v>0.3</v>
      </c>
      <c r="C124" s="36">
        <v>0.1</v>
      </c>
      <c r="D124" s="36">
        <v>0.7</v>
      </c>
      <c r="E124" s="36">
        <v>0.02</v>
      </c>
      <c r="F124" s="36">
        <v>0.3</v>
      </c>
      <c r="G124" s="36">
        <v>0.2</v>
      </c>
      <c r="H124" s="36">
        <v>0.2</v>
      </c>
      <c r="I124" s="36">
        <v>0.6</v>
      </c>
      <c r="J124" s="36">
        <v>0.4</v>
      </c>
      <c r="K124" s="52">
        <v>0.7</v>
      </c>
      <c r="L124" s="42">
        <v>1</v>
      </c>
      <c r="M124" s="36">
        <v>1.2</v>
      </c>
      <c r="N124" s="36">
        <v>1.4</v>
      </c>
      <c r="O124" s="36">
        <v>1.4</v>
      </c>
      <c r="P124" s="52">
        <v>0.6</v>
      </c>
      <c r="Q124" s="52">
        <v>0.8</v>
      </c>
      <c r="R124" s="52">
        <v>0.5</v>
      </c>
      <c r="S124" s="168">
        <v>1</v>
      </c>
      <c r="T124" s="78">
        <v>3.2</v>
      </c>
      <c r="U124" s="78">
        <v>1.2</v>
      </c>
      <c r="V124" s="101">
        <v>1.2</v>
      </c>
      <c r="W124" s="78">
        <v>2.1</v>
      </c>
      <c r="X124" s="18">
        <v>0.9</v>
      </c>
      <c r="Y124" s="78">
        <v>0.8</v>
      </c>
      <c r="Z124" s="18">
        <v>0.8</v>
      </c>
      <c r="AA124" s="419">
        <v>0.9</v>
      </c>
    </row>
    <row r="125" spans="1:27" ht="26.4">
      <c r="A125" s="31" t="s">
        <v>1872</v>
      </c>
      <c r="B125" s="27">
        <v>15</v>
      </c>
      <c r="C125" s="36">
        <v>4.9000000000000004</v>
      </c>
      <c r="D125" s="36">
        <v>6.6</v>
      </c>
      <c r="E125" s="36">
        <v>4.5</v>
      </c>
      <c r="F125" s="36">
        <v>13.3</v>
      </c>
      <c r="G125" s="36">
        <v>5.8</v>
      </c>
      <c r="H125" s="36">
        <v>7.5</v>
      </c>
      <c r="I125" s="36" t="s">
        <v>1393</v>
      </c>
      <c r="J125" s="36">
        <v>3.1</v>
      </c>
      <c r="K125" s="168">
        <v>4</v>
      </c>
      <c r="L125" s="36">
        <v>1.2</v>
      </c>
      <c r="M125" s="36">
        <v>4.4000000000000004</v>
      </c>
      <c r="N125" s="36">
        <v>9.8000000000000007</v>
      </c>
      <c r="O125" s="36" t="s">
        <v>1393</v>
      </c>
      <c r="P125" s="52">
        <v>12.1</v>
      </c>
      <c r="Q125" s="52">
        <v>2.2000000000000002</v>
      </c>
      <c r="R125" s="52">
        <v>15.2</v>
      </c>
      <c r="S125" s="52">
        <v>1.1000000000000001</v>
      </c>
      <c r="T125" s="78">
        <v>6.7</v>
      </c>
      <c r="U125" s="78">
        <v>5.6</v>
      </c>
      <c r="V125" s="101">
        <v>10</v>
      </c>
      <c r="W125" s="78">
        <v>13.2</v>
      </c>
      <c r="X125" s="18">
        <v>23.3</v>
      </c>
      <c r="Y125" s="101">
        <v>3</v>
      </c>
      <c r="Z125" s="18">
        <v>1.5</v>
      </c>
      <c r="AA125" s="419">
        <v>9</v>
      </c>
    </row>
    <row r="126" spans="1:27">
      <c r="A126" s="31" t="s">
        <v>777</v>
      </c>
      <c r="B126" s="18">
        <v>9</v>
      </c>
      <c r="C126" s="36">
        <v>4</v>
      </c>
      <c r="D126" s="36">
        <v>4</v>
      </c>
      <c r="E126" s="36">
        <v>3</v>
      </c>
      <c r="F126" s="36">
        <v>7</v>
      </c>
      <c r="G126" s="36">
        <v>3</v>
      </c>
      <c r="H126" s="36">
        <v>2</v>
      </c>
      <c r="I126" s="36" t="s">
        <v>1393</v>
      </c>
      <c r="J126" s="36">
        <v>3</v>
      </c>
      <c r="K126" s="52">
        <v>2</v>
      </c>
      <c r="L126" s="36">
        <v>1</v>
      </c>
      <c r="M126" s="36">
        <v>3</v>
      </c>
      <c r="N126" s="36">
        <v>7</v>
      </c>
      <c r="O126" s="65" t="s">
        <v>1393</v>
      </c>
      <c r="P126" s="52">
        <v>7</v>
      </c>
      <c r="Q126" s="52">
        <v>2</v>
      </c>
      <c r="R126" s="52">
        <v>4</v>
      </c>
      <c r="S126" s="52">
        <v>2</v>
      </c>
      <c r="T126" s="78">
        <v>5</v>
      </c>
      <c r="U126" s="78">
        <v>4</v>
      </c>
      <c r="V126" s="100">
        <v>7</v>
      </c>
      <c r="W126" s="78">
        <v>6</v>
      </c>
      <c r="X126" s="18">
        <v>9</v>
      </c>
      <c r="Y126" s="78">
        <v>2</v>
      </c>
      <c r="Z126" s="18">
        <v>2</v>
      </c>
      <c r="AA126" s="494">
        <v>5</v>
      </c>
    </row>
    <row r="127" spans="1:27" ht="26.4">
      <c r="A127" s="31" t="s">
        <v>1507</v>
      </c>
      <c r="B127" s="36" t="s">
        <v>1393</v>
      </c>
      <c r="C127" s="36">
        <v>2</v>
      </c>
      <c r="D127" s="36">
        <v>21</v>
      </c>
      <c r="E127" s="36">
        <v>1</v>
      </c>
      <c r="F127" s="36" t="s">
        <v>1393</v>
      </c>
      <c r="G127" s="36">
        <v>16</v>
      </c>
      <c r="H127" s="36">
        <v>2</v>
      </c>
      <c r="I127" s="36">
        <v>21</v>
      </c>
      <c r="J127" s="36">
        <v>38</v>
      </c>
      <c r="K127" s="52">
        <v>54</v>
      </c>
      <c r="L127" s="36">
        <v>92</v>
      </c>
      <c r="M127" s="36">
        <v>99</v>
      </c>
      <c r="N127" s="36">
        <v>181</v>
      </c>
      <c r="O127" s="36">
        <v>242</v>
      </c>
      <c r="P127" s="52">
        <v>168</v>
      </c>
      <c r="Q127" s="52">
        <v>371</v>
      </c>
      <c r="R127" s="52">
        <v>348</v>
      </c>
      <c r="S127" s="52">
        <v>363</v>
      </c>
      <c r="T127" s="78">
        <v>412</v>
      </c>
      <c r="U127" s="78">
        <v>164</v>
      </c>
      <c r="V127" s="100">
        <v>147</v>
      </c>
      <c r="W127" s="78">
        <v>135</v>
      </c>
      <c r="X127" s="18">
        <v>194</v>
      </c>
      <c r="Y127" s="78">
        <v>258</v>
      </c>
      <c r="Z127" s="18">
        <v>249</v>
      </c>
      <c r="AA127" s="494">
        <v>262</v>
      </c>
    </row>
    <row r="128" spans="1:27" ht="28.8">
      <c r="A128" s="118" t="s">
        <v>503</v>
      </c>
      <c r="B128" s="36" t="s">
        <v>1393</v>
      </c>
      <c r="C128" s="36" t="s">
        <v>1393</v>
      </c>
      <c r="D128" s="36" t="s">
        <v>1393</v>
      </c>
      <c r="E128" s="36" t="s">
        <v>1393</v>
      </c>
      <c r="F128" s="36" t="s">
        <v>1393</v>
      </c>
      <c r="G128" s="36" t="s">
        <v>1393</v>
      </c>
      <c r="H128" s="36" t="s">
        <v>1393</v>
      </c>
      <c r="I128" s="36">
        <v>208.5</v>
      </c>
      <c r="J128" s="42">
        <v>297</v>
      </c>
      <c r="K128" s="52">
        <v>358.9</v>
      </c>
      <c r="L128" s="36">
        <v>509.3</v>
      </c>
      <c r="M128" s="36">
        <v>773.6</v>
      </c>
      <c r="N128" s="42">
        <v>1510</v>
      </c>
      <c r="O128" s="36">
        <v>1586.2</v>
      </c>
      <c r="P128" s="168">
        <v>1890</v>
      </c>
      <c r="Q128" s="168">
        <v>2186</v>
      </c>
      <c r="R128" s="168">
        <v>3936</v>
      </c>
      <c r="S128" s="168">
        <v>3375</v>
      </c>
      <c r="T128" s="101">
        <v>2350.6</v>
      </c>
      <c r="U128" s="101">
        <v>1776.4</v>
      </c>
      <c r="V128" s="101">
        <v>2627.5</v>
      </c>
      <c r="W128" s="101">
        <v>2379.8000000000002</v>
      </c>
      <c r="X128" s="18">
        <v>2426.4</v>
      </c>
      <c r="Y128" s="78">
        <v>3015.2</v>
      </c>
      <c r="Z128" s="18">
        <v>4677.3999999999996</v>
      </c>
      <c r="AA128" s="419">
        <v>2644.9</v>
      </c>
    </row>
    <row r="129" spans="1:27" ht="26.4">
      <c r="A129" s="31" t="s">
        <v>630</v>
      </c>
      <c r="B129" s="36" t="s">
        <v>1393</v>
      </c>
      <c r="C129" s="36" t="s">
        <v>1393</v>
      </c>
      <c r="D129" s="36" t="s">
        <v>1393</v>
      </c>
      <c r="E129" s="36" t="s">
        <v>1393</v>
      </c>
      <c r="F129" s="36" t="s">
        <v>1393</v>
      </c>
      <c r="G129" s="36" t="s">
        <v>1393</v>
      </c>
      <c r="H129" s="36" t="s">
        <v>1393</v>
      </c>
      <c r="I129" s="36">
        <v>10.1</v>
      </c>
      <c r="J129" s="36">
        <v>8.8000000000000007</v>
      </c>
      <c r="K129" s="52">
        <v>17.600000000000001</v>
      </c>
      <c r="L129" s="36">
        <v>17.399999999999999</v>
      </c>
      <c r="M129" s="36">
        <v>19.3</v>
      </c>
      <c r="N129" s="42">
        <v>24</v>
      </c>
      <c r="O129" s="36">
        <v>22.1</v>
      </c>
      <c r="P129" s="52">
        <v>25.7</v>
      </c>
      <c r="Q129" s="52">
        <v>20.6</v>
      </c>
      <c r="R129" s="52">
        <v>31.5</v>
      </c>
      <c r="S129" s="52">
        <v>27.7</v>
      </c>
      <c r="T129" s="101">
        <v>28</v>
      </c>
      <c r="U129" s="78">
        <v>24.2</v>
      </c>
      <c r="V129" s="101">
        <v>21.4</v>
      </c>
      <c r="W129" s="101">
        <v>24</v>
      </c>
      <c r="X129" s="18">
        <v>25.6</v>
      </c>
      <c r="Y129" s="78">
        <v>35.9</v>
      </c>
      <c r="Z129" s="18">
        <v>31.2</v>
      </c>
      <c r="AA129" s="419">
        <v>22.1</v>
      </c>
    </row>
    <row r="130" spans="1:27" ht="26.4">
      <c r="A130" s="110" t="s">
        <v>2125</v>
      </c>
      <c r="B130" s="18">
        <v>426.6</v>
      </c>
      <c r="C130" s="36">
        <v>210.7</v>
      </c>
      <c r="D130" s="36">
        <v>121.3</v>
      </c>
      <c r="E130" s="42">
        <v>342</v>
      </c>
      <c r="F130" s="36">
        <v>152.69999999999999</v>
      </c>
      <c r="G130" s="36">
        <v>302.39999999999998</v>
      </c>
      <c r="H130" s="36">
        <v>424.6</v>
      </c>
      <c r="I130" s="42">
        <v>137</v>
      </c>
      <c r="J130" s="36">
        <v>270.89999999999998</v>
      </c>
      <c r="K130" s="52">
        <v>588.29999999999995</v>
      </c>
      <c r="L130" s="36">
        <v>683.4</v>
      </c>
      <c r="M130" s="36">
        <v>641.1</v>
      </c>
      <c r="N130" s="42">
        <v>356</v>
      </c>
      <c r="O130" s="36">
        <v>34.200000000000003</v>
      </c>
      <c r="P130" s="52">
        <v>507.4</v>
      </c>
      <c r="Q130" s="52">
        <v>46.4</v>
      </c>
      <c r="R130" s="52" t="s">
        <v>1393</v>
      </c>
      <c r="S130" s="52">
        <v>225.7</v>
      </c>
      <c r="T130" s="78">
        <v>2.2000000000000002</v>
      </c>
      <c r="U130" s="78">
        <v>22.2</v>
      </c>
      <c r="V130" s="101">
        <v>194.3</v>
      </c>
      <c r="W130" s="78">
        <v>103.8</v>
      </c>
      <c r="X130" s="18">
        <v>4.5</v>
      </c>
      <c r="Y130" s="78">
        <v>5.9</v>
      </c>
      <c r="Z130" s="36" t="s">
        <v>1393</v>
      </c>
      <c r="AA130" s="419">
        <v>1.4</v>
      </c>
    </row>
    <row r="131" spans="1:27">
      <c r="A131" s="110" t="s">
        <v>2126</v>
      </c>
      <c r="B131" s="18"/>
      <c r="C131" s="36"/>
      <c r="D131" s="36"/>
      <c r="E131" s="36"/>
      <c r="F131" s="36"/>
      <c r="G131" s="36"/>
      <c r="H131" s="36"/>
      <c r="I131" s="36"/>
      <c r="J131" s="36"/>
      <c r="K131" s="52"/>
      <c r="L131" s="36"/>
      <c r="M131" s="36"/>
      <c r="N131" s="36"/>
      <c r="O131" s="36"/>
      <c r="P131" s="77"/>
      <c r="Q131" s="77"/>
      <c r="R131" s="77"/>
      <c r="S131" s="77"/>
      <c r="U131" s="284"/>
      <c r="V131" s="175"/>
      <c r="X131" s="18"/>
      <c r="Y131" s="18"/>
      <c r="Z131" s="18"/>
      <c r="AA131" s="419"/>
    </row>
    <row r="132" spans="1:27">
      <c r="A132" s="31" t="s">
        <v>2127</v>
      </c>
      <c r="B132" s="18">
        <v>85.2</v>
      </c>
      <c r="C132" s="36">
        <v>21.2</v>
      </c>
      <c r="D132" s="36">
        <v>15.9</v>
      </c>
      <c r="E132" s="42">
        <v>10</v>
      </c>
      <c r="F132" s="36">
        <v>6.1</v>
      </c>
      <c r="G132" s="36">
        <v>2.4</v>
      </c>
      <c r="H132" s="36">
        <v>1.8</v>
      </c>
      <c r="I132" s="36">
        <v>4.3</v>
      </c>
      <c r="J132" s="36">
        <v>18.100000000000001</v>
      </c>
      <c r="K132" s="52">
        <v>4.7</v>
      </c>
      <c r="L132" s="36">
        <v>6.8</v>
      </c>
      <c r="M132" s="36">
        <v>3.2</v>
      </c>
      <c r="N132" s="51">
        <v>3</v>
      </c>
      <c r="O132" s="36">
        <v>2.5</v>
      </c>
      <c r="P132" s="52">
        <v>0.5</v>
      </c>
      <c r="Q132" s="52">
        <v>0.6</v>
      </c>
      <c r="R132" s="52">
        <v>1.6</v>
      </c>
      <c r="S132" s="52">
        <v>2.7</v>
      </c>
      <c r="T132" s="78">
        <v>1.6</v>
      </c>
      <c r="U132" s="78">
        <v>20.5</v>
      </c>
      <c r="V132" s="101">
        <v>3.8</v>
      </c>
      <c r="W132" s="78">
        <v>10.3</v>
      </c>
      <c r="X132" s="18">
        <v>1.4</v>
      </c>
      <c r="Y132" s="78">
        <v>9.4</v>
      </c>
      <c r="Z132" s="18">
        <v>3.9</v>
      </c>
      <c r="AA132" s="419">
        <v>6.9</v>
      </c>
    </row>
    <row r="133" spans="1:27">
      <c r="A133" s="31" t="s">
        <v>2128</v>
      </c>
      <c r="B133" s="27">
        <v>136</v>
      </c>
      <c r="C133" s="36">
        <v>89.3</v>
      </c>
      <c r="D133" s="36">
        <v>51.1</v>
      </c>
      <c r="E133" s="36">
        <v>22.7</v>
      </c>
      <c r="F133" s="36">
        <v>12.2</v>
      </c>
      <c r="G133" s="42">
        <v>3</v>
      </c>
      <c r="H133" s="42">
        <v>4</v>
      </c>
      <c r="I133" s="36">
        <v>4.5999999999999996</v>
      </c>
      <c r="J133" s="36">
        <v>11.4</v>
      </c>
      <c r="K133" s="52">
        <v>14.2</v>
      </c>
      <c r="L133" s="42">
        <v>18</v>
      </c>
      <c r="M133" s="36">
        <v>29.8</v>
      </c>
      <c r="N133" s="36">
        <v>21.2</v>
      </c>
      <c r="O133" s="36">
        <v>11.4</v>
      </c>
      <c r="P133" s="52">
        <v>5.8</v>
      </c>
      <c r="Q133" s="52">
        <v>21.4</v>
      </c>
      <c r="R133" s="52">
        <v>10.1</v>
      </c>
      <c r="S133" s="52">
        <v>10.8</v>
      </c>
      <c r="T133" s="78">
        <v>32.299999999999997</v>
      </c>
      <c r="U133" s="78">
        <v>2.5</v>
      </c>
      <c r="V133" s="101">
        <v>19.899999999999999</v>
      </c>
      <c r="W133" s="78">
        <v>4.3</v>
      </c>
      <c r="X133" s="18">
        <v>2.4</v>
      </c>
      <c r="Y133" s="78">
        <v>5.9</v>
      </c>
      <c r="Z133" s="27">
        <v>13</v>
      </c>
      <c r="AA133" s="419">
        <v>1.1000000000000001</v>
      </c>
    </row>
    <row r="134" spans="1:27" ht="25.5" customHeight="1">
      <c r="A134" s="112" t="s">
        <v>2284</v>
      </c>
      <c r="B134" s="27">
        <v>52</v>
      </c>
      <c r="C134" s="36">
        <v>26.2</v>
      </c>
      <c r="D134" s="36">
        <v>19.3</v>
      </c>
      <c r="E134" s="36">
        <v>5.0999999999999996</v>
      </c>
      <c r="F134" s="36">
        <v>5.8</v>
      </c>
      <c r="G134" s="36">
        <v>1.2</v>
      </c>
      <c r="H134" s="36">
        <v>2.6</v>
      </c>
      <c r="I134" s="42">
        <v>2</v>
      </c>
      <c r="J134" s="36">
        <v>5.6</v>
      </c>
      <c r="K134" s="52">
        <v>7.3</v>
      </c>
      <c r="L134" s="36">
        <v>15.9</v>
      </c>
      <c r="M134" s="36">
        <v>25.7</v>
      </c>
      <c r="N134" s="36">
        <v>17.2</v>
      </c>
      <c r="O134" s="36">
        <v>10.1</v>
      </c>
      <c r="P134" s="52">
        <v>4.7</v>
      </c>
      <c r="Q134" s="52">
        <v>20.5</v>
      </c>
      <c r="R134" s="52">
        <v>9.6</v>
      </c>
      <c r="S134" s="52">
        <v>10.7</v>
      </c>
      <c r="T134" s="78">
        <v>31.5</v>
      </c>
      <c r="U134" s="78">
        <v>2.1</v>
      </c>
      <c r="V134" s="101">
        <v>19.899999999999999</v>
      </c>
      <c r="W134" s="78">
        <v>4.3</v>
      </c>
      <c r="X134" s="18">
        <v>2.4</v>
      </c>
      <c r="Y134" s="78">
        <v>5.9</v>
      </c>
      <c r="Z134" s="18">
        <v>12.7</v>
      </c>
      <c r="AA134" s="419">
        <v>1.1000000000000001</v>
      </c>
    </row>
    <row r="135" spans="1:27">
      <c r="A135" s="31" t="s">
        <v>2285</v>
      </c>
      <c r="B135" s="27">
        <v>380</v>
      </c>
      <c r="C135" s="36">
        <v>139.19999999999999</v>
      </c>
      <c r="D135" s="36">
        <v>186.1</v>
      </c>
      <c r="E135" s="36">
        <v>79.2</v>
      </c>
      <c r="F135" s="36">
        <v>48.1</v>
      </c>
      <c r="G135" s="36">
        <v>25.6</v>
      </c>
      <c r="H135" s="36">
        <v>42.2</v>
      </c>
      <c r="I135" s="42">
        <v>50</v>
      </c>
      <c r="J135" s="36">
        <v>80.099999999999994</v>
      </c>
      <c r="K135" s="52">
        <v>50.1</v>
      </c>
      <c r="L135" s="36">
        <v>92.9</v>
      </c>
      <c r="M135" s="36">
        <v>57.1</v>
      </c>
      <c r="N135" s="36">
        <v>61.5</v>
      </c>
      <c r="O135" s="36">
        <v>39.4</v>
      </c>
      <c r="P135" s="52">
        <v>19.100000000000001</v>
      </c>
      <c r="Q135" s="52">
        <v>1.2</v>
      </c>
      <c r="R135" s="52" t="s">
        <v>1393</v>
      </c>
      <c r="S135" s="52" t="s">
        <v>1393</v>
      </c>
      <c r="T135" s="99" t="s">
        <v>1393</v>
      </c>
      <c r="U135" s="42">
        <v>12</v>
      </c>
      <c r="V135" s="101">
        <v>5.4</v>
      </c>
      <c r="W135" s="99" t="s">
        <v>1393</v>
      </c>
      <c r="X135" s="27">
        <v>4</v>
      </c>
      <c r="Y135" s="284" t="s">
        <v>1393</v>
      </c>
      <c r="Z135" s="36" t="s">
        <v>1393</v>
      </c>
      <c r="AA135" s="419" t="s">
        <v>1393</v>
      </c>
    </row>
    <row r="136" spans="1:27" ht="39.6">
      <c r="A136" s="31" t="s">
        <v>2286</v>
      </c>
      <c r="B136" s="27">
        <v>593</v>
      </c>
      <c r="C136" s="36">
        <v>327.7</v>
      </c>
      <c r="D136" s="36">
        <v>232.2</v>
      </c>
      <c r="E136" s="36">
        <v>165.4</v>
      </c>
      <c r="F136" s="42">
        <v>59</v>
      </c>
      <c r="G136" s="36">
        <v>76.3</v>
      </c>
      <c r="H136" s="36">
        <v>48.2</v>
      </c>
      <c r="I136" s="36">
        <v>32.5</v>
      </c>
      <c r="J136" s="42">
        <v>109</v>
      </c>
      <c r="K136" s="52">
        <v>57.8</v>
      </c>
      <c r="L136" s="36">
        <v>68.900000000000006</v>
      </c>
      <c r="M136" s="36">
        <v>55.7</v>
      </c>
      <c r="N136" s="36">
        <v>96.4</v>
      </c>
      <c r="O136" s="36">
        <v>29.9</v>
      </c>
      <c r="P136" s="52">
        <v>25.6</v>
      </c>
      <c r="Q136" s="52">
        <v>22.4</v>
      </c>
      <c r="R136" s="52">
        <v>15.7</v>
      </c>
      <c r="S136" s="52">
        <v>14.4</v>
      </c>
      <c r="T136" s="78">
        <v>11.9</v>
      </c>
      <c r="U136" s="78">
        <v>9.8000000000000007</v>
      </c>
      <c r="V136" s="101">
        <v>16.5</v>
      </c>
      <c r="W136" s="78">
        <v>15.3</v>
      </c>
      <c r="X136" s="27">
        <v>8</v>
      </c>
      <c r="Y136" s="284" t="s">
        <v>1393</v>
      </c>
      <c r="Z136" s="36" t="s">
        <v>1393</v>
      </c>
      <c r="AA136" s="419" t="s">
        <v>1393</v>
      </c>
    </row>
    <row r="137" spans="1:27">
      <c r="A137" s="26" t="s">
        <v>510</v>
      </c>
      <c r="B137" s="27"/>
      <c r="C137" s="36"/>
      <c r="D137" s="36"/>
      <c r="E137" s="36"/>
      <c r="F137" s="42"/>
      <c r="G137" s="36"/>
      <c r="H137" s="36"/>
      <c r="I137" s="36"/>
      <c r="J137" s="42"/>
      <c r="K137" s="52"/>
      <c r="L137" s="36"/>
      <c r="M137" s="36"/>
      <c r="N137" s="36"/>
      <c r="O137" s="36"/>
      <c r="P137" s="52"/>
      <c r="Q137" s="52"/>
      <c r="R137" s="52"/>
      <c r="S137" s="52"/>
      <c r="T137" s="78"/>
      <c r="U137" s="78"/>
      <c r="V137" s="101"/>
      <c r="W137" s="78"/>
    </row>
    <row r="138" spans="1:27">
      <c r="A138" s="46" t="s">
        <v>511</v>
      </c>
      <c r="B138" s="27"/>
      <c r="C138" s="36"/>
      <c r="D138" s="36"/>
      <c r="E138" s="36"/>
      <c r="F138" s="42"/>
      <c r="G138" s="36"/>
      <c r="H138" s="36"/>
      <c r="I138" s="36"/>
      <c r="J138" s="42"/>
      <c r="K138" s="52">
        <v>119.7</v>
      </c>
      <c r="L138" s="42">
        <v>125</v>
      </c>
      <c r="M138" s="36">
        <v>130.80000000000001</v>
      </c>
      <c r="N138" s="36">
        <v>132.5</v>
      </c>
      <c r="O138" s="42">
        <v>132</v>
      </c>
      <c r="P138" s="52">
        <v>141.6</v>
      </c>
      <c r="Q138" s="168">
        <v>159</v>
      </c>
      <c r="R138" s="52">
        <v>209.9</v>
      </c>
      <c r="S138" s="52">
        <v>224.6</v>
      </c>
      <c r="T138" s="78">
        <v>233.3</v>
      </c>
      <c r="U138" s="78">
        <v>216.5</v>
      </c>
      <c r="V138" s="101">
        <v>227.2</v>
      </c>
      <c r="W138" s="78">
        <v>241.4</v>
      </c>
      <c r="X138" s="78">
        <v>258.10000000000002</v>
      </c>
      <c r="Y138" s="78">
        <v>304.2</v>
      </c>
      <c r="Z138" s="78">
        <v>306.39999999999998</v>
      </c>
      <c r="AA138" s="495">
        <v>278.3</v>
      </c>
    </row>
    <row r="139" spans="1:27" ht="28.8">
      <c r="A139" s="46" t="s">
        <v>128</v>
      </c>
      <c r="B139" s="27"/>
      <c r="C139" s="36"/>
      <c r="D139" s="36"/>
      <c r="E139" s="36"/>
      <c r="F139" s="42"/>
      <c r="G139" s="36"/>
      <c r="H139" s="36"/>
      <c r="I139" s="36"/>
      <c r="J139" s="42"/>
      <c r="K139" s="52">
        <v>172.4</v>
      </c>
      <c r="L139" s="36">
        <v>185.4</v>
      </c>
      <c r="M139" s="36">
        <v>197.6</v>
      </c>
      <c r="N139" s="36">
        <v>216.3</v>
      </c>
      <c r="O139" s="36">
        <v>246.1</v>
      </c>
      <c r="P139" s="52">
        <v>265.39999999999998</v>
      </c>
      <c r="Q139" s="52">
        <v>304.2</v>
      </c>
      <c r="R139" s="52">
        <v>414.1</v>
      </c>
      <c r="S139" s="52">
        <v>446.2</v>
      </c>
      <c r="T139" s="78">
        <v>423.6</v>
      </c>
      <c r="U139" s="78">
        <v>397.4</v>
      </c>
      <c r="V139" s="101">
        <v>423.2</v>
      </c>
      <c r="W139" s="78">
        <v>485.6</v>
      </c>
      <c r="X139" s="78">
        <v>526.70000000000005</v>
      </c>
      <c r="Y139" s="78">
        <v>617.79999999999995</v>
      </c>
      <c r="Z139" s="78">
        <v>622.79999999999995</v>
      </c>
      <c r="AA139" s="495">
        <v>608.5</v>
      </c>
    </row>
    <row r="140" spans="1:27" ht="15.6">
      <c r="A140" s="46" t="s">
        <v>45</v>
      </c>
      <c r="B140" s="27"/>
      <c r="C140" s="36"/>
      <c r="D140" s="36"/>
      <c r="E140" s="36"/>
      <c r="F140" s="42"/>
      <c r="G140" s="36"/>
      <c r="H140" s="36"/>
      <c r="I140" s="36"/>
      <c r="J140" s="42"/>
      <c r="K140" s="52">
        <v>44.7</v>
      </c>
      <c r="L140" s="36">
        <v>47.7</v>
      </c>
      <c r="M140" s="36">
        <v>49.6</v>
      </c>
      <c r="N140" s="36">
        <v>53.7</v>
      </c>
      <c r="O140" s="42">
        <v>60</v>
      </c>
      <c r="P140" s="52">
        <v>66.3</v>
      </c>
      <c r="Q140" s="52">
        <v>75.599999999999994</v>
      </c>
      <c r="R140" s="52">
        <v>98.1</v>
      </c>
      <c r="S140" s="52">
        <v>102.5</v>
      </c>
      <c r="T140" s="78">
        <v>95.1</v>
      </c>
      <c r="U140" s="78">
        <v>91.5</v>
      </c>
      <c r="V140" s="101">
        <v>99</v>
      </c>
      <c r="W140" s="78">
        <v>110.4</v>
      </c>
      <c r="X140" s="78">
        <v>117.8</v>
      </c>
      <c r="Y140" s="78">
        <v>138.6</v>
      </c>
      <c r="Z140" s="78">
        <v>139.4</v>
      </c>
      <c r="AA140" s="495">
        <v>135.80000000000001</v>
      </c>
    </row>
    <row r="141" spans="1:27" ht="26.4">
      <c r="A141" s="26" t="s">
        <v>46</v>
      </c>
      <c r="B141" s="18">
        <v>49.4</v>
      </c>
      <c r="C141" s="158">
        <v>41.5</v>
      </c>
      <c r="D141" s="158">
        <v>41.8</v>
      </c>
      <c r="E141" s="158">
        <v>39.200000000000003</v>
      </c>
      <c r="F141" s="27">
        <v>41</v>
      </c>
      <c r="G141" s="158">
        <v>34.299999999999997</v>
      </c>
      <c r="H141" s="158">
        <v>32.700000000000003</v>
      </c>
      <c r="I141" s="158">
        <v>30.7</v>
      </c>
      <c r="J141" s="27">
        <v>32</v>
      </c>
      <c r="K141" s="158">
        <v>30.3</v>
      </c>
      <c r="L141" s="158">
        <v>31.7</v>
      </c>
      <c r="M141" s="158">
        <v>33.799999999999997</v>
      </c>
      <c r="N141" s="158">
        <v>36.4</v>
      </c>
      <c r="O141" s="27">
        <v>41</v>
      </c>
      <c r="P141" s="158">
        <v>43.6</v>
      </c>
      <c r="Q141" s="158">
        <v>50.6</v>
      </c>
      <c r="R141" s="158">
        <v>61.2</v>
      </c>
      <c r="S141" s="158">
        <v>64.099999999999994</v>
      </c>
      <c r="T141" s="158">
        <v>59.9</v>
      </c>
      <c r="U141" s="45">
        <v>58.4</v>
      </c>
      <c r="V141" s="27">
        <v>62.3</v>
      </c>
      <c r="W141" s="78">
        <v>65.7</v>
      </c>
      <c r="X141" s="18">
        <v>70.5</v>
      </c>
      <c r="Y141" s="78">
        <v>84.2</v>
      </c>
      <c r="Z141" s="18">
        <v>85.3</v>
      </c>
      <c r="AA141" s="419">
        <v>80.2</v>
      </c>
    </row>
    <row r="142" spans="1:27" ht="54" customHeight="1">
      <c r="A142" s="8" t="s">
        <v>47</v>
      </c>
      <c r="B142" s="18">
        <v>5.4</v>
      </c>
      <c r="C142" s="158">
        <v>4.9000000000000004</v>
      </c>
      <c r="D142" s="158">
        <v>5.6</v>
      </c>
      <c r="E142" s="158">
        <v>7.1</v>
      </c>
      <c r="F142" s="27">
        <v>9</v>
      </c>
      <c r="G142" s="27">
        <v>10</v>
      </c>
      <c r="H142" s="158">
        <v>11.5</v>
      </c>
      <c r="I142" s="158">
        <v>12.1</v>
      </c>
      <c r="J142" s="158">
        <v>13.7</v>
      </c>
      <c r="K142" s="158">
        <v>12.6</v>
      </c>
      <c r="L142" s="158">
        <v>13.1</v>
      </c>
      <c r="M142" s="158">
        <v>14.2</v>
      </c>
      <c r="N142" s="158">
        <v>15.2</v>
      </c>
      <c r="O142" s="158">
        <v>16.100000000000001</v>
      </c>
      <c r="P142" s="158">
        <v>17.5</v>
      </c>
      <c r="Q142" s="27">
        <v>20</v>
      </c>
      <c r="R142" s="158">
        <v>26.3</v>
      </c>
      <c r="S142" s="158">
        <v>27.4</v>
      </c>
      <c r="T142" s="158">
        <v>28.5</v>
      </c>
      <c r="U142" s="45">
        <v>25.5</v>
      </c>
      <c r="V142" s="27">
        <v>26.8</v>
      </c>
      <c r="W142" s="78">
        <v>28.4</v>
      </c>
      <c r="X142" s="18">
        <v>30.7</v>
      </c>
      <c r="Y142" s="18">
        <v>36.200000000000003</v>
      </c>
      <c r="Z142" s="18">
        <v>35.200000000000003</v>
      </c>
      <c r="AA142" s="419">
        <v>31.8</v>
      </c>
    </row>
    <row r="143" spans="1:27" ht="52.8">
      <c r="A143" s="8" t="s">
        <v>48</v>
      </c>
      <c r="B143" s="18">
        <v>10.9</v>
      </c>
      <c r="C143" s="158">
        <v>11.8</v>
      </c>
      <c r="D143" s="158">
        <v>13.3</v>
      </c>
      <c r="E143" s="158">
        <v>18.2</v>
      </c>
      <c r="F143" s="27">
        <v>22</v>
      </c>
      <c r="G143" s="158">
        <v>29.1</v>
      </c>
      <c r="H143" s="158">
        <v>35.200000000000003</v>
      </c>
      <c r="I143" s="158">
        <v>39.4</v>
      </c>
      <c r="J143" s="158">
        <v>42.9</v>
      </c>
      <c r="K143" s="158">
        <v>41.6</v>
      </c>
      <c r="L143" s="158">
        <v>41.2</v>
      </c>
      <c r="M143" s="158">
        <v>41.9</v>
      </c>
      <c r="N143" s="158">
        <v>41.6</v>
      </c>
      <c r="O143" s="158">
        <v>39.200000000000003</v>
      </c>
      <c r="P143" s="158">
        <v>40.200000000000003</v>
      </c>
      <c r="Q143" s="158">
        <v>39.5</v>
      </c>
      <c r="R143" s="27">
        <v>43</v>
      </c>
      <c r="S143" s="158">
        <v>42.7</v>
      </c>
      <c r="T143" s="18">
        <v>47.7</v>
      </c>
      <c r="U143" s="36">
        <v>43.7</v>
      </c>
      <c r="V143" s="27">
        <v>43</v>
      </c>
      <c r="W143" s="78">
        <v>43.2</v>
      </c>
      <c r="X143" s="18">
        <v>43.5</v>
      </c>
      <c r="Y143" s="27">
        <v>43</v>
      </c>
      <c r="Z143" s="18">
        <v>41.2</v>
      </c>
      <c r="AA143" s="419">
        <v>39.6</v>
      </c>
    </row>
    <row r="144" spans="1:27" ht="54" customHeight="1">
      <c r="A144" s="8" t="s">
        <v>49</v>
      </c>
      <c r="B144" s="18">
        <v>2.4</v>
      </c>
      <c r="C144" s="158">
        <v>2.1</v>
      </c>
      <c r="D144" s="158">
        <v>1.9</v>
      </c>
      <c r="E144" s="158">
        <v>1.9</v>
      </c>
      <c r="F144" s="158">
        <v>1.7</v>
      </c>
      <c r="G144" s="158">
        <v>1.4</v>
      </c>
      <c r="H144" s="158">
        <v>1.3</v>
      </c>
      <c r="I144" s="158">
        <v>0.8</v>
      </c>
      <c r="J144" s="158">
        <v>0.7</v>
      </c>
      <c r="K144" s="158">
        <v>0.7</v>
      </c>
      <c r="L144" s="158">
        <v>0.6</v>
      </c>
      <c r="M144" s="158">
        <v>0.6</v>
      </c>
      <c r="N144" s="158">
        <v>0.5</v>
      </c>
      <c r="O144" s="158">
        <v>0.5</v>
      </c>
      <c r="P144" s="158">
        <v>0.6</v>
      </c>
      <c r="Q144" s="158">
        <v>0.6</v>
      </c>
      <c r="R144" s="158">
        <v>0.9</v>
      </c>
      <c r="S144" s="158">
        <v>0.6</v>
      </c>
      <c r="T144" s="18">
        <v>0.5</v>
      </c>
      <c r="U144" s="36">
        <v>0.3</v>
      </c>
      <c r="V144" s="27">
        <v>0.4</v>
      </c>
      <c r="W144" s="78">
        <v>0.3</v>
      </c>
      <c r="X144" s="18">
        <v>0.5</v>
      </c>
      <c r="Y144" s="18">
        <v>0.4</v>
      </c>
      <c r="Z144" s="18">
        <v>0.6</v>
      </c>
      <c r="AA144" s="419">
        <v>1</v>
      </c>
    </row>
    <row r="145" spans="1:27" ht="52.8">
      <c r="A145" s="8" t="s">
        <v>851</v>
      </c>
      <c r="B145" s="18">
        <v>4.8</v>
      </c>
      <c r="C145" s="27">
        <v>5</v>
      </c>
      <c r="D145" s="158">
        <v>4.5999999999999996</v>
      </c>
      <c r="E145" s="158">
        <v>4.9000000000000004</v>
      </c>
      <c r="F145" s="158">
        <v>4.2</v>
      </c>
      <c r="G145" s="158">
        <v>4.2</v>
      </c>
      <c r="H145" s="158">
        <v>4.0999999999999996</v>
      </c>
      <c r="I145" s="158">
        <v>2.5</v>
      </c>
      <c r="J145" s="158">
        <v>2.1</v>
      </c>
      <c r="K145" s="158">
        <v>2.4</v>
      </c>
      <c r="L145" s="27">
        <v>2</v>
      </c>
      <c r="M145" s="158">
        <v>1.7</v>
      </c>
      <c r="N145" s="158">
        <v>1.4</v>
      </c>
      <c r="O145" s="158">
        <v>1.2</v>
      </c>
      <c r="P145" s="158">
        <v>1.4</v>
      </c>
      <c r="Q145" s="158">
        <v>1.2</v>
      </c>
      <c r="R145" s="160">
        <v>1.5</v>
      </c>
      <c r="S145" s="158">
        <v>0.9</v>
      </c>
      <c r="T145" s="18">
        <v>0.8</v>
      </c>
      <c r="U145" s="36">
        <v>0.6</v>
      </c>
      <c r="V145" s="27">
        <v>0.6</v>
      </c>
      <c r="W145" s="78">
        <v>0.4</v>
      </c>
      <c r="X145" s="18">
        <v>0.7</v>
      </c>
      <c r="Y145" s="18">
        <v>0.4</v>
      </c>
      <c r="Z145" s="18">
        <v>0.7</v>
      </c>
      <c r="AA145" s="419">
        <v>1.2</v>
      </c>
    </row>
    <row r="146" spans="1:27" ht="39.6">
      <c r="A146" s="8" t="s">
        <v>50</v>
      </c>
      <c r="B146" s="18">
        <v>35.1</v>
      </c>
      <c r="C146" s="158">
        <v>31</v>
      </c>
      <c r="D146" s="158">
        <v>32.299999999999997</v>
      </c>
      <c r="E146" s="158">
        <v>30.7</v>
      </c>
      <c r="F146" s="158">
        <v>32.1</v>
      </c>
      <c r="G146" s="158">
        <v>26.2</v>
      </c>
      <c r="H146" s="158">
        <v>24.6</v>
      </c>
      <c r="I146" s="158">
        <v>23.5</v>
      </c>
      <c r="J146" s="158">
        <v>24.2</v>
      </c>
      <c r="K146" s="158">
        <v>23.1</v>
      </c>
      <c r="L146" s="158">
        <v>24.3</v>
      </c>
      <c r="M146" s="158">
        <v>26.2</v>
      </c>
      <c r="N146" s="158">
        <v>28.3</v>
      </c>
      <c r="O146" s="158">
        <v>32.299999999999997</v>
      </c>
      <c r="P146" s="158">
        <v>34.1</v>
      </c>
      <c r="Q146" s="158">
        <v>40.6</v>
      </c>
      <c r="R146" s="158">
        <v>47.5</v>
      </c>
      <c r="S146" s="27">
        <v>49</v>
      </c>
      <c r="T146" s="18">
        <v>43.8</v>
      </c>
      <c r="U146" s="36">
        <v>43.7</v>
      </c>
      <c r="V146" s="27">
        <v>46.8</v>
      </c>
      <c r="W146" s="101">
        <v>50</v>
      </c>
      <c r="X146" s="27">
        <v>53</v>
      </c>
      <c r="Y146" s="18">
        <v>62.2</v>
      </c>
      <c r="Z146" s="27">
        <v>62</v>
      </c>
      <c r="AA146" s="419">
        <v>58.8</v>
      </c>
    </row>
    <row r="147" spans="1:27" ht="42.75" customHeight="1">
      <c r="A147" s="8" t="s">
        <v>51</v>
      </c>
      <c r="B147" s="18">
        <v>14.3</v>
      </c>
      <c r="C147" s="158">
        <v>10.5</v>
      </c>
      <c r="D147" s="158">
        <v>9.5</v>
      </c>
      <c r="E147" s="158">
        <v>8.5</v>
      </c>
      <c r="F147" s="158">
        <v>8.9</v>
      </c>
      <c r="G147" s="158">
        <v>8.1</v>
      </c>
      <c r="H147" s="158">
        <v>8.1</v>
      </c>
      <c r="I147" s="158">
        <v>7.2</v>
      </c>
      <c r="J147" s="158">
        <v>7.8</v>
      </c>
      <c r="K147" s="158">
        <v>7.2</v>
      </c>
      <c r="L147" s="158">
        <v>7.4</v>
      </c>
      <c r="M147" s="158">
        <v>7.6</v>
      </c>
      <c r="N147" s="158">
        <v>8.1</v>
      </c>
      <c r="O147" s="158">
        <v>8.6999999999999993</v>
      </c>
      <c r="P147" s="158">
        <v>9.5</v>
      </c>
      <c r="Q147" s="27">
        <v>10</v>
      </c>
      <c r="R147" s="158">
        <v>13.7</v>
      </c>
      <c r="S147" s="158">
        <v>15.1</v>
      </c>
      <c r="T147" s="18">
        <v>16.100000000000001</v>
      </c>
      <c r="U147" s="36">
        <v>14.7</v>
      </c>
      <c r="V147" s="27">
        <v>15.5</v>
      </c>
      <c r="W147" s="78">
        <v>15.7</v>
      </c>
      <c r="X147" s="18">
        <v>17.5</v>
      </c>
      <c r="Y147" s="27">
        <v>22</v>
      </c>
      <c r="Z147" s="18">
        <v>23.3</v>
      </c>
      <c r="AA147" s="419">
        <v>21.4</v>
      </c>
    </row>
    <row r="148" spans="1:27" ht="65.25" customHeight="1">
      <c r="A148" s="8" t="s">
        <v>52</v>
      </c>
      <c r="B148" s="18">
        <v>2</v>
      </c>
      <c r="C148" s="158">
        <v>1.9</v>
      </c>
      <c r="D148" s="158">
        <v>2.2000000000000002</v>
      </c>
      <c r="E148" s="158">
        <v>3</v>
      </c>
      <c r="F148" s="158">
        <v>3.8</v>
      </c>
      <c r="G148" s="158">
        <v>4.3</v>
      </c>
      <c r="H148" s="158">
        <v>5.3</v>
      </c>
      <c r="I148" s="27">
        <v>6</v>
      </c>
      <c r="J148" s="158">
        <v>6.8</v>
      </c>
      <c r="K148" s="158">
        <v>6.2</v>
      </c>
      <c r="L148" s="158">
        <v>6.6</v>
      </c>
      <c r="M148" s="158">
        <v>7.5</v>
      </c>
      <c r="N148" s="158">
        <v>7.8</v>
      </c>
      <c r="O148" s="158">
        <v>8.1999999999999993</v>
      </c>
      <c r="P148" s="158">
        <v>8.8000000000000007</v>
      </c>
      <c r="Q148" s="158">
        <v>10.9</v>
      </c>
      <c r="R148" s="158">
        <v>13.8</v>
      </c>
      <c r="S148" s="27">
        <v>14</v>
      </c>
      <c r="T148" s="27">
        <v>14</v>
      </c>
      <c r="U148" s="15">
        <v>12.7</v>
      </c>
      <c r="V148" s="27">
        <v>13.1</v>
      </c>
      <c r="W148" s="78">
        <v>14.7</v>
      </c>
      <c r="X148" s="18">
        <v>15.8</v>
      </c>
      <c r="Y148" s="18">
        <v>18.100000000000001</v>
      </c>
      <c r="Z148" s="18">
        <v>16.3</v>
      </c>
      <c r="AA148" s="419">
        <v>14.9</v>
      </c>
    </row>
    <row r="149" spans="1:27" ht="66.75" customHeight="1">
      <c r="A149" s="8" t="s">
        <v>53</v>
      </c>
      <c r="B149" s="18">
        <v>3.4</v>
      </c>
      <c r="C149" s="27">
        <v>3</v>
      </c>
      <c r="D149" s="158">
        <v>3.4</v>
      </c>
      <c r="E149" s="158">
        <v>4.0999999999999996</v>
      </c>
      <c r="F149" s="158">
        <v>5.2</v>
      </c>
      <c r="G149" s="158">
        <v>5.7</v>
      </c>
      <c r="H149" s="158">
        <v>6.2</v>
      </c>
      <c r="I149" s="158">
        <v>6.1</v>
      </c>
      <c r="J149" s="158">
        <v>6.9</v>
      </c>
      <c r="K149" s="158">
        <v>6.4</v>
      </c>
      <c r="L149" s="158">
        <v>6.5</v>
      </c>
      <c r="M149" s="158">
        <v>6.7</v>
      </c>
      <c r="N149" s="158">
        <v>7.4</v>
      </c>
      <c r="O149" s="158">
        <v>7.9</v>
      </c>
      <c r="P149" s="158">
        <v>8.6999999999999993</v>
      </c>
      <c r="Q149" s="158">
        <v>9.1</v>
      </c>
      <c r="R149" s="158">
        <v>12.5</v>
      </c>
      <c r="S149" s="158">
        <v>13.4</v>
      </c>
      <c r="T149" s="18">
        <v>14.5</v>
      </c>
      <c r="U149" s="36">
        <v>12.8</v>
      </c>
      <c r="V149" s="27">
        <v>13.7</v>
      </c>
      <c r="W149" s="78">
        <v>13.7</v>
      </c>
      <c r="X149" s="18">
        <v>14.9</v>
      </c>
      <c r="Y149" s="18">
        <v>18.100000000000001</v>
      </c>
      <c r="Z149" s="18">
        <v>18.899999999999999</v>
      </c>
      <c r="AA149" s="419">
        <v>16.899999999999999</v>
      </c>
    </row>
    <row r="150" spans="1:27" ht="44.25" customHeight="1">
      <c r="A150" s="26" t="s">
        <v>54</v>
      </c>
      <c r="B150" s="15"/>
      <c r="C150" s="14"/>
      <c r="D150" s="160"/>
      <c r="E150" s="160"/>
      <c r="F150" s="160"/>
      <c r="G150" s="160"/>
      <c r="H150" s="160"/>
      <c r="I150" s="160"/>
      <c r="J150" s="160"/>
      <c r="K150" s="160"/>
      <c r="L150" s="160"/>
      <c r="M150" s="160"/>
      <c r="N150" s="160"/>
      <c r="O150" s="160"/>
      <c r="P150" s="160"/>
      <c r="Q150" s="160"/>
      <c r="R150" s="160"/>
      <c r="S150" s="160"/>
      <c r="T150" s="15"/>
      <c r="U150" s="84"/>
      <c r="V150" s="14"/>
      <c r="W150" s="175"/>
      <c r="X150" s="427"/>
      <c r="Y150" s="18"/>
      <c r="Z150" s="18"/>
      <c r="AA150" s="419"/>
    </row>
    <row r="151" spans="1:27" ht="24.75" customHeight="1">
      <c r="A151" s="46" t="s">
        <v>925</v>
      </c>
      <c r="B151" s="15">
        <v>333</v>
      </c>
      <c r="C151" s="160">
        <v>280</v>
      </c>
      <c r="D151" s="160">
        <v>282</v>
      </c>
      <c r="E151" s="160">
        <v>264</v>
      </c>
      <c r="F151" s="160">
        <v>277</v>
      </c>
      <c r="G151" s="160">
        <v>232</v>
      </c>
      <c r="H151" s="160">
        <v>221</v>
      </c>
      <c r="I151" s="160">
        <v>208</v>
      </c>
      <c r="J151" s="160">
        <v>217</v>
      </c>
      <c r="K151" s="160">
        <v>207</v>
      </c>
      <c r="L151" s="160">
        <v>217</v>
      </c>
      <c r="M151" s="160">
        <v>233</v>
      </c>
      <c r="N151" s="160">
        <v>252</v>
      </c>
      <c r="O151" s="160">
        <v>285</v>
      </c>
      <c r="P151" s="160">
        <v>304</v>
      </c>
      <c r="Q151" s="160">
        <v>353</v>
      </c>
      <c r="R151" s="160">
        <v>429</v>
      </c>
      <c r="S151" s="160">
        <v>449</v>
      </c>
      <c r="T151" s="15">
        <v>419</v>
      </c>
      <c r="U151" s="84">
        <v>409</v>
      </c>
      <c r="V151" s="84">
        <v>436</v>
      </c>
      <c r="W151" s="78">
        <v>459</v>
      </c>
      <c r="X151" s="18">
        <v>491</v>
      </c>
      <c r="Y151" s="18">
        <v>576</v>
      </c>
      <c r="Z151" s="18">
        <v>583</v>
      </c>
      <c r="AA151" s="494">
        <v>547</v>
      </c>
    </row>
    <row r="152" spans="1:27" ht="13.5" customHeight="1">
      <c r="A152" s="46" t="s">
        <v>924</v>
      </c>
      <c r="B152" s="15">
        <v>321</v>
      </c>
      <c r="C152" s="160">
        <v>284</v>
      </c>
      <c r="D152" s="160">
        <v>298</v>
      </c>
      <c r="E152" s="160">
        <v>284</v>
      </c>
      <c r="F152" s="160">
        <v>297</v>
      </c>
      <c r="G152" s="160">
        <v>242</v>
      </c>
      <c r="H152" s="160">
        <v>228</v>
      </c>
      <c r="I152" s="160">
        <v>217</v>
      </c>
      <c r="J152" s="160">
        <v>225</v>
      </c>
      <c r="K152" s="160">
        <v>216</v>
      </c>
      <c r="L152" s="160">
        <v>227</v>
      </c>
      <c r="M152" s="160">
        <v>247</v>
      </c>
      <c r="N152" s="160">
        <v>267</v>
      </c>
      <c r="O152" s="160">
        <v>306</v>
      </c>
      <c r="P152" s="160">
        <v>325</v>
      </c>
      <c r="Q152" s="160">
        <v>387</v>
      </c>
      <c r="R152" s="160">
        <v>453</v>
      </c>
      <c r="S152" s="160">
        <v>467</v>
      </c>
      <c r="T152" s="15">
        <v>417</v>
      </c>
      <c r="U152" s="84">
        <v>415</v>
      </c>
      <c r="V152" s="84">
        <v>443</v>
      </c>
      <c r="W152" s="78">
        <v>472</v>
      </c>
      <c r="X152" s="18">
        <v>498</v>
      </c>
      <c r="Y152" s="18">
        <v>575</v>
      </c>
      <c r="Z152" s="18">
        <v>571</v>
      </c>
      <c r="AA152" s="494">
        <v>541</v>
      </c>
    </row>
    <row r="153" spans="1:27" ht="13.5" customHeight="1">
      <c r="A153" s="46" t="s">
        <v>595</v>
      </c>
      <c r="B153" s="15">
        <v>368</v>
      </c>
      <c r="C153" s="160">
        <v>266</v>
      </c>
      <c r="D153" s="160">
        <v>237</v>
      </c>
      <c r="E153" s="160">
        <v>211</v>
      </c>
      <c r="F153" s="160">
        <v>222</v>
      </c>
      <c r="G153" s="160">
        <v>203</v>
      </c>
      <c r="H153" s="160">
        <v>203</v>
      </c>
      <c r="I153" s="160">
        <v>182</v>
      </c>
      <c r="J153" s="160">
        <v>197</v>
      </c>
      <c r="K153" s="160">
        <v>182</v>
      </c>
      <c r="L153" s="160">
        <v>189</v>
      </c>
      <c r="M153" s="160">
        <v>195</v>
      </c>
      <c r="N153" s="160">
        <v>211</v>
      </c>
      <c r="O153" s="160">
        <v>227</v>
      </c>
      <c r="P153" s="160">
        <v>246</v>
      </c>
      <c r="Q153" s="160">
        <v>262</v>
      </c>
      <c r="R153" s="160">
        <v>361</v>
      </c>
      <c r="S153" s="160">
        <v>399</v>
      </c>
      <c r="T153" s="15">
        <v>425</v>
      </c>
      <c r="U153" s="84">
        <v>392</v>
      </c>
      <c r="V153" s="84">
        <v>416</v>
      </c>
      <c r="W153" s="78">
        <v>422</v>
      </c>
      <c r="X153" s="18">
        <v>472</v>
      </c>
      <c r="Y153" s="18">
        <v>579</v>
      </c>
      <c r="Z153" s="18">
        <v>616</v>
      </c>
      <c r="AA153" s="494">
        <v>566</v>
      </c>
    </row>
    <row r="154" spans="1:27" ht="69.75" customHeight="1">
      <c r="A154" s="26" t="s">
        <v>55</v>
      </c>
      <c r="B154" s="18">
        <v>49.4</v>
      </c>
      <c r="C154" s="158">
        <v>41.5</v>
      </c>
      <c r="D154" s="158">
        <v>41.8</v>
      </c>
      <c r="E154" s="158">
        <v>39.200000000000003</v>
      </c>
      <c r="F154" s="27">
        <v>41</v>
      </c>
      <c r="G154" s="158">
        <v>34.299999999999997</v>
      </c>
      <c r="H154" s="158">
        <v>32.700000000000003</v>
      </c>
      <c r="I154" s="158">
        <v>30.7</v>
      </c>
      <c r="J154" s="27">
        <v>32</v>
      </c>
      <c r="K154" s="158">
        <v>30.3</v>
      </c>
      <c r="L154" s="158">
        <v>31.7</v>
      </c>
      <c r="M154" s="158">
        <v>33.799999999999997</v>
      </c>
      <c r="N154" s="158">
        <v>36.4</v>
      </c>
      <c r="O154" s="27">
        <v>41</v>
      </c>
      <c r="P154" s="158">
        <v>43.6</v>
      </c>
      <c r="Q154" s="158">
        <v>50.6</v>
      </c>
      <c r="R154" s="158">
        <v>61.2</v>
      </c>
      <c r="S154" s="158">
        <v>64.099999999999994</v>
      </c>
      <c r="T154" s="18">
        <v>59.9</v>
      </c>
      <c r="U154" s="36">
        <v>58.4</v>
      </c>
      <c r="V154" s="27">
        <v>62.3</v>
      </c>
      <c r="W154" s="18">
        <v>65.7</v>
      </c>
      <c r="X154" s="18">
        <v>70.5</v>
      </c>
      <c r="Y154" s="18">
        <v>84.2</v>
      </c>
      <c r="Z154" s="18">
        <v>85.3</v>
      </c>
      <c r="AA154" s="419">
        <v>80.2</v>
      </c>
    </row>
    <row r="155" spans="1:27">
      <c r="A155" s="46" t="s">
        <v>1389</v>
      </c>
      <c r="B155" s="158"/>
      <c r="D155" s="14">
        <v>15</v>
      </c>
      <c r="E155" s="158">
        <v>10.7</v>
      </c>
      <c r="F155" s="158">
        <v>9.1</v>
      </c>
      <c r="G155" s="158">
        <v>5.9</v>
      </c>
      <c r="H155" s="158">
        <v>4.5999999999999996</v>
      </c>
      <c r="I155" s="158">
        <v>3.5</v>
      </c>
      <c r="J155" s="158">
        <v>3.3</v>
      </c>
      <c r="K155" s="158">
        <v>3.5</v>
      </c>
      <c r="L155" s="158">
        <v>3.1</v>
      </c>
      <c r="M155" s="158">
        <v>3.1</v>
      </c>
      <c r="N155" s="158">
        <v>3.2</v>
      </c>
      <c r="O155" s="27">
        <v>3</v>
      </c>
      <c r="P155" s="27">
        <v>3</v>
      </c>
      <c r="Q155" s="158">
        <v>3.2</v>
      </c>
      <c r="R155" s="158">
        <v>3.3</v>
      </c>
      <c r="S155" s="158">
        <v>3.2</v>
      </c>
      <c r="T155" s="18">
        <v>3.2</v>
      </c>
      <c r="U155" s="36">
        <v>3.5</v>
      </c>
      <c r="V155" s="27">
        <v>4.3</v>
      </c>
      <c r="W155" s="18">
        <v>3.4</v>
      </c>
      <c r="X155" s="18">
        <v>3.5</v>
      </c>
      <c r="Y155" s="18">
        <v>2.9</v>
      </c>
      <c r="Z155" s="18">
        <v>2.5</v>
      </c>
      <c r="AA155" s="419">
        <v>2.1</v>
      </c>
    </row>
    <row r="156" spans="1:27">
      <c r="A156" s="144" t="s">
        <v>1390</v>
      </c>
      <c r="B156" s="158"/>
      <c r="D156" s="158">
        <v>11.7</v>
      </c>
      <c r="E156" s="158">
        <v>8.5</v>
      </c>
      <c r="F156" s="158">
        <v>7.1</v>
      </c>
      <c r="G156" s="158">
        <v>4.7</v>
      </c>
      <c r="H156" s="158">
        <v>3.4</v>
      </c>
      <c r="I156" s="158">
        <v>2.6</v>
      </c>
      <c r="J156" s="158">
        <v>2.4</v>
      </c>
      <c r="K156" s="158">
        <v>2.4</v>
      </c>
      <c r="L156" s="158">
        <v>1.9</v>
      </c>
      <c r="M156" s="158">
        <v>1.9</v>
      </c>
      <c r="N156" s="158">
        <v>1.9</v>
      </c>
      <c r="O156" s="158">
        <v>1.7</v>
      </c>
      <c r="P156" s="158">
        <v>1.5</v>
      </c>
      <c r="Q156" s="158">
        <v>1.8</v>
      </c>
      <c r="R156" s="158">
        <v>2.1</v>
      </c>
      <c r="S156" s="158">
        <v>1.7</v>
      </c>
      <c r="T156" s="18">
        <v>1.3</v>
      </c>
      <c r="U156" s="42">
        <v>2</v>
      </c>
      <c r="V156" s="27">
        <v>2.7</v>
      </c>
      <c r="W156" s="42">
        <v>2</v>
      </c>
      <c r="X156" s="18">
        <v>1.5</v>
      </c>
      <c r="Y156" s="18">
        <v>1.4</v>
      </c>
      <c r="Z156" s="27">
        <v>1</v>
      </c>
      <c r="AA156" s="419">
        <v>1</v>
      </c>
    </row>
    <row r="157" spans="1:27" ht="26.4">
      <c r="A157" s="144" t="s">
        <v>1607</v>
      </c>
      <c r="B157" s="158"/>
      <c r="D157" s="158">
        <v>3.3</v>
      </c>
      <c r="E157" s="158">
        <v>2.1</v>
      </c>
      <c r="F157" s="27">
        <v>2</v>
      </c>
      <c r="G157" s="158">
        <v>1.2</v>
      </c>
      <c r="H157" s="158">
        <v>1.2</v>
      </c>
      <c r="I157" s="158">
        <v>0.8</v>
      </c>
      <c r="J157" s="158">
        <v>0.9</v>
      </c>
      <c r="K157" s="158">
        <v>1.1000000000000001</v>
      </c>
      <c r="L157" s="158">
        <v>1.2</v>
      </c>
      <c r="M157" s="158">
        <v>1.2</v>
      </c>
      <c r="N157" s="158">
        <v>1.3</v>
      </c>
      <c r="O157" s="158">
        <v>1.3</v>
      </c>
      <c r="P157" s="158">
        <v>1.5</v>
      </c>
      <c r="Q157" s="158">
        <v>1.4</v>
      </c>
      <c r="R157" s="158">
        <v>1.2</v>
      </c>
      <c r="S157" s="158">
        <v>1.5</v>
      </c>
      <c r="T157" s="18">
        <v>1.9</v>
      </c>
      <c r="U157" s="36">
        <v>1.5</v>
      </c>
      <c r="V157" s="27">
        <v>1.5</v>
      </c>
      <c r="W157" s="18">
        <v>1.4</v>
      </c>
      <c r="X157" s="27">
        <v>2</v>
      </c>
      <c r="Y157" s="18">
        <v>1.5</v>
      </c>
      <c r="Z157" s="18">
        <v>1.5</v>
      </c>
      <c r="AA157" s="419">
        <v>1.1000000000000001</v>
      </c>
    </row>
    <row r="158" spans="1:27">
      <c r="A158" s="46" t="s">
        <v>1126</v>
      </c>
      <c r="B158" s="158"/>
      <c r="D158" s="27">
        <v>7</v>
      </c>
      <c r="E158" s="158">
        <v>4.0999999999999996</v>
      </c>
      <c r="F158" s="27">
        <v>4</v>
      </c>
      <c r="G158" s="158">
        <v>2.9</v>
      </c>
      <c r="H158" s="158">
        <v>2.8</v>
      </c>
      <c r="I158" s="158">
        <v>2.6</v>
      </c>
      <c r="J158" s="158">
        <v>2.8</v>
      </c>
      <c r="K158" s="158">
        <v>2.8</v>
      </c>
      <c r="L158" s="27">
        <v>3</v>
      </c>
      <c r="M158" s="27">
        <v>3</v>
      </c>
      <c r="N158" s="27">
        <v>3</v>
      </c>
      <c r="O158" s="158">
        <v>3.2</v>
      </c>
      <c r="P158" s="158">
        <v>2.8</v>
      </c>
      <c r="Q158" s="158">
        <v>2.9</v>
      </c>
      <c r="R158" s="27">
        <v>3</v>
      </c>
      <c r="S158" s="158">
        <v>2.7</v>
      </c>
      <c r="T158" s="18">
        <v>2.2000000000000002</v>
      </c>
      <c r="U158" s="51">
        <v>2</v>
      </c>
      <c r="V158" s="27">
        <v>2.1</v>
      </c>
      <c r="W158" s="18">
        <v>1.7</v>
      </c>
      <c r="X158" s="18">
        <v>1.5</v>
      </c>
      <c r="Y158" s="18">
        <v>1.7</v>
      </c>
      <c r="Z158" s="18">
        <v>1.9</v>
      </c>
      <c r="AA158" s="419">
        <v>1.7</v>
      </c>
    </row>
    <row r="159" spans="1:27">
      <c r="A159" s="46" t="s">
        <v>1608</v>
      </c>
      <c r="B159" s="158"/>
      <c r="D159" s="160">
        <v>4.5999999999999996</v>
      </c>
      <c r="E159" s="160">
        <v>3.9</v>
      </c>
      <c r="F159" s="160">
        <v>5.8</v>
      </c>
      <c r="G159" s="160">
        <v>4.5999999999999996</v>
      </c>
      <c r="H159" s="160">
        <v>4.5999999999999996</v>
      </c>
      <c r="I159" s="160">
        <v>5.8</v>
      </c>
      <c r="J159" s="160">
        <v>6.2</v>
      </c>
      <c r="K159" s="160">
        <v>6.7</v>
      </c>
      <c r="L159" s="160">
        <v>7.8</v>
      </c>
      <c r="M159" s="160">
        <v>9</v>
      </c>
      <c r="N159" s="160">
        <v>10.4</v>
      </c>
      <c r="O159" s="14">
        <v>13.9</v>
      </c>
      <c r="P159" s="14">
        <v>15.5</v>
      </c>
      <c r="Q159" s="160">
        <v>19.600000000000001</v>
      </c>
      <c r="R159" s="160">
        <v>24.4</v>
      </c>
      <c r="S159" s="158">
        <v>26.5</v>
      </c>
      <c r="T159" s="18">
        <v>23.7</v>
      </c>
      <c r="U159" s="36">
        <v>24.9</v>
      </c>
      <c r="V159" s="27">
        <v>26.5</v>
      </c>
      <c r="W159" s="18">
        <v>29.3</v>
      </c>
      <c r="X159" s="18">
        <v>31.4</v>
      </c>
      <c r="Y159" s="18">
        <v>39.200000000000003</v>
      </c>
      <c r="Z159" s="18">
        <v>41.6</v>
      </c>
      <c r="AA159" s="419">
        <v>40.200000000000003</v>
      </c>
    </row>
    <row r="160" spans="1:27" ht="28.5" customHeight="1">
      <c r="A160" s="46" t="s">
        <v>375</v>
      </c>
      <c r="B160" s="158">
        <v>5.4</v>
      </c>
      <c r="C160" s="18">
        <v>4.9000000000000004</v>
      </c>
      <c r="D160" s="160">
        <v>5.6</v>
      </c>
      <c r="E160" s="160">
        <v>7.1</v>
      </c>
      <c r="F160" s="160">
        <v>9</v>
      </c>
      <c r="G160" s="160">
        <v>10</v>
      </c>
      <c r="H160" s="160">
        <v>11.5</v>
      </c>
      <c r="I160" s="160">
        <v>12.1</v>
      </c>
      <c r="J160" s="160">
        <v>13.7</v>
      </c>
      <c r="K160" s="160">
        <v>12.6</v>
      </c>
      <c r="L160" s="160">
        <v>13.1</v>
      </c>
      <c r="M160" s="160">
        <v>14.2</v>
      </c>
      <c r="N160" s="160">
        <v>15.2</v>
      </c>
      <c r="O160" s="14">
        <v>16.100000000000001</v>
      </c>
      <c r="P160" s="14">
        <v>17.5</v>
      </c>
      <c r="Q160" s="160">
        <v>20</v>
      </c>
      <c r="R160" s="160">
        <v>26.3</v>
      </c>
      <c r="S160" s="158">
        <v>27.4</v>
      </c>
      <c r="T160" s="18">
        <v>28.5</v>
      </c>
      <c r="U160" s="36">
        <v>25.5</v>
      </c>
      <c r="V160" s="27">
        <v>26.8</v>
      </c>
      <c r="W160" s="18">
        <v>28.4</v>
      </c>
      <c r="X160" s="18">
        <v>30.7</v>
      </c>
      <c r="Y160" s="18">
        <v>36.200000000000003</v>
      </c>
      <c r="Z160" s="18">
        <v>35.200000000000003</v>
      </c>
      <c r="AA160" s="419">
        <v>31.8</v>
      </c>
    </row>
    <row r="161" spans="1:27">
      <c r="A161" s="8" t="s">
        <v>1609</v>
      </c>
      <c r="B161" s="18">
        <v>828</v>
      </c>
      <c r="C161" s="158">
        <v>682</v>
      </c>
      <c r="D161" s="158">
        <v>682</v>
      </c>
      <c r="E161" s="158">
        <v>611</v>
      </c>
      <c r="F161" s="158">
        <v>602</v>
      </c>
      <c r="G161" s="158">
        <v>482</v>
      </c>
      <c r="H161" s="158">
        <v>430</v>
      </c>
      <c r="I161" s="158">
        <v>388</v>
      </c>
      <c r="J161" s="158">
        <v>390</v>
      </c>
      <c r="K161" s="158">
        <v>373</v>
      </c>
      <c r="L161" s="158">
        <v>382</v>
      </c>
      <c r="M161" s="158">
        <v>396</v>
      </c>
      <c r="N161" s="158">
        <v>427</v>
      </c>
      <c r="O161" s="158">
        <v>477</v>
      </c>
      <c r="P161" s="158">
        <v>515</v>
      </c>
      <c r="Q161" s="158">
        <v>609</v>
      </c>
      <c r="R161" s="158">
        <v>722</v>
      </c>
      <c r="S161" s="158">
        <v>768</v>
      </c>
      <c r="T161" s="18">
        <v>702</v>
      </c>
      <c r="U161" s="36">
        <v>717</v>
      </c>
      <c r="V161" s="18">
        <v>786</v>
      </c>
      <c r="W161" s="18">
        <v>838</v>
      </c>
      <c r="X161" s="18">
        <v>929</v>
      </c>
      <c r="Y161" s="18">
        <v>1124</v>
      </c>
      <c r="Z161" s="18">
        <v>1195</v>
      </c>
      <c r="AA161" s="494">
        <v>1167</v>
      </c>
    </row>
    <row r="162" spans="1:27" ht="26.4">
      <c r="A162" s="8" t="s">
        <v>757</v>
      </c>
      <c r="B162" s="18">
        <v>59.7</v>
      </c>
      <c r="C162" s="158">
        <v>60.8</v>
      </c>
      <c r="D162" s="158">
        <v>61.3</v>
      </c>
      <c r="E162" s="158">
        <v>64.2</v>
      </c>
      <c r="F162" s="158">
        <v>68.2</v>
      </c>
      <c r="G162" s="158">
        <v>71.2</v>
      </c>
      <c r="H162" s="158">
        <v>75.900000000000006</v>
      </c>
      <c r="I162" s="158">
        <v>79.099999999999994</v>
      </c>
      <c r="J162" s="158">
        <v>82.1</v>
      </c>
      <c r="K162" s="158">
        <v>81.099999999999994</v>
      </c>
      <c r="L162" s="158">
        <v>83.1</v>
      </c>
      <c r="M162" s="158">
        <v>85.3</v>
      </c>
      <c r="N162" s="158">
        <v>85.4</v>
      </c>
      <c r="O162" s="27">
        <v>86</v>
      </c>
      <c r="P162" s="158">
        <v>84.5</v>
      </c>
      <c r="Q162" s="158">
        <v>83.1</v>
      </c>
      <c r="R162" s="158">
        <v>84.7</v>
      </c>
      <c r="S162" s="158">
        <v>83.4</v>
      </c>
      <c r="T162" s="18">
        <v>85.3</v>
      </c>
      <c r="U162" s="36">
        <v>81.5</v>
      </c>
      <c r="V162" s="27">
        <v>79.3</v>
      </c>
      <c r="W162" s="18">
        <v>78.400000000000006</v>
      </c>
      <c r="X162" s="18">
        <v>75.8</v>
      </c>
      <c r="Y162" s="18">
        <v>74.900000000000006</v>
      </c>
      <c r="Z162" s="18">
        <v>71.400000000000006</v>
      </c>
      <c r="AA162" s="419">
        <v>68.7</v>
      </c>
    </row>
    <row r="163" spans="1:27" ht="26.4">
      <c r="A163" s="8" t="s">
        <v>758</v>
      </c>
      <c r="B163" s="18">
        <v>42</v>
      </c>
      <c r="C163" s="158">
        <v>37</v>
      </c>
      <c r="D163" s="158">
        <v>33</v>
      </c>
      <c r="E163" s="158">
        <v>31</v>
      </c>
      <c r="F163" s="158">
        <v>30</v>
      </c>
      <c r="G163" s="158">
        <v>24</v>
      </c>
      <c r="H163" s="158">
        <v>23</v>
      </c>
      <c r="I163" s="158">
        <v>13</v>
      </c>
      <c r="J163" s="158">
        <v>11</v>
      </c>
      <c r="K163" s="158">
        <v>11</v>
      </c>
      <c r="L163" s="158">
        <v>10</v>
      </c>
      <c r="M163" s="158">
        <v>8</v>
      </c>
      <c r="N163" s="158">
        <v>7</v>
      </c>
      <c r="O163" s="158">
        <v>7</v>
      </c>
      <c r="P163" s="158">
        <v>9</v>
      </c>
      <c r="Q163" s="158">
        <v>8</v>
      </c>
      <c r="R163" s="158">
        <v>14</v>
      </c>
      <c r="S163" s="158">
        <v>9</v>
      </c>
      <c r="T163" s="44">
        <v>6</v>
      </c>
      <c r="U163" s="36">
        <v>5</v>
      </c>
      <c r="V163" s="18">
        <v>6</v>
      </c>
      <c r="W163" s="18">
        <v>4</v>
      </c>
      <c r="X163" s="18">
        <v>8</v>
      </c>
      <c r="Y163" s="18">
        <v>7</v>
      </c>
      <c r="Z163" s="18">
        <v>11</v>
      </c>
      <c r="AA163" s="494">
        <v>18</v>
      </c>
    </row>
    <row r="164" spans="1:27" ht="39.6">
      <c r="A164" s="8" t="s">
        <v>1449</v>
      </c>
      <c r="B164" s="18">
        <v>56.6</v>
      </c>
      <c r="C164" s="158">
        <v>56.1</v>
      </c>
      <c r="D164" s="158">
        <v>57.9</v>
      </c>
      <c r="E164" s="158">
        <v>57.6</v>
      </c>
      <c r="F164" s="158">
        <v>58.5</v>
      </c>
      <c r="G164" s="158">
        <v>59.3</v>
      </c>
      <c r="H164" s="158">
        <v>58.9</v>
      </c>
      <c r="I164" s="158">
        <v>61.9</v>
      </c>
      <c r="J164" s="158">
        <v>61.7</v>
      </c>
      <c r="K164" s="158">
        <v>67.099999999999994</v>
      </c>
      <c r="L164" s="158">
        <v>67.5</v>
      </c>
      <c r="M164" s="27">
        <v>69</v>
      </c>
      <c r="N164" s="158">
        <v>71.400000000000006</v>
      </c>
      <c r="O164" s="158">
        <v>74.599999999999994</v>
      </c>
      <c r="P164" s="158">
        <v>69.3</v>
      </c>
      <c r="Q164" s="158">
        <v>70.8</v>
      </c>
      <c r="R164" s="158">
        <v>66.2</v>
      </c>
      <c r="S164" s="158">
        <v>68.900000000000006</v>
      </c>
      <c r="T164" s="18">
        <v>81.900000000000006</v>
      </c>
      <c r="U164" s="84">
        <v>69.099999999999994</v>
      </c>
      <c r="V164" s="27">
        <v>59.5</v>
      </c>
      <c r="W164" s="18">
        <v>66.099999999999994</v>
      </c>
      <c r="X164" s="27">
        <v>59</v>
      </c>
      <c r="Y164" s="18">
        <v>56.3</v>
      </c>
      <c r="Z164" s="18">
        <v>54.9</v>
      </c>
      <c r="AA164" s="419">
        <v>55.4</v>
      </c>
    </row>
    <row r="165" spans="1:27" ht="27" customHeight="1">
      <c r="A165" s="8" t="s">
        <v>56</v>
      </c>
      <c r="B165" s="18">
        <v>70</v>
      </c>
      <c r="C165" s="158">
        <v>61</v>
      </c>
      <c r="D165" s="158">
        <v>65</v>
      </c>
      <c r="E165" s="158">
        <v>78</v>
      </c>
      <c r="F165" s="158">
        <v>90</v>
      </c>
      <c r="G165" s="158">
        <v>93</v>
      </c>
      <c r="H165" s="158">
        <v>102</v>
      </c>
      <c r="I165" s="158">
        <v>104</v>
      </c>
      <c r="J165" s="158">
        <v>114</v>
      </c>
      <c r="K165" s="158">
        <v>106</v>
      </c>
      <c r="L165" s="158">
        <v>108</v>
      </c>
      <c r="M165" s="158">
        <v>113</v>
      </c>
      <c r="N165" s="158">
        <v>115</v>
      </c>
      <c r="O165" s="158">
        <v>116</v>
      </c>
      <c r="P165" s="158">
        <v>127</v>
      </c>
      <c r="Q165" s="158">
        <v>144</v>
      </c>
      <c r="R165" s="158">
        <v>190</v>
      </c>
      <c r="S165" s="158">
        <v>200</v>
      </c>
      <c r="T165" s="18">
        <v>210</v>
      </c>
      <c r="U165" s="36">
        <v>192</v>
      </c>
      <c r="V165" s="18">
        <v>201</v>
      </c>
      <c r="W165" s="18">
        <v>211</v>
      </c>
      <c r="X165" s="18">
        <v>228</v>
      </c>
      <c r="Y165" s="18">
        <v>268</v>
      </c>
      <c r="Z165" s="18">
        <v>272</v>
      </c>
      <c r="AA165" s="419">
        <v>251</v>
      </c>
    </row>
    <row r="166" spans="1:27" ht="27.75" customHeight="1">
      <c r="A166" s="8" t="s">
        <v>57</v>
      </c>
      <c r="B166" s="18">
        <v>77.400000000000006</v>
      </c>
      <c r="C166" s="158">
        <v>80.099999999999994</v>
      </c>
      <c r="D166" s="158">
        <v>85.5</v>
      </c>
      <c r="E166" s="158">
        <v>91.5</v>
      </c>
      <c r="F166" s="158">
        <v>99.7</v>
      </c>
      <c r="G166" s="158">
        <v>107.4</v>
      </c>
      <c r="H166" s="158">
        <v>112.4</v>
      </c>
      <c r="I166" s="158">
        <v>116.3</v>
      </c>
      <c r="J166" s="158">
        <v>120.8</v>
      </c>
      <c r="K166" s="158">
        <v>118.8</v>
      </c>
      <c r="L166" s="158">
        <v>120.4</v>
      </c>
      <c r="M166" s="158">
        <v>125.7</v>
      </c>
      <c r="N166" s="158">
        <v>131.9</v>
      </c>
      <c r="O166" s="158">
        <v>138.5</v>
      </c>
      <c r="P166" s="158">
        <v>138.30000000000001</v>
      </c>
      <c r="Q166" s="158">
        <v>138.69999999999999</v>
      </c>
      <c r="R166" s="158">
        <v>138.80000000000001</v>
      </c>
      <c r="S166" s="158">
        <v>136.69999999999999</v>
      </c>
      <c r="T166" s="18">
        <v>135.9</v>
      </c>
      <c r="U166" s="36">
        <v>132.6</v>
      </c>
      <c r="V166" s="27">
        <v>132.9</v>
      </c>
      <c r="W166" s="18">
        <v>134.4</v>
      </c>
      <c r="X166" s="18">
        <v>134.4</v>
      </c>
      <c r="Y166" s="18">
        <v>135.19999999999999</v>
      </c>
      <c r="Z166" s="18">
        <v>129.6</v>
      </c>
      <c r="AA166" s="419">
        <v>126.7</v>
      </c>
    </row>
    <row r="167" spans="1:27" ht="28.5" customHeight="1">
      <c r="A167" s="8" t="s">
        <v>2442</v>
      </c>
      <c r="B167" s="158"/>
      <c r="C167" s="158"/>
      <c r="E167" s="158">
        <v>87.9</v>
      </c>
      <c r="F167" s="158">
        <v>80.8</v>
      </c>
      <c r="G167" s="158">
        <v>68.7</v>
      </c>
      <c r="H167" s="158">
        <v>54.6</v>
      </c>
      <c r="I167" s="158">
        <v>47.9</v>
      </c>
      <c r="J167" s="158">
        <v>44.2</v>
      </c>
      <c r="K167" s="158">
        <v>41.1</v>
      </c>
      <c r="L167" s="158">
        <v>38.700000000000003</v>
      </c>
      <c r="M167" s="158">
        <v>34.1</v>
      </c>
      <c r="N167" s="158">
        <v>28.6</v>
      </c>
      <c r="O167" s="158">
        <v>23.2</v>
      </c>
      <c r="P167" s="158">
        <v>20.399999999999999</v>
      </c>
      <c r="Q167" s="27">
        <v>17</v>
      </c>
      <c r="R167" s="158">
        <v>16.399999999999999</v>
      </c>
      <c r="S167" s="158">
        <v>14.1</v>
      </c>
      <c r="T167" s="18">
        <v>12.8</v>
      </c>
      <c r="U167" s="36">
        <v>11.6</v>
      </c>
      <c r="V167" s="27">
        <v>11.4</v>
      </c>
      <c r="W167" s="18">
        <v>10.199999999999999</v>
      </c>
      <c r="X167" s="18">
        <v>9.1</v>
      </c>
      <c r="Y167" s="18">
        <v>9.1</v>
      </c>
      <c r="Z167" s="18">
        <v>7.7</v>
      </c>
      <c r="AA167" s="419">
        <v>7.1</v>
      </c>
    </row>
    <row r="168" spans="1:27" ht="39.6">
      <c r="A168" s="8" t="s">
        <v>2443</v>
      </c>
      <c r="B168" s="158"/>
      <c r="C168" s="158"/>
      <c r="E168" s="27">
        <v>97</v>
      </c>
      <c r="F168" s="158">
        <v>90.1</v>
      </c>
      <c r="G168" s="158">
        <v>76.599999999999994</v>
      </c>
      <c r="H168" s="158">
        <v>59.3</v>
      </c>
      <c r="I168" s="158">
        <v>50.8</v>
      </c>
      <c r="J168" s="158">
        <v>47.9</v>
      </c>
      <c r="K168" s="158">
        <v>45.2</v>
      </c>
      <c r="L168" s="158">
        <v>44.3</v>
      </c>
      <c r="M168" s="158">
        <v>40.1</v>
      </c>
      <c r="N168" s="158">
        <v>40.1</v>
      </c>
      <c r="O168" s="158">
        <v>38.9</v>
      </c>
      <c r="P168" s="27">
        <v>35</v>
      </c>
      <c r="Q168" s="158">
        <v>36.1</v>
      </c>
      <c r="R168" s="158">
        <v>39.200000000000003</v>
      </c>
      <c r="S168" s="158">
        <v>39.5</v>
      </c>
      <c r="T168" s="18">
        <v>33.9</v>
      </c>
      <c r="U168" s="36">
        <v>29.7</v>
      </c>
      <c r="V168" s="27">
        <v>28.7</v>
      </c>
      <c r="W168" s="18">
        <v>29.5</v>
      </c>
      <c r="X168" s="18">
        <v>33.700000000000003</v>
      </c>
      <c r="Y168" s="18">
        <v>36.200000000000003</v>
      </c>
      <c r="Z168" s="18">
        <v>34.700000000000003</v>
      </c>
      <c r="AA168" s="419">
        <v>37.299999999999997</v>
      </c>
    </row>
    <row r="169" spans="1:27" ht="27.75" customHeight="1">
      <c r="A169" s="26" t="s">
        <v>1114</v>
      </c>
      <c r="B169" s="160"/>
      <c r="C169" s="160"/>
      <c r="D169" s="114"/>
      <c r="E169" s="14"/>
      <c r="F169" s="160"/>
      <c r="G169" s="160"/>
      <c r="H169" s="160"/>
      <c r="I169" s="160"/>
      <c r="J169" s="160"/>
      <c r="K169" s="160"/>
      <c r="L169" s="160"/>
      <c r="M169" s="160"/>
      <c r="N169" s="160"/>
      <c r="O169" s="160"/>
      <c r="P169" s="14"/>
      <c r="Q169" s="160"/>
      <c r="R169" s="160"/>
      <c r="S169" s="160"/>
      <c r="T169" s="15"/>
      <c r="U169" s="84"/>
      <c r="V169" s="14"/>
      <c r="Y169" s="18"/>
      <c r="Z169" s="430"/>
      <c r="AA169" s="427"/>
    </row>
    <row r="170" spans="1:27" ht="26.4">
      <c r="A170" s="46" t="s">
        <v>1115</v>
      </c>
      <c r="B170" s="15">
        <v>395.8</v>
      </c>
      <c r="C170" s="160">
        <v>303.10000000000002</v>
      </c>
      <c r="D170" s="160">
        <v>296.3</v>
      </c>
      <c r="E170" s="14">
        <v>194</v>
      </c>
      <c r="F170" s="14">
        <v>218</v>
      </c>
      <c r="G170" s="160">
        <v>152.19999999999999</v>
      </c>
      <c r="H170" s="160">
        <v>154.69999999999999</v>
      </c>
      <c r="I170" s="160">
        <v>123.2</v>
      </c>
      <c r="J170" s="160">
        <v>109.3</v>
      </c>
      <c r="K170" s="160">
        <v>133.80000000000001</v>
      </c>
      <c r="L170" s="160">
        <v>117.5</v>
      </c>
      <c r="M170" s="160">
        <v>82.2</v>
      </c>
      <c r="N170" s="160">
        <v>88.5</v>
      </c>
      <c r="O170" s="160">
        <v>70.099999999999994</v>
      </c>
      <c r="P170" s="14">
        <v>73</v>
      </c>
      <c r="Q170" s="160">
        <v>73.400000000000006</v>
      </c>
      <c r="R170" s="160">
        <v>88.3</v>
      </c>
      <c r="S170" s="160">
        <v>67.599999999999994</v>
      </c>
      <c r="T170" s="15">
        <v>77.2</v>
      </c>
      <c r="U170" s="84">
        <v>67.8</v>
      </c>
      <c r="V170" s="14">
        <v>60.5</v>
      </c>
      <c r="W170" s="15">
        <v>48.8</v>
      </c>
      <c r="X170" s="27">
        <v>70</v>
      </c>
      <c r="Y170" s="18">
        <v>55.7</v>
      </c>
      <c r="Z170" s="18">
        <v>66.3</v>
      </c>
      <c r="AA170" s="419">
        <v>90.3</v>
      </c>
    </row>
    <row r="171" spans="1:27" ht="27" customHeight="1">
      <c r="A171" s="46" t="s">
        <v>1116</v>
      </c>
      <c r="B171" s="15">
        <v>147.1</v>
      </c>
      <c r="C171" s="160">
        <v>95.7</v>
      </c>
      <c r="D171" s="160">
        <v>60.3</v>
      </c>
      <c r="E171" s="160">
        <v>42.1</v>
      </c>
      <c r="F171" s="160">
        <v>28.2</v>
      </c>
      <c r="G171" s="14">
        <v>20</v>
      </c>
      <c r="H171" s="160">
        <v>11.1</v>
      </c>
      <c r="I171" s="160">
        <v>7.7</v>
      </c>
      <c r="J171" s="160">
        <v>4.4000000000000004</v>
      </c>
      <c r="K171" s="160">
        <v>6.8</v>
      </c>
      <c r="L171" s="160">
        <v>5.7</v>
      </c>
      <c r="M171" s="160">
        <v>7.3</v>
      </c>
      <c r="N171" s="160">
        <v>7.7</v>
      </c>
      <c r="O171" s="160">
        <v>7.3</v>
      </c>
      <c r="P171" s="14">
        <v>5</v>
      </c>
      <c r="Q171" s="14">
        <v>20</v>
      </c>
      <c r="R171" s="160">
        <v>26.1</v>
      </c>
      <c r="S171" s="160">
        <v>28.3</v>
      </c>
      <c r="T171" s="15">
        <v>19.600000000000001</v>
      </c>
      <c r="U171" s="14">
        <v>22.9</v>
      </c>
      <c r="V171" s="14">
        <v>45</v>
      </c>
      <c r="W171" s="15">
        <v>53.9</v>
      </c>
      <c r="X171" s="18">
        <v>90.3</v>
      </c>
      <c r="Y171" s="18">
        <v>128.9</v>
      </c>
      <c r="Z171" s="18">
        <v>143.30000000000001</v>
      </c>
      <c r="AA171" s="419">
        <v>63.3</v>
      </c>
    </row>
    <row r="172" spans="1:27">
      <c r="A172" s="46" t="s">
        <v>1117</v>
      </c>
      <c r="B172" s="15">
        <v>17.399999999999999</v>
      </c>
      <c r="C172" s="160">
        <v>8.1999999999999993</v>
      </c>
      <c r="D172" s="160">
        <v>14.3</v>
      </c>
      <c r="E172" s="160">
        <v>12.4</v>
      </c>
      <c r="F172" s="160">
        <v>9.6999999999999993</v>
      </c>
      <c r="G172" s="160">
        <v>9.1999999999999993</v>
      </c>
      <c r="H172" s="160">
        <v>8.1999999999999993</v>
      </c>
      <c r="I172" s="160">
        <v>7.3</v>
      </c>
      <c r="J172" s="160">
        <v>8.8000000000000007</v>
      </c>
      <c r="K172" s="160">
        <v>9.5</v>
      </c>
      <c r="L172" s="160">
        <v>7.6</v>
      </c>
      <c r="M172" s="14">
        <v>7</v>
      </c>
      <c r="N172" s="160">
        <v>7.8</v>
      </c>
      <c r="O172" s="160">
        <v>8.1</v>
      </c>
      <c r="P172" s="14">
        <v>7</v>
      </c>
      <c r="Q172" s="14">
        <v>9</v>
      </c>
      <c r="R172" s="160">
        <v>7.9</v>
      </c>
      <c r="S172" s="160">
        <v>8.1</v>
      </c>
      <c r="T172" s="15">
        <v>6.3</v>
      </c>
      <c r="U172" s="84">
        <v>8.6999999999999993</v>
      </c>
      <c r="V172" s="14">
        <v>9.5</v>
      </c>
      <c r="W172" s="15">
        <v>9.5</v>
      </c>
      <c r="X172" s="18">
        <v>8.6</v>
      </c>
      <c r="Y172" s="18">
        <v>2.7</v>
      </c>
      <c r="Z172" s="18">
        <v>4.3</v>
      </c>
      <c r="AA172" s="419">
        <v>6.1</v>
      </c>
    </row>
    <row r="173" spans="1:27" ht="29.25" customHeight="1">
      <c r="A173" s="46" t="s">
        <v>151</v>
      </c>
      <c r="B173" s="15">
        <v>62.5</v>
      </c>
      <c r="C173" s="160">
        <v>39.6</v>
      </c>
      <c r="D173" s="160">
        <v>47.3</v>
      </c>
      <c r="E173" s="160">
        <v>39.4</v>
      </c>
      <c r="F173" s="160">
        <v>36.1</v>
      </c>
      <c r="G173" s="14">
        <v>21</v>
      </c>
      <c r="H173" s="160">
        <v>27.1</v>
      </c>
      <c r="I173" s="160">
        <v>21.3</v>
      </c>
      <c r="J173" s="14">
        <v>28</v>
      </c>
      <c r="K173" s="160">
        <v>24.8</v>
      </c>
      <c r="L173" s="160">
        <v>21.8</v>
      </c>
      <c r="M173" s="14">
        <v>22</v>
      </c>
      <c r="N173" s="160">
        <v>20.7</v>
      </c>
      <c r="O173" s="160">
        <v>18.7</v>
      </c>
      <c r="P173" s="160">
        <v>20.2</v>
      </c>
      <c r="Q173" s="160">
        <v>22.5</v>
      </c>
      <c r="R173" s="160">
        <v>31.7</v>
      </c>
      <c r="S173" s="160">
        <v>25.3</v>
      </c>
      <c r="T173" s="15">
        <v>22.5</v>
      </c>
      <c r="U173" s="84">
        <v>26.8</v>
      </c>
      <c r="V173" s="14">
        <v>25.2</v>
      </c>
      <c r="W173" s="15">
        <v>18.899999999999999</v>
      </c>
      <c r="X173" s="18">
        <v>17.5</v>
      </c>
      <c r="Y173" s="18">
        <v>18.8</v>
      </c>
      <c r="Z173" s="18">
        <v>23.7</v>
      </c>
      <c r="AA173" s="419">
        <v>18.100000000000001</v>
      </c>
    </row>
    <row r="174" spans="1:27" ht="26.4">
      <c r="A174" s="46" t="s">
        <v>152</v>
      </c>
      <c r="B174" s="15">
        <v>80.099999999999994</v>
      </c>
      <c r="C174" s="160">
        <v>56.3</v>
      </c>
      <c r="D174" s="160">
        <v>45.3</v>
      </c>
      <c r="E174" s="160">
        <v>33.5</v>
      </c>
      <c r="F174" s="160">
        <v>23.4</v>
      </c>
      <c r="G174" s="160">
        <v>15.5</v>
      </c>
      <c r="H174" s="160">
        <v>13.6</v>
      </c>
      <c r="I174" s="160">
        <v>11.4</v>
      </c>
      <c r="J174" s="14">
        <v>12</v>
      </c>
      <c r="K174" s="160">
        <v>12.1</v>
      </c>
      <c r="L174" s="14">
        <v>13</v>
      </c>
      <c r="M174" s="160">
        <v>10.4</v>
      </c>
      <c r="N174" s="14">
        <v>9</v>
      </c>
      <c r="O174" s="160">
        <v>9.8000000000000007</v>
      </c>
      <c r="P174" s="160">
        <v>12.6</v>
      </c>
      <c r="Q174" s="160">
        <v>12.9</v>
      </c>
      <c r="R174" s="160">
        <v>12.3</v>
      </c>
      <c r="S174" s="160">
        <v>8.4</v>
      </c>
      <c r="T174" s="15">
        <v>11.2</v>
      </c>
      <c r="U174" s="84">
        <v>13.4</v>
      </c>
      <c r="V174" s="14">
        <v>8.6999999999999993</v>
      </c>
      <c r="W174" s="15">
        <v>17.399999999999999</v>
      </c>
      <c r="X174" s="18">
        <v>13.2</v>
      </c>
      <c r="Y174" s="18">
        <v>17.399999999999999</v>
      </c>
      <c r="Z174" s="27">
        <v>16</v>
      </c>
      <c r="AA174" s="419">
        <v>16.5</v>
      </c>
    </row>
    <row r="175" spans="1:27" ht="55.5" customHeight="1">
      <c r="A175" s="8" t="s">
        <v>153</v>
      </c>
      <c r="B175" s="15"/>
      <c r="C175" s="160"/>
      <c r="D175" s="160"/>
      <c r="E175" s="160"/>
      <c r="F175" s="160"/>
      <c r="G175" s="160"/>
      <c r="H175" s="160"/>
      <c r="I175" s="160"/>
      <c r="J175" s="14"/>
      <c r="K175" s="160"/>
      <c r="L175" s="14"/>
      <c r="M175" s="160"/>
      <c r="N175" s="14"/>
      <c r="O175" s="160"/>
      <c r="P175" s="160"/>
      <c r="Q175" s="160"/>
      <c r="R175" s="160"/>
      <c r="S175" s="160"/>
      <c r="T175" s="15"/>
      <c r="U175" s="84"/>
      <c r="V175" s="14"/>
      <c r="W175" s="15"/>
      <c r="X175" s="18"/>
      <c r="Y175" s="18"/>
      <c r="AA175" s="419"/>
    </row>
    <row r="176" spans="1:27" ht="37.5" customHeight="1">
      <c r="A176" s="11" t="s">
        <v>154</v>
      </c>
      <c r="B176" s="18">
        <v>140.80000000000001</v>
      </c>
      <c r="C176" s="158">
        <v>139.30000000000001</v>
      </c>
      <c r="D176" s="158">
        <v>84.6</v>
      </c>
      <c r="E176" s="158">
        <v>61.1</v>
      </c>
      <c r="F176" s="158">
        <v>62.7</v>
      </c>
      <c r="G176" s="158">
        <v>63.9</v>
      </c>
      <c r="H176" s="158">
        <v>81.7</v>
      </c>
      <c r="I176" s="160">
        <v>42.3</v>
      </c>
      <c r="J176" s="158">
        <v>110.1</v>
      </c>
      <c r="K176" s="158">
        <v>105.6</v>
      </c>
      <c r="L176" s="158">
        <v>138.9</v>
      </c>
      <c r="M176" s="158">
        <v>92.8</v>
      </c>
      <c r="N176" s="158">
        <v>227.1</v>
      </c>
      <c r="O176" s="158">
        <v>202.8</v>
      </c>
      <c r="P176" s="158">
        <v>161.30000000000001</v>
      </c>
      <c r="Q176" s="27">
        <v>161</v>
      </c>
      <c r="R176" s="158">
        <v>151.80000000000001</v>
      </c>
      <c r="S176" s="158">
        <v>216.2</v>
      </c>
      <c r="T176" s="18">
        <v>154.6</v>
      </c>
      <c r="U176" s="36">
        <v>219.7</v>
      </c>
      <c r="V176" s="27">
        <v>154.9</v>
      </c>
      <c r="W176" s="27">
        <v>587</v>
      </c>
      <c r="X176" s="18">
        <v>210.1</v>
      </c>
      <c r="Y176" s="18">
        <v>84.5</v>
      </c>
      <c r="Z176" s="27">
        <v>222</v>
      </c>
      <c r="AA176" s="419">
        <v>220.2</v>
      </c>
    </row>
    <row r="177" spans="1:27" ht="31.5" customHeight="1">
      <c r="A177" s="11" t="s">
        <v>58</v>
      </c>
      <c r="B177" s="18"/>
      <c r="C177" s="158"/>
      <c r="D177" s="158"/>
      <c r="E177" s="158"/>
      <c r="F177" s="158"/>
      <c r="G177" s="158"/>
      <c r="H177" s="158"/>
      <c r="I177" s="160"/>
      <c r="J177" s="158"/>
      <c r="K177" s="158"/>
      <c r="L177" s="158"/>
      <c r="M177" s="158"/>
      <c r="N177" s="158"/>
      <c r="O177" s="158"/>
      <c r="P177" s="158"/>
      <c r="Q177" s="27"/>
      <c r="R177" s="158"/>
      <c r="S177" s="158"/>
      <c r="T177" s="18"/>
      <c r="U177" s="36"/>
      <c r="V177" s="27"/>
      <c r="W177" s="27"/>
      <c r="X177" s="18"/>
      <c r="Y177" s="18"/>
      <c r="Z177" s="18"/>
      <c r="AA177" s="419">
        <v>7</v>
      </c>
    </row>
    <row r="178" spans="1:27" ht="39.75" customHeight="1">
      <c r="A178" s="11" t="s">
        <v>543</v>
      </c>
      <c r="B178" s="18">
        <v>30.5</v>
      </c>
      <c r="C178" s="158">
        <v>22.8</v>
      </c>
      <c r="D178" s="27">
        <v>11</v>
      </c>
      <c r="E178" s="158">
        <v>45.4</v>
      </c>
      <c r="F178" s="158">
        <v>13.5</v>
      </c>
      <c r="G178" s="158">
        <v>11.5</v>
      </c>
      <c r="H178" s="158">
        <v>16.2</v>
      </c>
      <c r="I178" s="158">
        <v>20.9</v>
      </c>
      <c r="J178" s="158">
        <v>8.3000000000000007</v>
      </c>
      <c r="K178" s="158">
        <v>18.2</v>
      </c>
      <c r="L178" s="158">
        <v>34.4</v>
      </c>
      <c r="M178" s="158">
        <v>42.2</v>
      </c>
      <c r="N178" s="158">
        <v>16.2</v>
      </c>
      <c r="O178" s="158">
        <v>30.6</v>
      </c>
      <c r="P178" s="158">
        <v>11.5</v>
      </c>
      <c r="Q178" s="158">
        <v>23.8</v>
      </c>
      <c r="R178" s="158">
        <v>22.7</v>
      </c>
      <c r="S178" s="158">
        <v>38.5</v>
      </c>
      <c r="T178" s="18">
        <v>11.7</v>
      </c>
      <c r="U178" s="36">
        <v>60.4</v>
      </c>
      <c r="V178" s="27">
        <v>10.8</v>
      </c>
      <c r="W178" s="18">
        <v>36.700000000000003</v>
      </c>
      <c r="X178" s="18">
        <v>7.2</v>
      </c>
      <c r="Y178" s="18">
        <v>16.100000000000001</v>
      </c>
      <c r="Z178" s="18">
        <v>8.9</v>
      </c>
      <c r="AA178" s="261"/>
    </row>
    <row r="179" spans="1:27" ht="42" customHeight="1">
      <c r="A179" s="11" t="s">
        <v>544</v>
      </c>
      <c r="B179" s="18">
        <v>13.9</v>
      </c>
      <c r="C179" s="158">
        <v>8.4</v>
      </c>
      <c r="D179" s="158">
        <v>12.4</v>
      </c>
      <c r="E179" s="158">
        <v>8.4</v>
      </c>
      <c r="F179" s="27">
        <v>3</v>
      </c>
      <c r="G179" s="27">
        <v>3</v>
      </c>
      <c r="H179" s="158">
        <v>1.8</v>
      </c>
      <c r="I179" s="158">
        <v>1.3</v>
      </c>
      <c r="J179" s="158">
        <v>1.8</v>
      </c>
      <c r="K179" s="158">
        <v>0.6</v>
      </c>
      <c r="L179" s="158">
        <v>1.6</v>
      </c>
      <c r="M179" s="158">
        <v>1.4</v>
      </c>
      <c r="N179" s="158">
        <v>3.9</v>
      </c>
      <c r="O179" s="158">
        <v>2.2999999999999998</v>
      </c>
      <c r="P179" s="158">
        <v>0.3</v>
      </c>
      <c r="Q179" s="158">
        <v>0.7</v>
      </c>
      <c r="R179" s="158">
        <v>1.3</v>
      </c>
      <c r="S179" s="158">
        <v>0.08</v>
      </c>
      <c r="T179" s="18">
        <v>1.9</v>
      </c>
      <c r="U179" s="36">
        <v>1.2</v>
      </c>
      <c r="V179" s="27">
        <v>3.5</v>
      </c>
      <c r="W179" s="27">
        <v>2</v>
      </c>
      <c r="X179" s="18">
        <v>0.3</v>
      </c>
      <c r="Y179" s="18">
        <v>1.4</v>
      </c>
      <c r="Z179" s="18">
        <v>0.5</v>
      </c>
      <c r="AA179" s="261"/>
    </row>
    <row r="180" spans="1:27" ht="22.5" customHeight="1">
      <c r="A180" s="514" t="s">
        <v>59</v>
      </c>
      <c r="B180" s="514"/>
      <c r="C180" s="514"/>
      <c r="D180" s="514"/>
      <c r="E180" s="514"/>
      <c r="F180" s="514"/>
      <c r="G180" s="514"/>
      <c r="H180" s="514"/>
      <c r="I180" s="514"/>
      <c r="J180" s="514"/>
      <c r="K180" s="514"/>
      <c r="L180" s="514"/>
      <c r="M180" s="514"/>
      <c r="N180" s="514"/>
      <c r="O180" s="514"/>
      <c r="P180" s="514"/>
      <c r="Q180" s="514"/>
      <c r="R180" s="514"/>
      <c r="S180" s="514"/>
      <c r="T180" s="514"/>
      <c r="U180" s="514"/>
      <c r="V180" s="514"/>
      <c r="W180" s="514"/>
      <c r="X180" s="514"/>
      <c r="Y180" s="514"/>
      <c r="Z180" s="522"/>
      <c r="AA180" s="522"/>
    </row>
    <row r="181" spans="1:27" ht="15.75" customHeight="1">
      <c r="A181" s="514" t="s">
        <v>1020</v>
      </c>
      <c r="B181" s="514"/>
      <c r="C181" s="514"/>
      <c r="D181" s="514"/>
      <c r="E181" s="514"/>
      <c r="F181" s="514"/>
      <c r="G181" s="514"/>
      <c r="H181" s="514"/>
      <c r="I181" s="514"/>
      <c r="J181" s="514"/>
      <c r="K181" s="514"/>
      <c r="L181" s="514"/>
      <c r="M181" s="514"/>
      <c r="N181" s="514"/>
      <c r="O181" s="514"/>
      <c r="P181" s="514"/>
      <c r="Q181" s="514"/>
      <c r="R181" s="514"/>
      <c r="S181" s="514"/>
      <c r="T181" s="514"/>
      <c r="U181" s="514"/>
      <c r="V181" s="514"/>
      <c r="W181" s="514"/>
      <c r="X181" s="514"/>
      <c r="Y181" s="514"/>
      <c r="Z181" s="503"/>
      <c r="AA181" s="503"/>
    </row>
    <row r="182" spans="1:27">
      <c r="A182" s="514" t="s">
        <v>60</v>
      </c>
      <c r="B182" s="514"/>
      <c r="C182" s="514"/>
      <c r="D182" s="514"/>
      <c r="E182" s="514"/>
      <c r="F182" s="514"/>
      <c r="G182" s="514"/>
      <c r="H182" s="514"/>
      <c r="I182" s="514"/>
      <c r="J182" s="514"/>
      <c r="K182" s="514"/>
      <c r="L182" s="514"/>
      <c r="M182" s="514"/>
      <c r="N182" s="514"/>
      <c r="O182" s="514"/>
      <c r="P182" s="514"/>
      <c r="Q182" s="514"/>
      <c r="R182" s="514"/>
      <c r="S182" s="514"/>
      <c r="T182" s="514"/>
      <c r="U182" s="514"/>
      <c r="V182" s="514"/>
      <c r="W182" s="514"/>
      <c r="X182" s="514"/>
      <c r="Y182" s="514"/>
      <c r="Z182" s="522"/>
      <c r="AA182" s="522"/>
    </row>
  </sheetData>
  <mergeCells count="10">
    <mergeCell ref="A182:AA182"/>
    <mergeCell ref="A3:AA3"/>
    <mergeCell ref="A1:AA1"/>
    <mergeCell ref="A180:AA180"/>
    <mergeCell ref="A181:AA181"/>
    <mergeCell ref="A30:AA30"/>
    <mergeCell ref="A31:AA31"/>
    <mergeCell ref="A32:AA32"/>
    <mergeCell ref="A33:AA33"/>
    <mergeCell ref="A34:AA34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V21:V29 W39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>
  <sheetPr codeName="Лист19">
    <tabColor rgb="FFCCFFCC"/>
  </sheetPr>
  <dimension ref="A1:IV87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D72" sqref="AD72"/>
    </sheetView>
  </sheetViews>
  <sheetFormatPr defaultRowHeight="13.2"/>
  <cols>
    <col min="1" max="1" width="32.109375" customWidth="1"/>
    <col min="18" max="18" width="10.44140625" customWidth="1"/>
    <col min="19" max="19" width="10.33203125" customWidth="1"/>
    <col min="20" max="20" width="10" customWidth="1"/>
    <col min="21" max="21" width="10.5546875" customWidth="1"/>
    <col min="22" max="22" width="10" customWidth="1"/>
    <col min="23" max="23" width="10.5546875" customWidth="1"/>
    <col min="24" max="24" width="10" customWidth="1"/>
    <col min="25" max="25" width="10.44140625" customWidth="1"/>
    <col min="26" max="26" width="10.33203125" customWidth="1"/>
    <col min="27" max="27" width="11.33203125" customWidth="1"/>
  </cols>
  <sheetData>
    <row r="1" spans="1:44">
      <c r="A1" s="510" t="s">
        <v>467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  <c r="S1" s="510"/>
      <c r="T1" s="510"/>
      <c r="U1" s="510"/>
      <c r="V1" s="510"/>
      <c r="W1" s="510"/>
      <c r="X1" s="510"/>
      <c r="Y1" s="510"/>
      <c r="Z1" s="552"/>
      <c r="AA1" s="563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</row>
    <row r="2" spans="1:44" ht="14.25" customHeight="1">
      <c r="A2" s="1"/>
      <c r="B2" s="1">
        <v>1991</v>
      </c>
      <c r="C2" s="1">
        <v>1992</v>
      </c>
      <c r="D2" s="1">
        <v>1993</v>
      </c>
      <c r="E2" s="1">
        <v>1994</v>
      </c>
      <c r="F2" s="1">
        <v>1995</v>
      </c>
      <c r="G2" s="1">
        <v>1996</v>
      </c>
      <c r="H2" s="1">
        <v>1997</v>
      </c>
      <c r="I2" s="1">
        <v>1998</v>
      </c>
      <c r="J2" s="1">
        <v>1999</v>
      </c>
      <c r="K2" s="1">
        <v>2000</v>
      </c>
      <c r="L2" s="1">
        <v>2001</v>
      </c>
      <c r="M2" s="1">
        <v>2002</v>
      </c>
      <c r="N2" s="1">
        <v>2003</v>
      </c>
      <c r="O2" s="1">
        <v>2004</v>
      </c>
      <c r="P2" s="1">
        <v>2005</v>
      </c>
      <c r="Q2" s="1">
        <v>2006</v>
      </c>
      <c r="R2" s="1">
        <v>2007</v>
      </c>
      <c r="S2" s="174">
        <v>2008</v>
      </c>
      <c r="T2" s="174">
        <v>2009</v>
      </c>
      <c r="U2" s="174">
        <v>2010</v>
      </c>
      <c r="V2" s="174">
        <v>2011</v>
      </c>
      <c r="W2" s="174">
        <v>2012</v>
      </c>
      <c r="X2" s="174">
        <v>2013</v>
      </c>
      <c r="Y2" s="174">
        <v>2014</v>
      </c>
      <c r="Z2" s="174">
        <v>2015</v>
      </c>
      <c r="AA2" s="174">
        <v>2016</v>
      </c>
    </row>
    <row r="3" spans="1:44">
      <c r="A3" s="508" t="s">
        <v>497</v>
      </c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</row>
    <row r="4" spans="1:44">
      <c r="A4" s="7"/>
    </row>
    <row r="5" spans="1:44" ht="42" customHeight="1">
      <c r="A5" s="8" t="s">
        <v>1209</v>
      </c>
      <c r="B5" s="44">
        <v>474</v>
      </c>
      <c r="C5" s="44">
        <v>5085</v>
      </c>
      <c r="D5" s="44">
        <v>53869</v>
      </c>
      <c r="E5" s="44">
        <v>195694</v>
      </c>
      <c r="F5" s="44">
        <v>512026</v>
      </c>
      <c r="G5" s="44">
        <v>728929</v>
      </c>
      <c r="H5" s="44">
        <v>852857</v>
      </c>
      <c r="I5" s="44">
        <v>1042799</v>
      </c>
      <c r="J5" s="44">
        <v>1797390</v>
      </c>
      <c r="K5" s="44">
        <v>2352274</v>
      </c>
      <c r="L5" s="44">
        <v>3070014</v>
      </c>
      <c r="M5" s="44">
        <v>3765364</v>
      </c>
      <c r="N5" s="44">
        <v>4529633</v>
      </c>
      <c r="O5" s="44">
        <v>5642498</v>
      </c>
      <c r="P5" s="44">
        <v>7041509</v>
      </c>
      <c r="Q5" s="44">
        <v>8711920</v>
      </c>
      <c r="R5" s="44">
        <v>10868976</v>
      </c>
      <c r="S5" s="44">
        <v>13944183</v>
      </c>
      <c r="T5" s="44">
        <v>14599153</v>
      </c>
      <c r="U5" s="121">
        <v>16512047</v>
      </c>
      <c r="V5" s="121">
        <v>19104336</v>
      </c>
      <c r="W5" s="121">
        <v>21394526</v>
      </c>
      <c r="X5" s="121">
        <v>23685914</v>
      </c>
      <c r="Y5" s="121">
        <v>26356237</v>
      </c>
      <c r="Z5" s="121">
        <v>27526793</v>
      </c>
      <c r="AA5" s="121">
        <v>28317322</v>
      </c>
    </row>
    <row r="6" spans="1:44" ht="17.25" customHeight="1">
      <c r="A6" s="9" t="s">
        <v>650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121"/>
      <c r="V6" s="121"/>
      <c r="W6" s="121"/>
      <c r="X6" s="427"/>
      <c r="Z6" s="427"/>
      <c r="AA6" s="121"/>
    </row>
    <row r="7" spans="1:44" ht="63.75" customHeight="1">
      <c r="A7" s="118" t="s">
        <v>1210</v>
      </c>
      <c r="B7" s="44">
        <v>414</v>
      </c>
      <c r="C7" s="44">
        <v>3974</v>
      </c>
      <c r="D7" s="44">
        <v>40653</v>
      </c>
      <c r="E7" s="44">
        <v>145133</v>
      </c>
      <c r="F7" s="44">
        <v>376037</v>
      </c>
      <c r="G7" s="44">
        <v>533680</v>
      </c>
      <c r="H7" s="44">
        <v>633166</v>
      </c>
      <c r="I7" s="44">
        <v>771077</v>
      </c>
      <c r="J7" s="44">
        <v>1312725</v>
      </c>
      <c r="K7" s="44">
        <v>1735155</v>
      </c>
      <c r="L7" s="44">
        <v>2294218</v>
      </c>
      <c r="M7" s="44">
        <v>2842888</v>
      </c>
      <c r="N7" s="44">
        <v>3454649</v>
      </c>
      <c r="O7" s="44">
        <v>4381551</v>
      </c>
      <c r="P7" s="44">
        <v>5545798</v>
      </c>
      <c r="Q7" s="44">
        <v>7000310</v>
      </c>
      <c r="R7" s="44">
        <v>9218579</v>
      </c>
      <c r="S7" s="44">
        <v>12113250</v>
      </c>
      <c r="T7" s="44">
        <v>12655449</v>
      </c>
      <c r="U7" s="121">
        <v>14457154</v>
      </c>
      <c r="V7" s="121">
        <v>16898443</v>
      </c>
      <c r="W7" s="121">
        <v>19126304</v>
      </c>
      <c r="X7" s="121">
        <v>21453830</v>
      </c>
      <c r="Y7" s="121">
        <v>24057249</v>
      </c>
      <c r="Z7" s="18">
        <v>25358189</v>
      </c>
      <c r="AA7" s="121">
        <v>26310088</v>
      </c>
    </row>
    <row r="8" spans="1:44" ht="27.75" customHeight="1">
      <c r="A8" s="46" t="s">
        <v>1597</v>
      </c>
      <c r="B8" s="12">
        <v>60</v>
      </c>
      <c r="C8" s="12">
        <v>1111</v>
      </c>
      <c r="D8" s="12">
        <v>13216</v>
      </c>
      <c r="E8" s="12">
        <v>50561</v>
      </c>
      <c r="F8" s="12">
        <v>135989</v>
      </c>
      <c r="G8" s="12">
        <v>195249</v>
      </c>
      <c r="H8" s="12">
        <v>219691</v>
      </c>
      <c r="I8" s="12">
        <v>271722</v>
      </c>
      <c r="J8" s="12">
        <v>484665</v>
      </c>
      <c r="K8" s="12">
        <v>617119</v>
      </c>
      <c r="L8" s="12">
        <v>775796</v>
      </c>
      <c r="M8" s="12">
        <v>922476</v>
      </c>
      <c r="N8" s="12">
        <v>1074984</v>
      </c>
      <c r="O8" s="12">
        <v>1260947</v>
      </c>
      <c r="P8" s="12">
        <v>1495711</v>
      </c>
      <c r="Q8" s="12">
        <v>1711610</v>
      </c>
      <c r="R8" s="12">
        <v>1650397</v>
      </c>
      <c r="S8" s="12">
        <v>1830933</v>
      </c>
      <c r="T8" s="12">
        <v>1943704</v>
      </c>
      <c r="U8" s="12">
        <v>2054893.2</v>
      </c>
      <c r="V8" s="12">
        <v>2205893</v>
      </c>
      <c r="W8" s="121">
        <v>2268222</v>
      </c>
      <c r="X8" s="121">
        <v>2232084</v>
      </c>
      <c r="Y8" s="121">
        <v>2298988</v>
      </c>
      <c r="Z8" s="18">
        <v>2168604</v>
      </c>
      <c r="AA8" s="121">
        <v>2007234</v>
      </c>
    </row>
    <row r="9" spans="1:44" ht="75" customHeight="1">
      <c r="A9" s="106" t="s">
        <v>2185</v>
      </c>
      <c r="B9" s="44">
        <v>200</v>
      </c>
      <c r="C9" s="44">
        <v>2325</v>
      </c>
      <c r="D9" s="44">
        <v>23283</v>
      </c>
      <c r="E9" s="44">
        <v>87142</v>
      </c>
      <c r="F9" s="44">
        <v>238848</v>
      </c>
      <c r="G9" s="44">
        <v>327278</v>
      </c>
      <c r="H9" s="44">
        <v>391326</v>
      </c>
      <c r="I9" s="44">
        <v>490159</v>
      </c>
      <c r="J9" s="44">
        <v>866062</v>
      </c>
      <c r="K9" s="44">
        <v>1093195</v>
      </c>
      <c r="L9" s="44">
        <v>1416832</v>
      </c>
      <c r="M9" s="44">
        <v>1753920</v>
      </c>
      <c r="N9" s="44">
        <v>2091748</v>
      </c>
      <c r="O9" s="44">
        <v>2580299</v>
      </c>
      <c r="P9" s="44">
        <v>3217647</v>
      </c>
      <c r="Q9" s="44">
        <v>3947402</v>
      </c>
      <c r="R9" s="44">
        <v>4891343</v>
      </c>
      <c r="S9" s="44">
        <v>6495646</v>
      </c>
      <c r="T9" s="44">
        <v>7097079</v>
      </c>
      <c r="U9" s="121">
        <v>8002168</v>
      </c>
      <c r="V9" s="121">
        <v>9104324</v>
      </c>
      <c r="W9" s="121">
        <v>9961361</v>
      </c>
      <c r="X9" s="121">
        <v>11143009</v>
      </c>
      <c r="Y9" s="121">
        <v>12380806</v>
      </c>
      <c r="Z9" s="18">
        <v>13412264.000000002</v>
      </c>
      <c r="AA9" s="18">
        <v>13751800</v>
      </c>
    </row>
    <row r="10" spans="1:44" ht="58.5" customHeight="1">
      <c r="A10" s="106" t="s">
        <v>2187</v>
      </c>
      <c r="B10" s="44">
        <v>274</v>
      </c>
      <c r="C10" s="44">
        <v>2760</v>
      </c>
      <c r="D10" s="44">
        <v>30586</v>
      </c>
      <c r="E10" s="44">
        <v>108552</v>
      </c>
      <c r="F10" s="44">
        <v>273178</v>
      </c>
      <c r="G10" s="44">
        <v>401651</v>
      </c>
      <c r="H10" s="44">
        <v>461531</v>
      </c>
      <c r="I10" s="44">
        <v>552640</v>
      </c>
      <c r="J10" s="44">
        <v>931328</v>
      </c>
      <c r="K10" s="44">
        <v>1259079</v>
      </c>
      <c r="L10" s="44">
        <v>1653182</v>
      </c>
      <c r="M10" s="44">
        <v>2011444</v>
      </c>
      <c r="N10" s="44">
        <v>2437885</v>
      </c>
      <c r="O10" s="44">
        <v>3062199</v>
      </c>
      <c r="P10" s="44">
        <v>3823862</v>
      </c>
      <c r="Q10" s="44">
        <v>4764518</v>
      </c>
      <c r="R10" s="44">
        <v>5977633</v>
      </c>
      <c r="S10" s="44">
        <v>7448537</v>
      </c>
      <c r="T10" s="44">
        <v>7502074</v>
      </c>
      <c r="U10" s="121">
        <v>8509879</v>
      </c>
      <c r="V10" s="121">
        <v>10000012</v>
      </c>
      <c r="W10" s="121">
        <v>11433165</v>
      </c>
      <c r="X10" s="121">
        <v>12542905</v>
      </c>
      <c r="Y10" s="121">
        <v>13975431</v>
      </c>
      <c r="Z10" s="18">
        <v>14114529</v>
      </c>
      <c r="AA10" s="18">
        <v>14565522</v>
      </c>
    </row>
    <row r="11" spans="1:44" ht="54" customHeight="1">
      <c r="A11" s="106" t="s">
        <v>2188</v>
      </c>
      <c r="B11" s="18">
        <v>3.1970000000000001</v>
      </c>
      <c r="C11" s="18">
        <v>34.231999999999999</v>
      </c>
      <c r="D11" s="158">
        <v>363</v>
      </c>
      <c r="E11" s="158">
        <v>1319</v>
      </c>
      <c r="F11" s="158">
        <v>3451</v>
      </c>
      <c r="G11" s="158">
        <v>4920</v>
      </c>
      <c r="H11" s="158">
        <v>5766</v>
      </c>
      <c r="I11" s="18">
        <v>7062</v>
      </c>
      <c r="J11" s="18">
        <v>12304</v>
      </c>
      <c r="K11" s="18">
        <v>16162</v>
      </c>
      <c r="L11" s="18">
        <v>21181</v>
      </c>
      <c r="M11" s="18">
        <v>26109</v>
      </c>
      <c r="N11" s="44">
        <v>31557</v>
      </c>
      <c r="O11" s="44">
        <v>39166</v>
      </c>
      <c r="P11" s="44">
        <v>49063</v>
      </c>
      <c r="Q11" s="44">
        <v>60901</v>
      </c>
      <c r="R11" s="44">
        <v>76111</v>
      </c>
      <c r="S11" s="44">
        <v>97688</v>
      </c>
      <c r="T11" s="44">
        <v>102245</v>
      </c>
      <c r="U11" s="121">
        <v>115591</v>
      </c>
      <c r="V11" s="121">
        <v>133633</v>
      </c>
      <c r="W11" s="121">
        <v>149401</v>
      </c>
      <c r="X11" s="121">
        <v>165051</v>
      </c>
      <c r="Y11" s="121">
        <v>180410</v>
      </c>
      <c r="Z11" s="18">
        <v>188017</v>
      </c>
      <c r="AA11" s="18">
        <v>193062</v>
      </c>
    </row>
    <row r="12" spans="1:44" ht="12.75" customHeight="1">
      <c r="A12" s="46" t="s">
        <v>650</v>
      </c>
      <c r="B12" s="18"/>
      <c r="C12" s="18"/>
      <c r="D12" s="158"/>
      <c r="E12" s="158"/>
      <c r="F12" s="158"/>
      <c r="G12" s="158"/>
      <c r="H12" s="158"/>
      <c r="I12" s="18"/>
      <c r="J12" s="18"/>
      <c r="K12" s="18"/>
      <c r="L12" s="18"/>
      <c r="M12" s="18"/>
      <c r="N12" s="44"/>
      <c r="O12" s="44"/>
      <c r="P12" s="44"/>
      <c r="Q12" s="44"/>
      <c r="R12" s="44"/>
      <c r="S12" s="44"/>
      <c r="T12" s="44"/>
      <c r="U12" s="44"/>
      <c r="V12" s="44"/>
      <c r="X12" s="427"/>
      <c r="Y12" s="121"/>
      <c r="Z12" s="18"/>
      <c r="AA12" s="18"/>
    </row>
    <row r="13" spans="1:44" ht="27.75" customHeight="1">
      <c r="A13" s="46" t="s">
        <v>2192</v>
      </c>
      <c r="B13" s="18">
        <v>1.35</v>
      </c>
      <c r="C13" s="18">
        <v>15.651</v>
      </c>
      <c r="D13" s="44">
        <v>157</v>
      </c>
      <c r="E13" s="44">
        <v>587</v>
      </c>
      <c r="F13" s="44">
        <v>1610</v>
      </c>
      <c r="G13" s="44">
        <v>2209</v>
      </c>
      <c r="H13" s="44">
        <v>2646</v>
      </c>
      <c r="I13" s="18">
        <v>3319</v>
      </c>
      <c r="J13" s="18">
        <v>5929</v>
      </c>
      <c r="K13" s="18">
        <v>7511</v>
      </c>
      <c r="L13" s="18">
        <v>9775</v>
      </c>
      <c r="M13" s="18">
        <v>12162</v>
      </c>
      <c r="N13" s="44">
        <v>14573</v>
      </c>
      <c r="O13" s="44">
        <v>17910</v>
      </c>
      <c r="P13" s="44">
        <v>22420</v>
      </c>
      <c r="Q13" s="44">
        <v>27595</v>
      </c>
      <c r="R13" s="44">
        <v>34252</v>
      </c>
      <c r="S13" s="44">
        <v>45506</v>
      </c>
      <c r="T13" s="44">
        <v>49705</v>
      </c>
      <c r="U13" s="121">
        <v>56018</v>
      </c>
      <c r="V13" s="121">
        <v>63684</v>
      </c>
      <c r="W13" s="121">
        <v>69562</v>
      </c>
      <c r="X13" s="121">
        <v>77648</v>
      </c>
      <c r="Y13" s="121">
        <v>84747</v>
      </c>
      <c r="Z13" s="18">
        <v>91610</v>
      </c>
      <c r="AA13" s="18">
        <v>93757</v>
      </c>
    </row>
    <row r="14" spans="1:44" ht="15.6">
      <c r="A14" s="46" t="s">
        <v>2426</v>
      </c>
      <c r="B14" s="18">
        <v>1.847</v>
      </c>
      <c r="C14" s="18">
        <v>18.581</v>
      </c>
      <c r="D14" s="44">
        <v>206</v>
      </c>
      <c r="E14" s="44">
        <v>732</v>
      </c>
      <c r="F14" s="44">
        <v>1841</v>
      </c>
      <c r="G14" s="44">
        <v>2711</v>
      </c>
      <c r="H14" s="44">
        <v>3120</v>
      </c>
      <c r="I14" s="18">
        <v>3743</v>
      </c>
      <c r="J14" s="18">
        <v>6375</v>
      </c>
      <c r="K14" s="18">
        <v>8651</v>
      </c>
      <c r="L14" s="18">
        <v>11406</v>
      </c>
      <c r="M14" s="18">
        <v>13947</v>
      </c>
      <c r="N14" s="44">
        <v>16984</v>
      </c>
      <c r="O14" s="44">
        <v>21256</v>
      </c>
      <c r="P14" s="44">
        <v>26643</v>
      </c>
      <c r="Q14" s="44">
        <v>33306</v>
      </c>
      <c r="R14" s="44">
        <v>41859</v>
      </c>
      <c r="S14" s="44">
        <v>52182</v>
      </c>
      <c r="T14" s="44">
        <v>52540</v>
      </c>
      <c r="U14" s="121">
        <v>59573</v>
      </c>
      <c r="V14" s="121">
        <v>69949</v>
      </c>
      <c r="W14" s="121">
        <v>79839</v>
      </c>
      <c r="X14" s="121">
        <v>87403</v>
      </c>
      <c r="Y14" s="121">
        <v>95663</v>
      </c>
      <c r="Z14" s="18">
        <v>96407</v>
      </c>
      <c r="AA14" s="18">
        <v>99305</v>
      </c>
    </row>
    <row r="15" spans="1:44" ht="42">
      <c r="A15" s="26" t="s">
        <v>275</v>
      </c>
      <c r="B15" s="27">
        <v>95.3</v>
      </c>
      <c r="C15" s="27">
        <v>100.3</v>
      </c>
      <c r="D15" s="27">
        <v>101.6</v>
      </c>
      <c r="E15" s="27">
        <v>100.2</v>
      </c>
      <c r="F15" s="27">
        <v>93.8</v>
      </c>
      <c r="G15" s="27">
        <v>100.3</v>
      </c>
      <c r="H15" s="27">
        <v>104.9</v>
      </c>
      <c r="I15" s="27">
        <v>96.8</v>
      </c>
      <c r="J15" s="27">
        <v>94.2</v>
      </c>
      <c r="K15" s="27">
        <v>109</v>
      </c>
      <c r="L15" s="27">
        <v>111</v>
      </c>
      <c r="M15" s="27">
        <v>109.3</v>
      </c>
      <c r="N15" s="27">
        <v>108.8</v>
      </c>
      <c r="O15" s="27">
        <v>113.3</v>
      </c>
      <c r="P15" s="27">
        <v>112.8</v>
      </c>
      <c r="Q15" s="27">
        <v>114.1</v>
      </c>
      <c r="R15" s="27">
        <v>116.1</v>
      </c>
      <c r="S15" s="27">
        <v>113.7</v>
      </c>
      <c r="T15" s="27">
        <v>94.9</v>
      </c>
      <c r="U15" s="107">
        <v>106.5</v>
      </c>
      <c r="V15" s="107">
        <v>107.1</v>
      </c>
      <c r="W15" s="107">
        <v>106.3</v>
      </c>
      <c r="X15" s="107">
        <v>103.9</v>
      </c>
      <c r="Y15" s="107">
        <v>102.7</v>
      </c>
      <c r="Z15" s="27">
        <v>90</v>
      </c>
      <c r="AA15" s="27">
        <v>95.4</v>
      </c>
    </row>
    <row r="16" spans="1:44" ht="68.25" customHeight="1">
      <c r="A16" s="26" t="s">
        <v>276</v>
      </c>
      <c r="B16" s="27">
        <v>98.4</v>
      </c>
      <c r="C16" s="27">
        <v>91.4</v>
      </c>
      <c r="D16" s="27">
        <v>109.9</v>
      </c>
      <c r="E16" s="27">
        <v>97</v>
      </c>
      <c r="F16" s="27">
        <v>91.1</v>
      </c>
      <c r="G16" s="27">
        <v>98.2</v>
      </c>
      <c r="H16" s="27">
        <v>106.1</v>
      </c>
      <c r="I16" s="27">
        <v>99</v>
      </c>
      <c r="J16" s="27">
        <v>93.6</v>
      </c>
      <c r="K16" s="27">
        <v>107.5</v>
      </c>
      <c r="L16" s="27">
        <v>107.6</v>
      </c>
      <c r="M16" s="27">
        <v>110.1</v>
      </c>
      <c r="N16" s="27">
        <v>107.7</v>
      </c>
      <c r="O16" s="27">
        <v>111.4</v>
      </c>
      <c r="P16" s="27">
        <v>110.5</v>
      </c>
      <c r="Q16" s="27">
        <v>111</v>
      </c>
      <c r="R16" s="27">
        <v>112.6</v>
      </c>
      <c r="S16" s="27">
        <v>111.7</v>
      </c>
      <c r="T16" s="27">
        <v>98.1</v>
      </c>
      <c r="U16" s="107">
        <v>105.1</v>
      </c>
      <c r="V16" s="107">
        <v>103.4</v>
      </c>
      <c r="W16" s="107">
        <v>103.6</v>
      </c>
      <c r="X16" s="107">
        <v>102.6</v>
      </c>
      <c r="Y16" s="107">
        <v>100</v>
      </c>
      <c r="Z16" s="27">
        <v>91</v>
      </c>
      <c r="AA16" s="27">
        <v>95</v>
      </c>
    </row>
    <row r="17" spans="1:27" ht="55.5" customHeight="1">
      <c r="A17" s="26" t="s">
        <v>277</v>
      </c>
      <c r="B17" s="27">
        <v>93</v>
      </c>
      <c r="C17" s="27">
        <v>106.8</v>
      </c>
      <c r="D17" s="27">
        <v>94.6</v>
      </c>
      <c r="E17" s="27">
        <v>102.6</v>
      </c>
      <c r="F17" s="27">
        <v>95.9</v>
      </c>
      <c r="G17" s="27">
        <v>102</v>
      </c>
      <c r="H17" s="27">
        <v>103.9</v>
      </c>
      <c r="I17" s="27">
        <v>94.9</v>
      </c>
      <c r="J17" s="27">
        <v>94.7</v>
      </c>
      <c r="K17" s="27">
        <v>110.5</v>
      </c>
      <c r="L17" s="27">
        <v>113.9</v>
      </c>
      <c r="M17" s="27">
        <v>108.6</v>
      </c>
      <c r="N17" s="27">
        <v>109.7</v>
      </c>
      <c r="O17" s="27">
        <v>115.1</v>
      </c>
      <c r="P17" s="27">
        <v>115.1</v>
      </c>
      <c r="Q17" s="27">
        <v>116.8</v>
      </c>
      <c r="R17" s="27">
        <v>119.1</v>
      </c>
      <c r="S17" s="27">
        <v>115.3</v>
      </c>
      <c r="T17" s="27">
        <v>91.8</v>
      </c>
      <c r="U17" s="107">
        <v>108</v>
      </c>
      <c r="V17" s="107">
        <v>110.8</v>
      </c>
      <c r="W17" s="107">
        <v>108.6</v>
      </c>
      <c r="X17" s="107">
        <v>104.9</v>
      </c>
      <c r="Y17" s="107">
        <v>105.1</v>
      </c>
      <c r="Z17" s="18">
        <v>89.1</v>
      </c>
      <c r="AA17" s="27">
        <v>95.8</v>
      </c>
    </row>
    <row r="18" spans="1:27" ht="82.5" customHeight="1">
      <c r="A18" s="106" t="s">
        <v>278</v>
      </c>
      <c r="B18" s="27">
        <v>90.8</v>
      </c>
      <c r="C18" s="27">
        <v>89.8</v>
      </c>
      <c r="D18" s="27">
        <v>98.1</v>
      </c>
      <c r="E18" s="27">
        <v>98.5</v>
      </c>
      <c r="F18" s="27">
        <v>92.8</v>
      </c>
      <c r="G18" s="27">
        <v>99.9</v>
      </c>
      <c r="H18" s="27">
        <v>106.4</v>
      </c>
      <c r="I18" s="27">
        <v>96.4</v>
      </c>
      <c r="J18" s="27">
        <v>93</v>
      </c>
      <c r="K18" s="27">
        <v>110.1</v>
      </c>
      <c r="L18" s="27">
        <v>112.4</v>
      </c>
      <c r="M18" s="27">
        <v>110.4</v>
      </c>
      <c r="N18" s="27">
        <v>109.9</v>
      </c>
      <c r="O18" s="27">
        <v>115.4</v>
      </c>
      <c r="P18" s="27">
        <v>114.4</v>
      </c>
      <c r="Q18" s="27">
        <v>116.4</v>
      </c>
      <c r="R18" s="27">
        <v>122.6</v>
      </c>
      <c r="S18" s="27">
        <v>116.5</v>
      </c>
      <c r="T18" s="27">
        <v>94.7</v>
      </c>
      <c r="U18" s="107">
        <v>107.6</v>
      </c>
      <c r="V18" s="107">
        <v>108.2</v>
      </c>
      <c r="W18" s="107">
        <v>107.5</v>
      </c>
      <c r="X18" s="107">
        <v>105.2</v>
      </c>
      <c r="Y18" s="107">
        <v>103.6</v>
      </c>
      <c r="Z18" s="18">
        <v>90.8</v>
      </c>
      <c r="AA18" s="27">
        <v>96.3</v>
      </c>
    </row>
    <row r="19" spans="1:27" ht="55.2">
      <c r="A19" s="26" t="s">
        <v>279</v>
      </c>
      <c r="B19" s="27">
        <v>145.9</v>
      </c>
      <c r="C19" s="27">
        <v>172.7</v>
      </c>
      <c r="D19" s="27">
        <v>114</v>
      </c>
      <c r="E19" s="27">
        <v>105.5</v>
      </c>
      <c r="F19" s="27">
        <v>96.4</v>
      </c>
      <c r="G19" s="27">
        <v>101.1</v>
      </c>
      <c r="H19" s="27">
        <v>100.9</v>
      </c>
      <c r="I19" s="27">
        <v>97.9</v>
      </c>
      <c r="J19" s="27">
        <v>97.5</v>
      </c>
      <c r="K19" s="27">
        <v>106.1</v>
      </c>
      <c r="L19" s="27">
        <v>106.9</v>
      </c>
      <c r="M19" s="27">
        <v>106</v>
      </c>
      <c r="N19" s="27">
        <v>105.4</v>
      </c>
      <c r="O19" s="27">
        <v>106.7</v>
      </c>
      <c r="P19" s="27">
        <v>107.2</v>
      </c>
      <c r="Q19" s="27">
        <v>105.6</v>
      </c>
      <c r="R19" s="27">
        <v>89.7</v>
      </c>
      <c r="S19" s="27">
        <v>98.3</v>
      </c>
      <c r="T19" s="27">
        <v>96.2</v>
      </c>
      <c r="U19" s="107">
        <v>99.6</v>
      </c>
      <c r="V19" s="107">
        <v>99.3</v>
      </c>
      <c r="W19" s="107">
        <v>97.6</v>
      </c>
      <c r="X19" s="107">
        <v>92.3</v>
      </c>
      <c r="Y19" s="107">
        <v>93.2</v>
      </c>
      <c r="Z19" s="18">
        <v>81.3</v>
      </c>
      <c r="AA19" s="27">
        <v>85.9</v>
      </c>
    </row>
    <row r="20" spans="1:27" ht="67.5" customHeight="1">
      <c r="A20" s="26" t="s">
        <v>1211</v>
      </c>
      <c r="B20" s="44">
        <v>312</v>
      </c>
      <c r="C20" s="44">
        <v>2849</v>
      </c>
      <c r="D20" s="44">
        <v>11840</v>
      </c>
      <c r="E20" s="44">
        <v>27182</v>
      </c>
      <c r="F20" s="44">
        <v>61257</v>
      </c>
      <c r="G20" s="44">
        <v>63774</v>
      </c>
      <c r="H20" s="44">
        <v>60958</v>
      </c>
      <c r="I20" s="44">
        <v>57370</v>
      </c>
      <c r="J20" s="44">
        <v>84115</v>
      </c>
      <c r="K20" s="44">
        <v>98689</v>
      </c>
      <c r="L20" s="44">
        <v>116945</v>
      </c>
      <c r="M20" s="44">
        <v>132176</v>
      </c>
      <c r="N20" s="44">
        <v>140914</v>
      </c>
      <c r="O20" s="44">
        <v>149465</v>
      </c>
      <c r="P20" s="44">
        <v>155153</v>
      </c>
      <c r="Q20" s="44">
        <v>185505</v>
      </c>
      <c r="R20" s="44">
        <v>194715</v>
      </c>
      <c r="S20" s="44">
        <v>205443</v>
      </c>
      <c r="T20" s="44">
        <v>215091</v>
      </c>
      <c r="U20" s="121">
        <v>216749</v>
      </c>
      <c r="V20" s="121">
        <v>216857</v>
      </c>
      <c r="W20" s="121">
        <v>209876</v>
      </c>
      <c r="X20" s="121">
        <v>201470</v>
      </c>
      <c r="Y20" s="121">
        <v>207732</v>
      </c>
      <c r="Z20" s="18">
        <v>227326</v>
      </c>
      <c r="AA20" s="27">
        <v>233922</v>
      </c>
    </row>
    <row r="21" spans="1:27" ht="66">
      <c r="A21" s="26" t="s">
        <v>1823</v>
      </c>
      <c r="B21" s="44">
        <v>61</v>
      </c>
      <c r="C21" s="44">
        <v>881</v>
      </c>
      <c r="D21" s="44">
        <v>33884</v>
      </c>
      <c r="E21" s="44">
        <v>139052</v>
      </c>
      <c r="F21" s="44">
        <v>360545</v>
      </c>
      <c r="G21" s="44">
        <v>546981</v>
      </c>
      <c r="H21" s="44">
        <v>656046</v>
      </c>
      <c r="I21" s="44">
        <v>840108</v>
      </c>
      <c r="J21" s="44">
        <v>1480808</v>
      </c>
      <c r="K21" s="44">
        <v>1949848</v>
      </c>
      <c r="L21" s="44">
        <v>2593700</v>
      </c>
      <c r="M21" s="44">
        <v>3236956</v>
      </c>
      <c r="N21" s="44">
        <v>3913794</v>
      </c>
      <c r="O21" s="44">
        <v>4866716</v>
      </c>
      <c r="P21" s="44">
        <v>6078282</v>
      </c>
      <c r="Q21" s="44">
        <v>7507414</v>
      </c>
      <c r="R21" s="44">
        <v>9287687</v>
      </c>
      <c r="S21" s="44">
        <v>11821643</v>
      </c>
      <c r="T21" s="44">
        <v>12383483</v>
      </c>
      <c r="U21" s="121">
        <v>13937683</v>
      </c>
      <c r="V21" s="121">
        <v>15959744</v>
      </c>
      <c r="W21" s="121">
        <v>17748767</v>
      </c>
      <c r="X21" s="121">
        <v>19917497</v>
      </c>
      <c r="Y21" s="121">
        <v>22271766</v>
      </c>
      <c r="Z21" s="44">
        <v>23707664</v>
      </c>
      <c r="AA21" s="44">
        <v>24228364</v>
      </c>
    </row>
    <row r="22" spans="1:27" ht="66">
      <c r="A22" s="26" t="s">
        <v>1212</v>
      </c>
      <c r="B22" s="44">
        <v>101</v>
      </c>
      <c r="C22" s="44">
        <v>1355</v>
      </c>
      <c r="D22" s="44">
        <v>8145</v>
      </c>
      <c r="E22" s="44">
        <v>29460</v>
      </c>
      <c r="F22" s="44">
        <v>90224</v>
      </c>
      <c r="G22" s="44">
        <v>118174</v>
      </c>
      <c r="H22" s="44">
        <v>135853</v>
      </c>
      <c r="I22" s="44">
        <v>145321</v>
      </c>
      <c r="J22" s="44">
        <v>232467</v>
      </c>
      <c r="K22" s="44">
        <v>303737</v>
      </c>
      <c r="L22" s="44">
        <v>359369</v>
      </c>
      <c r="M22" s="44">
        <v>396232</v>
      </c>
      <c r="N22" s="44">
        <v>474925</v>
      </c>
      <c r="O22" s="44">
        <v>626317</v>
      </c>
      <c r="P22" s="44">
        <v>808074</v>
      </c>
      <c r="Q22" s="44">
        <v>1019001</v>
      </c>
      <c r="R22" s="44">
        <v>1386574</v>
      </c>
      <c r="S22" s="44">
        <v>1917097</v>
      </c>
      <c r="T22" s="44">
        <v>2000579</v>
      </c>
      <c r="U22" s="121">
        <v>2357615</v>
      </c>
      <c r="V22" s="121">
        <v>2927735</v>
      </c>
      <c r="W22" s="121">
        <v>3435883</v>
      </c>
      <c r="X22" s="121">
        <v>3566947</v>
      </c>
      <c r="Y22" s="121">
        <v>3876739</v>
      </c>
      <c r="Z22" s="44">
        <v>3591803</v>
      </c>
      <c r="AA22" s="44">
        <v>3855036</v>
      </c>
    </row>
    <row r="23" spans="1:27" ht="28.8">
      <c r="A23" s="26" t="s">
        <v>280</v>
      </c>
      <c r="B23" s="73">
        <v>3611</v>
      </c>
      <c r="C23" s="18">
        <v>3032</v>
      </c>
      <c r="D23" s="18">
        <v>2676</v>
      </c>
      <c r="E23" s="18">
        <v>3504</v>
      </c>
      <c r="F23" s="18">
        <v>3108</v>
      </c>
      <c r="G23" s="18">
        <v>3257</v>
      </c>
      <c r="H23" s="18">
        <v>3433</v>
      </c>
      <c r="I23" s="18">
        <v>2925</v>
      </c>
      <c r="J23" s="18">
        <v>2703</v>
      </c>
      <c r="K23" s="18">
        <v>2865</v>
      </c>
      <c r="L23" s="18">
        <v>3234</v>
      </c>
      <c r="M23" s="18">
        <v>3607</v>
      </c>
      <c r="N23" s="18">
        <v>3896</v>
      </c>
      <c r="O23" s="18">
        <v>4490</v>
      </c>
      <c r="P23" s="18">
        <v>4871</v>
      </c>
      <c r="Q23" s="18">
        <v>4910</v>
      </c>
      <c r="R23" s="18">
        <v>5182</v>
      </c>
      <c r="S23" s="71">
        <v>5554</v>
      </c>
      <c r="T23" s="71">
        <v>5266</v>
      </c>
      <c r="U23" s="71">
        <v>5520</v>
      </c>
      <c r="V23" s="75">
        <v>5719</v>
      </c>
      <c r="W23" s="75">
        <v>5859</v>
      </c>
      <c r="X23" s="71">
        <v>6163</v>
      </c>
      <c r="Y23" s="121">
        <v>6465</v>
      </c>
      <c r="Z23" s="18">
        <v>6266</v>
      </c>
      <c r="AA23" s="18">
        <v>6409</v>
      </c>
    </row>
    <row r="24" spans="1:27" ht="15.6">
      <c r="A24" s="26" t="s">
        <v>281</v>
      </c>
      <c r="B24" s="73">
        <v>364</v>
      </c>
      <c r="C24" s="18">
        <v>420</v>
      </c>
      <c r="D24" s="18">
        <v>440</v>
      </c>
      <c r="E24" s="18">
        <v>415</v>
      </c>
      <c r="F24" s="18">
        <v>427</v>
      </c>
      <c r="G24" s="18">
        <v>429</v>
      </c>
      <c r="H24" s="18">
        <v>499</v>
      </c>
      <c r="I24" s="18">
        <v>489</v>
      </c>
      <c r="J24" s="18">
        <v>503</v>
      </c>
      <c r="K24" s="18">
        <v>571</v>
      </c>
      <c r="L24" s="18">
        <v>611</v>
      </c>
      <c r="M24" s="18">
        <v>622</v>
      </c>
      <c r="N24" s="18">
        <v>811</v>
      </c>
      <c r="O24" s="18">
        <v>900</v>
      </c>
      <c r="P24" s="18">
        <v>1013</v>
      </c>
      <c r="Q24" s="18">
        <v>1078</v>
      </c>
      <c r="R24" s="18">
        <v>1276</v>
      </c>
      <c r="S24" s="71">
        <v>1356</v>
      </c>
      <c r="T24" s="71">
        <v>1459</v>
      </c>
      <c r="U24" s="71">
        <v>1632</v>
      </c>
      <c r="V24" s="75">
        <v>1596</v>
      </c>
      <c r="W24" s="75">
        <v>1668</v>
      </c>
      <c r="X24" s="71">
        <v>1677</v>
      </c>
      <c r="Y24" s="121">
        <v>1794</v>
      </c>
      <c r="Z24" s="18">
        <v>1643</v>
      </c>
      <c r="AA24" s="18">
        <v>1613</v>
      </c>
    </row>
    <row r="25" spans="1:27" ht="15.6">
      <c r="A25" s="26" t="s">
        <v>282</v>
      </c>
      <c r="B25" s="103">
        <v>743</v>
      </c>
      <c r="C25" s="18">
        <v>556</v>
      </c>
      <c r="D25" s="18">
        <v>530</v>
      </c>
      <c r="E25" s="18">
        <v>583</v>
      </c>
      <c r="F25" s="18">
        <v>473</v>
      </c>
      <c r="G25" s="18">
        <v>442</v>
      </c>
      <c r="H25" s="18">
        <v>438</v>
      </c>
      <c r="I25" s="18">
        <v>389</v>
      </c>
      <c r="J25" s="18">
        <v>370</v>
      </c>
      <c r="K25" s="18">
        <v>388</v>
      </c>
      <c r="L25" s="18">
        <v>423</v>
      </c>
      <c r="M25" s="18">
        <v>449</v>
      </c>
      <c r="N25" s="18">
        <v>448</v>
      </c>
      <c r="O25" s="18">
        <v>471</v>
      </c>
      <c r="P25" s="18">
        <v>476</v>
      </c>
      <c r="Q25" s="18">
        <v>492</v>
      </c>
      <c r="R25" s="18">
        <v>493</v>
      </c>
      <c r="S25" s="71">
        <v>416</v>
      </c>
      <c r="T25" s="71">
        <v>377</v>
      </c>
      <c r="U25" s="71">
        <v>364</v>
      </c>
      <c r="V25" s="75">
        <v>368</v>
      </c>
      <c r="W25" s="75">
        <v>377</v>
      </c>
      <c r="X25" s="71">
        <v>391</v>
      </c>
      <c r="Y25" s="121">
        <v>377</v>
      </c>
      <c r="Z25" s="18">
        <v>355</v>
      </c>
      <c r="AA25" s="18">
        <v>340</v>
      </c>
    </row>
    <row r="26" spans="1:27" ht="15.6">
      <c r="A26" s="26" t="s">
        <v>283</v>
      </c>
      <c r="B26" s="73">
        <v>3006</v>
      </c>
      <c r="C26" s="18">
        <v>2612</v>
      </c>
      <c r="D26" s="18">
        <v>3046</v>
      </c>
      <c r="E26" s="18">
        <v>2905</v>
      </c>
      <c r="F26" s="18">
        <v>2585</v>
      </c>
      <c r="G26" s="18">
        <v>2647</v>
      </c>
      <c r="H26" s="18">
        <v>2912</v>
      </c>
      <c r="I26" s="18">
        <v>2472</v>
      </c>
      <c r="J26" s="18">
        <v>2623</v>
      </c>
      <c r="K26" s="18">
        <v>2623</v>
      </c>
      <c r="L26" s="18">
        <v>2733</v>
      </c>
      <c r="M26" s="18">
        <v>2974</v>
      </c>
      <c r="N26" s="18">
        <v>2932</v>
      </c>
      <c r="O26" s="18">
        <v>2736</v>
      </c>
      <c r="P26" s="18">
        <v>2984</v>
      </c>
      <c r="Q26" s="18">
        <v>2924</v>
      </c>
      <c r="R26" s="18">
        <v>3103</v>
      </c>
      <c r="S26" s="71">
        <v>3310</v>
      </c>
      <c r="T26" s="71">
        <v>2867</v>
      </c>
      <c r="U26" s="71">
        <v>2936</v>
      </c>
      <c r="V26" s="75">
        <v>3144</v>
      </c>
      <c r="W26" s="75">
        <v>3161</v>
      </c>
      <c r="X26" s="71">
        <v>3017</v>
      </c>
      <c r="Y26" s="121">
        <v>3083</v>
      </c>
      <c r="Z26" s="18">
        <v>3115</v>
      </c>
      <c r="AA26" s="18">
        <v>3146</v>
      </c>
    </row>
    <row r="27" spans="1:27" ht="15.6">
      <c r="A27" s="26" t="s">
        <v>284</v>
      </c>
      <c r="B27" s="73">
        <v>4272</v>
      </c>
      <c r="C27" s="18">
        <v>4657</v>
      </c>
      <c r="D27" s="18">
        <v>5844</v>
      </c>
      <c r="E27" s="18">
        <v>4749</v>
      </c>
      <c r="F27" s="18">
        <v>4840</v>
      </c>
      <c r="G27" s="18">
        <v>4695</v>
      </c>
      <c r="H27" s="18">
        <v>4790</v>
      </c>
      <c r="I27" s="18">
        <v>5010</v>
      </c>
      <c r="J27" s="18">
        <v>4765</v>
      </c>
      <c r="K27" s="18">
        <v>5560</v>
      </c>
      <c r="L27" s="18">
        <v>6227</v>
      </c>
      <c r="M27" s="18">
        <v>5966</v>
      </c>
      <c r="N27" s="18">
        <v>6037</v>
      </c>
      <c r="O27" s="18">
        <v>7269</v>
      </c>
      <c r="P27" s="18">
        <v>7640</v>
      </c>
      <c r="Q27" s="18">
        <v>7693</v>
      </c>
      <c r="R27" s="18">
        <v>8486</v>
      </c>
      <c r="S27" s="71">
        <v>8638</v>
      </c>
      <c r="T27" s="71">
        <v>9010</v>
      </c>
      <c r="U27" s="269" t="s">
        <v>1842</v>
      </c>
      <c r="V27" s="269" t="s">
        <v>1842</v>
      </c>
      <c r="W27" s="417" t="s">
        <v>1842</v>
      </c>
      <c r="X27" s="417" t="s">
        <v>1842</v>
      </c>
      <c r="Y27" s="417" t="s">
        <v>1842</v>
      </c>
      <c r="Z27" s="43" t="s">
        <v>1842</v>
      </c>
      <c r="AA27" s="43" t="s">
        <v>1842</v>
      </c>
    </row>
    <row r="28" spans="1:27" ht="15.6">
      <c r="A28" s="26" t="s">
        <v>285</v>
      </c>
      <c r="B28" s="73">
        <v>5130</v>
      </c>
      <c r="C28" s="18">
        <v>5427</v>
      </c>
      <c r="D28" s="18">
        <v>5863</v>
      </c>
      <c r="E28" s="18">
        <v>4928</v>
      </c>
      <c r="F28" s="18">
        <v>6051</v>
      </c>
      <c r="G28" s="18">
        <v>5988</v>
      </c>
      <c r="H28" s="18">
        <v>5335</v>
      </c>
      <c r="I28" s="18">
        <v>4759</v>
      </c>
      <c r="J28" s="18">
        <v>5064</v>
      </c>
      <c r="K28" s="18">
        <v>6228</v>
      </c>
      <c r="L28" s="18">
        <v>6259</v>
      </c>
      <c r="M28" s="18">
        <v>6384</v>
      </c>
      <c r="N28" s="18">
        <v>6429</v>
      </c>
      <c r="O28" s="18">
        <v>7606</v>
      </c>
      <c r="P28" s="18">
        <v>8062</v>
      </c>
      <c r="Q28" s="18">
        <v>8804</v>
      </c>
      <c r="R28" s="18">
        <v>9499</v>
      </c>
      <c r="S28" s="71">
        <v>10335</v>
      </c>
      <c r="T28" s="71">
        <v>10780</v>
      </c>
      <c r="U28" s="269" t="s">
        <v>1842</v>
      </c>
      <c r="V28" s="269" t="s">
        <v>1842</v>
      </c>
      <c r="W28" s="417" t="s">
        <v>1842</v>
      </c>
      <c r="X28" s="417" t="s">
        <v>1842</v>
      </c>
      <c r="Y28" s="417" t="s">
        <v>1842</v>
      </c>
      <c r="Z28" s="43" t="s">
        <v>1842</v>
      </c>
      <c r="AA28" s="43" t="s">
        <v>1842</v>
      </c>
    </row>
    <row r="29" spans="1:27" ht="15.6">
      <c r="A29" s="26" t="s">
        <v>286</v>
      </c>
      <c r="B29" s="73">
        <v>18.399999999999999</v>
      </c>
      <c r="C29" s="18">
        <v>16.2</v>
      </c>
      <c r="D29" s="27">
        <v>15</v>
      </c>
      <c r="E29" s="18">
        <v>15.8</v>
      </c>
      <c r="F29" s="18">
        <v>13.8</v>
      </c>
      <c r="G29" s="18">
        <v>12.7</v>
      </c>
      <c r="H29" s="18">
        <v>12.8</v>
      </c>
      <c r="I29" s="18">
        <v>13.8</v>
      </c>
      <c r="J29" s="18">
        <v>13.6</v>
      </c>
      <c r="K29" s="18">
        <v>12.9</v>
      </c>
      <c r="L29" s="18">
        <v>13.4</v>
      </c>
      <c r="M29" s="18">
        <v>13.7</v>
      </c>
      <c r="N29" s="18">
        <v>13.9</v>
      </c>
      <c r="O29" s="18">
        <v>13.6</v>
      </c>
      <c r="P29" s="18">
        <v>13.8</v>
      </c>
      <c r="Q29" s="18">
        <v>14.4</v>
      </c>
      <c r="R29" s="18">
        <v>14.7</v>
      </c>
      <c r="S29" s="71">
        <v>13.6</v>
      </c>
      <c r="T29" s="71">
        <v>13.5</v>
      </c>
      <c r="U29" s="269" t="s">
        <v>1842</v>
      </c>
      <c r="V29" s="269" t="s">
        <v>1842</v>
      </c>
      <c r="W29" s="417" t="s">
        <v>1842</v>
      </c>
      <c r="X29" s="417" t="s">
        <v>1842</v>
      </c>
      <c r="Y29" s="417" t="s">
        <v>1842</v>
      </c>
      <c r="Z29" s="43" t="s">
        <v>1842</v>
      </c>
      <c r="AA29" s="43" t="s">
        <v>1842</v>
      </c>
    </row>
    <row r="30" spans="1:27" ht="28.5" customHeight="1">
      <c r="A30" s="26" t="s">
        <v>287</v>
      </c>
      <c r="B30" s="73">
        <v>78.400000000000006</v>
      </c>
      <c r="C30" s="27">
        <v>74.400000000000006</v>
      </c>
      <c r="D30" s="27">
        <v>88</v>
      </c>
      <c r="E30" s="27">
        <v>100.3</v>
      </c>
      <c r="F30" s="27">
        <v>139.9</v>
      </c>
      <c r="G30" s="27">
        <v>107.6</v>
      </c>
      <c r="H30" s="27">
        <v>112.8</v>
      </c>
      <c r="I30" s="27">
        <v>111.7</v>
      </c>
      <c r="J30" s="27">
        <v>115.1</v>
      </c>
      <c r="K30" s="27">
        <v>117.5</v>
      </c>
      <c r="L30" s="27">
        <v>120.3</v>
      </c>
      <c r="M30" s="27">
        <v>125.2</v>
      </c>
      <c r="N30" s="27">
        <v>131.1</v>
      </c>
      <c r="O30" s="27">
        <v>132.1</v>
      </c>
      <c r="P30" s="27">
        <v>133.19999999999999</v>
      </c>
      <c r="Q30" s="27">
        <v>135</v>
      </c>
      <c r="R30" s="27">
        <v>138.69999999999999</v>
      </c>
      <c r="S30" s="59">
        <v>137.30000000000001</v>
      </c>
      <c r="T30" s="71">
        <v>129.6</v>
      </c>
      <c r="U30" s="155">
        <v>127.6</v>
      </c>
      <c r="V30" s="155">
        <v>126.8</v>
      </c>
      <c r="W30" s="155">
        <v>131.1</v>
      </c>
      <c r="X30" s="155">
        <v>122.1</v>
      </c>
      <c r="Y30" s="155">
        <v>110.5</v>
      </c>
      <c r="Z30" s="90">
        <v>99.2</v>
      </c>
      <c r="AA30" s="155">
        <v>96.8</v>
      </c>
    </row>
    <row r="31" spans="1:27" ht="15" customHeight="1">
      <c r="A31" s="106" t="s">
        <v>288</v>
      </c>
      <c r="B31" s="73">
        <v>237</v>
      </c>
      <c r="C31" s="27">
        <v>203</v>
      </c>
      <c r="D31" s="27">
        <v>204</v>
      </c>
      <c r="E31" s="27">
        <v>204</v>
      </c>
      <c r="F31" s="27">
        <v>207</v>
      </c>
      <c r="G31" s="27">
        <v>206</v>
      </c>
      <c r="H31" s="27">
        <v>218.9</v>
      </c>
      <c r="I31" s="27">
        <v>257.5</v>
      </c>
      <c r="J31" s="27">
        <v>301.10000000000002</v>
      </c>
      <c r="K31" s="27">
        <v>355.4</v>
      </c>
      <c r="L31" s="27">
        <v>362.5</v>
      </c>
      <c r="M31" s="27">
        <v>388.1</v>
      </c>
      <c r="N31" s="27">
        <v>371.1</v>
      </c>
      <c r="O31" s="27">
        <v>371.5</v>
      </c>
      <c r="P31" s="27">
        <v>395.8</v>
      </c>
      <c r="Q31" s="27">
        <v>424.1</v>
      </c>
      <c r="R31" s="27">
        <v>398.2</v>
      </c>
      <c r="S31" s="59">
        <v>393.6</v>
      </c>
      <c r="T31" s="71">
        <v>394.3</v>
      </c>
      <c r="U31" s="111">
        <v>371.8</v>
      </c>
      <c r="V31" s="111">
        <v>358</v>
      </c>
      <c r="W31" s="111">
        <v>355.7</v>
      </c>
      <c r="X31" s="111">
        <v>359.1</v>
      </c>
      <c r="Y31" s="155">
        <v>319.89999999999998</v>
      </c>
      <c r="Z31" s="107">
        <v>316.89999999999998</v>
      </c>
      <c r="AA31" s="111">
        <v>309</v>
      </c>
    </row>
    <row r="32" spans="1:27" ht="26.4">
      <c r="A32" s="26" t="s">
        <v>771</v>
      </c>
      <c r="B32" s="75">
        <v>41</v>
      </c>
      <c r="C32" s="75">
        <v>261</v>
      </c>
      <c r="D32" s="75">
        <v>2283</v>
      </c>
      <c r="E32" s="75">
        <v>8029</v>
      </c>
      <c r="F32" s="75">
        <v>19005</v>
      </c>
      <c r="G32" s="75">
        <v>27405</v>
      </c>
      <c r="H32" s="75">
        <v>30709</v>
      </c>
      <c r="I32" s="75">
        <v>35929</v>
      </c>
      <c r="J32" s="75">
        <v>59759</v>
      </c>
      <c r="K32" s="75">
        <v>83343</v>
      </c>
      <c r="L32" s="75">
        <v>117050</v>
      </c>
      <c r="M32" s="75">
        <v>152646</v>
      </c>
      <c r="N32" s="75">
        <v>192671</v>
      </c>
      <c r="O32" s="75">
        <v>246136</v>
      </c>
      <c r="P32" s="75">
        <v>323379</v>
      </c>
      <c r="Q32" s="75">
        <v>427204</v>
      </c>
      <c r="R32" s="75">
        <v>548476</v>
      </c>
      <c r="S32" s="75">
        <v>722709</v>
      </c>
      <c r="T32" s="75">
        <v>711211</v>
      </c>
      <c r="U32" s="390">
        <v>781379</v>
      </c>
      <c r="V32" s="390">
        <v>903570</v>
      </c>
      <c r="W32" s="390">
        <v>1019617</v>
      </c>
      <c r="X32" s="390">
        <v>1131535</v>
      </c>
      <c r="Y32" s="390">
        <v>1234105</v>
      </c>
      <c r="Z32" s="107">
        <v>1308127</v>
      </c>
      <c r="AA32" s="111">
        <v>1351912</v>
      </c>
    </row>
    <row r="33" spans="1:27" ht="24" customHeight="1">
      <c r="A33" s="514" t="s">
        <v>772</v>
      </c>
      <c r="B33" s="514"/>
      <c r="C33" s="514"/>
      <c r="D33" s="514"/>
      <c r="E33" s="514"/>
      <c r="F33" s="514"/>
      <c r="G33" s="514"/>
      <c r="H33" s="514"/>
      <c r="I33" s="514"/>
      <c r="J33" s="514"/>
      <c r="K33" s="514"/>
      <c r="L33" s="514"/>
      <c r="M33" s="514"/>
      <c r="N33" s="514"/>
      <c r="O33" s="514"/>
      <c r="P33" s="514"/>
      <c r="Q33" s="514"/>
      <c r="R33" s="514"/>
      <c r="S33" s="514"/>
      <c r="T33" s="514"/>
      <c r="U33" s="514"/>
      <c r="V33" s="514"/>
      <c r="W33" s="514"/>
      <c r="X33" s="514"/>
      <c r="Y33" s="514"/>
      <c r="Z33" s="503"/>
      <c r="AA33" s="503"/>
    </row>
    <row r="34" spans="1:27">
      <c r="A34" s="514" t="s">
        <v>2068</v>
      </c>
      <c r="B34" s="514"/>
      <c r="C34" s="514"/>
      <c r="D34" s="514"/>
      <c r="E34" s="514"/>
      <c r="F34" s="514"/>
      <c r="G34" s="514"/>
      <c r="H34" s="514"/>
      <c r="I34" s="514"/>
      <c r="J34" s="514"/>
      <c r="K34" s="514"/>
      <c r="L34" s="514"/>
      <c r="M34" s="514"/>
      <c r="N34" s="514"/>
      <c r="O34" s="514"/>
      <c r="P34" s="514"/>
      <c r="Q34" s="514"/>
      <c r="R34" s="514"/>
      <c r="S34" s="514"/>
      <c r="T34" s="514"/>
      <c r="U34" s="514"/>
      <c r="V34" s="514"/>
      <c r="W34" s="514"/>
      <c r="X34" s="514"/>
      <c r="Y34" s="514"/>
      <c r="Z34" s="503"/>
      <c r="AA34" s="503"/>
    </row>
    <row r="35" spans="1:27">
      <c r="A35" s="514" t="s">
        <v>1016</v>
      </c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514"/>
      <c r="R35" s="514"/>
      <c r="S35" s="514"/>
      <c r="T35" s="514"/>
      <c r="U35" s="514"/>
      <c r="V35" s="514"/>
      <c r="W35" s="514"/>
      <c r="X35" s="514"/>
      <c r="Y35" s="514"/>
      <c r="Z35" s="503"/>
      <c r="AA35" s="503"/>
    </row>
    <row r="36" spans="1:27">
      <c r="A36" s="523" t="s">
        <v>1084</v>
      </c>
      <c r="B36" s="528"/>
      <c r="C36" s="528"/>
      <c r="D36" s="528"/>
      <c r="E36" s="528"/>
      <c r="F36" s="528"/>
      <c r="G36" s="528"/>
      <c r="H36" s="528"/>
      <c r="I36" s="528"/>
      <c r="J36" s="528"/>
      <c r="K36" s="528"/>
      <c r="L36" s="528"/>
      <c r="M36" s="528"/>
      <c r="N36" s="528"/>
      <c r="O36" s="528"/>
      <c r="P36" s="528"/>
      <c r="Q36" s="528"/>
      <c r="R36" s="528"/>
      <c r="S36" s="528"/>
      <c r="T36" s="528"/>
      <c r="U36" s="528"/>
      <c r="V36" s="528"/>
      <c r="W36" s="528"/>
      <c r="X36" s="528"/>
      <c r="Y36" s="528"/>
      <c r="Z36" s="503"/>
      <c r="AA36" s="503"/>
    </row>
    <row r="37" spans="1:27">
      <c r="A37" s="523" t="s">
        <v>309</v>
      </c>
      <c r="B37" s="523"/>
      <c r="C37" s="523"/>
      <c r="D37" s="523"/>
      <c r="E37" s="523"/>
      <c r="F37" s="523"/>
      <c r="G37" s="523"/>
      <c r="H37" s="523"/>
      <c r="I37" s="523"/>
      <c r="J37" s="523"/>
      <c r="K37" s="523"/>
      <c r="L37" s="523"/>
      <c r="M37" s="523"/>
      <c r="N37" s="523"/>
      <c r="O37" s="523"/>
      <c r="P37" s="523"/>
      <c r="Q37" s="523"/>
      <c r="R37" s="523"/>
      <c r="S37" s="523"/>
      <c r="T37" s="523"/>
      <c r="U37" s="523"/>
      <c r="V37" s="523"/>
      <c r="W37" s="523"/>
      <c r="X37" s="523"/>
      <c r="Y37" s="523"/>
      <c r="Z37" s="522"/>
      <c r="AA37" s="503"/>
    </row>
    <row r="38" spans="1:27">
      <c r="A38" s="523" t="s">
        <v>310</v>
      </c>
      <c r="B38" s="523"/>
      <c r="C38" s="523"/>
      <c r="D38" s="523"/>
      <c r="E38" s="523"/>
      <c r="F38" s="523"/>
      <c r="G38" s="523"/>
      <c r="H38" s="523"/>
      <c r="I38" s="523"/>
      <c r="J38" s="523"/>
      <c r="K38" s="523"/>
      <c r="L38" s="523"/>
      <c r="M38" s="523"/>
      <c r="N38" s="523"/>
      <c r="O38" s="523"/>
      <c r="P38" s="523"/>
      <c r="Q38" s="523"/>
      <c r="R38" s="523"/>
      <c r="S38" s="523"/>
      <c r="T38" s="523"/>
      <c r="U38" s="523"/>
      <c r="V38" s="523"/>
      <c r="W38" s="523"/>
      <c r="X38" s="523"/>
      <c r="Y38" s="523"/>
      <c r="Z38" s="522"/>
      <c r="AA38" s="503"/>
    </row>
    <row r="39" spans="1:27">
      <c r="A39" s="523" t="s">
        <v>311</v>
      </c>
      <c r="B39" s="523"/>
      <c r="C39" s="523"/>
      <c r="D39" s="523"/>
      <c r="E39" s="523"/>
      <c r="F39" s="523"/>
      <c r="G39" s="523"/>
      <c r="H39" s="523"/>
      <c r="I39" s="523"/>
      <c r="J39" s="523"/>
      <c r="K39" s="523"/>
      <c r="L39" s="523"/>
      <c r="M39" s="523"/>
      <c r="N39" s="523"/>
      <c r="O39" s="523"/>
      <c r="P39" s="523"/>
      <c r="Q39" s="523"/>
      <c r="R39" s="523"/>
      <c r="S39" s="523"/>
      <c r="T39" s="523"/>
      <c r="U39" s="523"/>
      <c r="V39" s="523"/>
      <c r="W39" s="523"/>
      <c r="X39" s="523"/>
      <c r="Y39" s="523"/>
      <c r="Z39" s="522"/>
      <c r="AA39" s="503"/>
    </row>
    <row r="40" spans="1:27" ht="15.6">
      <c r="A40" s="7" t="s">
        <v>1183</v>
      </c>
    </row>
    <row r="41" spans="1:27" ht="26.4">
      <c r="A41" s="8" t="s">
        <v>2003</v>
      </c>
      <c r="K41" s="27">
        <v>4256.8076756999999</v>
      </c>
      <c r="L41" s="27">
        <v>5507.8480035999992</v>
      </c>
      <c r="M41" s="27">
        <v>6819.2111668999987</v>
      </c>
      <c r="N41" s="27">
        <v>8887.7073461</v>
      </c>
      <c r="O41" s="27">
        <v>11422.859652499999</v>
      </c>
      <c r="P41" s="27">
        <v>15625.962854700003</v>
      </c>
      <c r="Q41" s="27">
        <v>19921.801137499999</v>
      </c>
      <c r="R41" s="27">
        <v>24015.646244</v>
      </c>
      <c r="S41" s="27">
        <v>31136.362449100001</v>
      </c>
      <c r="T41" s="14">
        <v>28258.799999999999</v>
      </c>
      <c r="U41" s="14">
        <v>32153.5</v>
      </c>
      <c r="V41" s="27">
        <v>39154</v>
      </c>
      <c r="W41" s="27">
        <v>42946</v>
      </c>
      <c r="X41" s="27">
        <v>45121.4</v>
      </c>
      <c r="Y41" s="27">
        <v>51343.9</v>
      </c>
      <c r="Z41" s="27">
        <v>56732.5</v>
      </c>
      <c r="AA41" s="27">
        <v>61351.3</v>
      </c>
    </row>
    <row r="42" spans="1:27" ht="39" customHeight="1">
      <c r="A42" s="8" t="s">
        <v>889</v>
      </c>
      <c r="K42" s="27">
        <v>3133.7069772</v>
      </c>
      <c r="L42" s="27">
        <v>4221.7361332</v>
      </c>
      <c r="M42" s="27">
        <v>5465.5664344999996</v>
      </c>
      <c r="N42" s="27">
        <v>7249.5568633000012</v>
      </c>
      <c r="O42" s="27">
        <v>9170.4631963000011</v>
      </c>
      <c r="P42" s="27">
        <v>11007.513282400001</v>
      </c>
      <c r="Q42" s="27">
        <v>14758.0129617</v>
      </c>
      <c r="R42" s="27">
        <v>19604.634057400002</v>
      </c>
      <c r="S42" s="27">
        <v>25549.621481600003</v>
      </c>
      <c r="T42" s="14">
        <v>23514.799999999999</v>
      </c>
      <c r="U42" s="14">
        <v>25955.599999999999</v>
      </c>
      <c r="V42" s="27">
        <v>31205.7</v>
      </c>
      <c r="W42" s="27">
        <v>33595.699999999997</v>
      </c>
      <c r="X42" s="27">
        <v>35673.4</v>
      </c>
      <c r="Y42" s="27">
        <v>41434.5</v>
      </c>
      <c r="Z42" s="27">
        <v>46732.2</v>
      </c>
      <c r="AA42" s="27">
        <v>49943</v>
      </c>
    </row>
    <row r="43" spans="1:27" ht="42">
      <c r="A43" s="154" t="s">
        <v>289</v>
      </c>
      <c r="K43" s="27">
        <v>144.5</v>
      </c>
      <c r="L43" s="27">
        <v>107</v>
      </c>
      <c r="M43" s="27">
        <v>107.6</v>
      </c>
      <c r="N43" s="27">
        <v>114.5</v>
      </c>
      <c r="O43" s="27">
        <v>114.3</v>
      </c>
      <c r="P43" s="27">
        <v>114.8</v>
      </c>
      <c r="Q43" s="27">
        <v>110.3</v>
      </c>
      <c r="R43" s="27">
        <v>109.5</v>
      </c>
      <c r="S43" s="27">
        <v>105.4</v>
      </c>
      <c r="T43" s="14">
        <v>102</v>
      </c>
      <c r="U43" s="14">
        <v>103</v>
      </c>
      <c r="V43" s="27">
        <v>104.4</v>
      </c>
      <c r="W43" s="27">
        <v>103.6</v>
      </c>
      <c r="X43" s="27">
        <v>100.7</v>
      </c>
      <c r="Y43" s="27">
        <v>103.9</v>
      </c>
      <c r="Z43" s="27">
        <v>94.5</v>
      </c>
      <c r="AA43" s="27">
        <v>102.6</v>
      </c>
    </row>
    <row r="44" spans="1:27" ht="57" customHeight="1">
      <c r="A44" s="154" t="s">
        <v>290</v>
      </c>
      <c r="K44" s="27">
        <v>154.80000000000001</v>
      </c>
      <c r="L44" s="27">
        <v>111.4</v>
      </c>
      <c r="M44" s="27">
        <v>112.5</v>
      </c>
      <c r="N44" s="27">
        <v>116.5</v>
      </c>
      <c r="O44" s="27">
        <v>112.5</v>
      </c>
      <c r="P44" s="27">
        <v>100.7</v>
      </c>
      <c r="Q44" s="27">
        <v>116</v>
      </c>
      <c r="R44" s="27">
        <v>120.6</v>
      </c>
      <c r="S44" s="27">
        <v>105.9</v>
      </c>
      <c r="T44" s="14">
        <v>103.4</v>
      </c>
      <c r="U44" s="14">
        <v>99.9</v>
      </c>
      <c r="V44" s="27">
        <v>103.1</v>
      </c>
      <c r="W44" s="27">
        <v>101.7</v>
      </c>
      <c r="X44" s="27">
        <v>101.8</v>
      </c>
      <c r="Y44" s="27">
        <v>106.1</v>
      </c>
      <c r="Z44" s="27">
        <v>96.5</v>
      </c>
      <c r="AA44" s="27">
        <v>101.4</v>
      </c>
    </row>
    <row r="45" spans="1:27" ht="21" customHeight="1">
      <c r="A45" s="523" t="s">
        <v>1085</v>
      </c>
      <c r="B45" s="523"/>
      <c r="C45" s="523"/>
      <c r="D45" s="523"/>
      <c r="E45" s="523"/>
      <c r="F45" s="523"/>
      <c r="G45" s="523"/>
      <c r="H45" s="523"/>
      <c r="I45" s="523"/>
      <c r="J45" s="523"/>
      <c r="K45" s="523"/>
      <c r="L45" s="523"/>
      <c r="M45" s="523"/>
      <c r="N45" s="523"/>
      <c r="O45" s="523"/>
      <c r="P45" s="523"/>
      <c r="Q45" s="523"/>
      <c r="R45" s="523"/>
      <c r="S45" s="523"/>
      <c r="T45" s="523"/>
      <c r="U45" s="523"/>
      <c r="V45" s="523"/>
      <c r="W45" s="523"/>
      <c r="X45" s="523"/>
      <c r="Y45" s="523"/>
      <c r="Z45" s="503"/>
      <c r="AA45" s="503"/>
    </row>
    <row r="46" spans="1:27" ht="21" customHeight="1">
      <c r="A46" s="523" t="s">
        <v>1086</v>
      </c>
      <c r="B46" s="523"/>
      <c r="C46" s="523"/>
      <c r="D46" s="523"/>
      <c r="E46" s="523"/>
      <c r="F46" s="523"/>
      <c r="G46" s="523"/>
      <c r="H46" s="523"/>
      <c r="I46" s="523"/>
      <c r="J46" s="523"/>
      <c r="K46" s="523"/>
      <c r="L46" s="523"/>
      <c r="M46" s="523"/>
      <c r="N46" s="523"/>
      <c r="O46" s="523"/>
      <c r="P46" s="523"/>
      <c r="Q46" s="523"/>
      <c r="R46" s="523"/>
      <c r="S46" s="523"/>
      <c r="T46" s="523"/>
      <c r="U46" s="523"/>
      <c r="V46" s="523"/>
      <c r="W46" s="523"/>
      <c r="X46" s="523"/>
      <c r="Y46" s="523"/>
      <c r="Z46" s="503"/>
      <c r="AA46" s="503"/>
    </row>
    <row r="47" spans="1:27">
      <c r="A47" s="336" t="s">
        <v>918</v>
      </c>
    </row>
    <row r="48" spans="1:27" ht="26.4">
      <c r="A48" s="26" t="s">
        <v>1087</v>
      </c>
      <c r="B48" s="248">
        <v>63</v>
      </c>
      <c r="C48" s="249">
        <v>515</v>
      </c>
      <c r="D48" s="249">
        <v>6166</v>
      </c>
      <c r="E48" s="249">
        <v>34107</v>
      </c>
      <c r="F48" s="249">
        <v>113043</v>
      </c>
      <c r="G48" s="249">
        <v>200985</v>
      </c>
      <c r="H48" s="249">
        <v>276288</v>
      </c>
      <c r="I48" s="250">
        <v>318477.59999999998</v>
      </c>
      <c r="J48" s="250">
        <v>443654.2</v>
      </c>
      <c r="K48" s="250">
        <v>602755.4</v>
      </c>
      <c r="L48" s="250">
        <v>811713.2</v>
      </c>
      <c r="M48" s="250">
        <v>1088016.1000000001</v>
      </c>
      <c r="N48" s="250">
        <v>1430668.8</v>
      </c>
      <c r="O48" s="250">
        <v>1789734.8</v>
      </c>
      <c r="P48" s="250">
        <v>2271732.7000000002</v>
      </c>
      <c r="Q48" s="250">
        <v>2798900.9</v>
      </c>
      <c r="R48" s="250">
        <v>3424730.8</v>
      </c>
      <c r="S48" s="251">
        <v>4079603.0844000001</v>
      </c>
      <c r="T48" s="251">
        <v>4504454.9023000002</v>
      </c>
      <c r="U48" s="251">
        <v>4943482.1436000001</v>
      </c>
      <c r="V48" s="251">
        <v>5540654.0808000006</v>
      </c>
      <c r="W48" s="251">
        <v>6036838.5796000008</v>
      </c>
      <c r="X48" s="452">
        <v>6927482</v>
      </c>
      <c r="Y48" s="452">
        <v>7467521</v>
      </c>
      <c r="Z48" s="452">
        <v>8050807.7187999999</v>
      </c>
      <c r="AA48" s="452">
        <v>8636276.6370000001</v>
      </c>
    </row>
    <row r="49" spans="1:27">
      <c r="A49" s="229" t="s">
        <v>650</v>
      </c>
      <c r="B49" s="251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  <c r="S49" s="251"/>
      <c r="T49" s="251"/>
      <c r="U49" s="251"/>
      <c r="V49" s="251"/>
      <c r="X49" s="452"/>
      <c r="Y49" s="452"/>
      <c r="Z49" s="452"/>
      <c r="AA49" s="452"/>
    </row>
    <row r="50" spans="1:27">
      <c r="A50" s="46" t="s">
        <v>1598</v>
      </c>
      <c r="B50" s="64">
        <v>15.7</v>
      </c>
      <c r="C50" s="10">
        <v>78.2</v>
      </c>
      <c r="D50" s="10">
        <v>1815</v>
      </c>
      <c r="E50" s="10">
        <v>7834.3239999999996</v>
      </c>
      <c r="F50" s="10">
        <v>21837.883999999998</v>
      </c>
      <c r="G50" s="10">
        <v>37686.023000000001</v>
      </c>
      <c r="H50" s="10">
        <v>50065.896999999997</v>
      </c>
      <c r="I50" s="10">
        <v>53214.212</v>
      </c>
      <c r="J50" s="10">
        <v>69841</v>
      </c>
      <c r="K50" s="254">
        <v>87889</v>
      </c>
      <c r="L50" s="10">
        <v>109612.7209</v>
      </c>
      <c r="M50" s="254">
        <v>126833</v>
      </c>
      <c r="N50" s="254">
        <v>152581.73309999998</v>
      </c>
      <c r="O50" s="10">
        <v>188451.9774</v>
      </c>
      <c r="P50" s="254">
        <v>228678.9529</v>
      </c>
      <c r="Q50" s="10">
        <v>277883.42080000002</v>
      </c>
      <c r="R50" s="10">
        <v>330839.04560000001</v>
      </c>
      <c r="S50" s="251">
        <v>405839.30729999999</v>
      </c>
      <c r="T50" s="251">
        <v>446727.76319999999</v>
      </c>
      <c r="U50" s="251">
        <v>487177.96769999998</v>
      </c>
      <c r="V50" s="251">
        <v>533466.09499999997</v>
      </c>
      <c r="W50" s="251">
        <v>595026.06239999994</v>
      </c>
      <c r="X50" s="452">
        <v>745747</v>
      </c>
      <c r="Y50" s="452">
        <v>806022</v>
      </c>
      <c r="Z50" s="452">
        <v>877937.5257</v>
      </c>
      <c r="AA50" s="452">
        <v>928625.44420000003</v>
      </c>
    </row>
    <row r="51" spans="1:27">
      <c r="A51" s="46" t="s">
        <v>1599</v>
      </c>
      <c r="B51" s="64">
        <v>19.3</v>
      </c>
      <c r="C51" s="10">
        <v>117.1</v>
      </c>
      <c r="D51" s="254">
        <v>1810</v>
      </c>
      <c r="E51" s="10">
        <v>10840.903</v>
      </c>
      <c r="F51" s="10">
        <v>31673.556</v>
      </c>
      <c r="G51" s="10">
        <v>50796.201000000001</v>
      </c>
      <c r="H51" s="10">
        <v>71793.812000000005</v>
      </c>
      <c r="I51" s="10">
        <v>78037.33</v>
      </c>
      <c r="J51" s="10">
        <v>114896.54759999999</v>
      </c>
      <c r="K51" s="254">
        <v>155775</v>
      </c>
      <c r="L51" s="10">
        <v>205520.0963</v>
      </c>
      <c r="M51" s="254">
        <v>263910</v>
      </c>
      <c r="N51" s="254">
        <v>330454.41110000003</v>
      </c>
      <c r="O51" s="10">
        <v>395902.34789999999</v>
      </c>
      <c r="P51" s="254">
        <v>487521.375</v>
      </c>
      <c r="Q51" s="10">
        <v>593255.4297000001</v>
      </c>
      <c r="R51" s="10">
        <v>720023.1655</v>
      </c>
      <c r="S51" s="251">
        <v>875241.18929999997</v>
      </c>
      <c r="T51" s="251">
        <v>916105.89749999996</v>
      </c>
      <c r="U51" s="251">
        <v>940544.66</v>
      </c>
      <c r="V51" s="251">
        <v>1068034.4882</v>
      </c>
      <c r="W51" s="251">
        <v>1182146.4383</v>
      </c>
      <c r="X51" s="452">
        <v>1298484</v>
      </c>
      <c r="Y51" s="452">
        <v>1385538</v>
      </c>
      <c r="Z51" s="452">
        <v>1481518.3890999998</v>
      </c>
      <c r="AA51" s="452">
        <v>1699442.2409000001</v>
      </c>
    </row>
    <row r="52" spans="1:27">
      <c r="A52" s="46" t="s">
        <v>1600</v>
      </c>
      <c r="B52" s="64">
        <v>3.8</v>
      </c>
      <c r="C52" s="10">
        <v>24.8</v>
      </c>
      <c r="D52" s="254">
        <v>360</v>
      </c>
      <c r="E52" s="10">
        <v>2429.857</v>
      </c>
      <c r="F52" s="10">
        <v>8569.134</v>
      </c>
      <c r="G52" s="10">
        <v>15957.07</v>
      </c>
      <c r="H52" s="10">
        <v>23197.22</v>
      </c>
      <c r="I52" s="10">
        <v>29217.835999999999</v>
      </c>
      <c r="J52" s="10">
        <v>44489.973700000002</v>
      </c>
      <c r="K52" s="254">
        <v>67516</v>
      </c>
      <c r="L52" s="10">
        <v>98169.669699999999</v>
      </c>
      <c r="M52" s="254">
        <v>160831</v>
      </c>
      <c r="N52" s="254">
        <v>239060.19500000001</v>
      </c>
      <c r="O52" s="10">
        <v>314232.36789999995</v>
      </c>
      <c r="P52" s="254">
        <v>420277.10989999998</v>
      </c>
      <c r="Q52" s="10">
        <v>519651.3272</v>
      </c>
      <c r="R52" s="10">
        <v>680884.12860000005</v>
      </c>
      <c r="S52" s="251">
        <v>803003.65989999997</v>
      </c>
      <c r="T52" s="251">
        <v>877292.61600000004</v>
      </c>
      <c r="U52" s="251">
        <v>950652.6753</v>
      </c>
      <c r="V52" s="251">
        <v>1044375.9752999999</v>
      </c>
      <c r="W52" s="251">
        <v>1126642.8652999999</v>
      </c>
      <c r="X52" s="452">
        <v>1226545</v>
      </c>
      <c r="Y52" s="452">
        <v>1268730</v>
      </c>
      <c r="Z52" s="452">
        <v>1283481.7156</v>
      </c>
      <c r="AA52" s="452">
        <v>1291071.5599</v>
      </c>
    </row>
    <row r="53" spans="1:27" ht="15.6">
      <c r="A53" s="46" t="s">
        <v>2193</v>
      </c>
      <c r="B53" s="64">
        <v>8</v>
      </c>
      <c r="C53" s="64">
        <v>52.4</v>
      </c>
      <c r="D53" s="64">
        <v>635</v>
      </c>
      <c r="E53" s="64">
        <v>4488.3029999999999</v>
      </c>
      <c r="F53" s="10">
        <v>21978</v>
      </c>
      <c r="G53" s="10">
        <v>12340.032999999999</v>
      </c>
      <c r="H53" s="10">
        <v>17119.366999999998</v>
      </c>
      <c r="I53" s="10">
        <v>21242.306</v>
      </c>
      <c r="J53" s="10">
        <v>29013.563899999997</v>
      </c>
      <c r="K53" s="254">
        <v>36525</v>
      </c>
      <c r="L53" s="10">
        <v>52173.334200000005</v>
      </c>
      <c r="M53" s="254">
        <v>47120</v>
      </c>
      <c r="N53" s="254">
        <v>63853.3583</v>
      </c>
      <c r="O53" s="10">
        <v>85161.247099999993</v>
      </c>
      <c r="P53" s="254">
        <v>120272.4607</v>
      </c>
      <c r="Q53" s="10">
        <v>155606.1004</v>
      </c>
      <c r="R53" s="10">
        <v>184735.2029</v>
      </c>
      <c r="S53" s="251">
        <v>212364.62890000001</v>
      </c>
      <c r="T53" s="251">
        <v>249684.81909999999</v>
      </c>
      <c r="U53" s="251">
        <v>286552.38039999997</v>
      </c>
      <c r="V53" s="251">
        <v>327623.49889999995</v>
      </c>
      <c r="W53" s="251">
        <v>357023.69870000001</v>
      </c>
      <c r="X53" s="452">
        <v>398163</v>
      </c>
      <c r="Y53" s="452">
        <v>439730</v>
      </c>
      <c r="Z53" s="452">
        <v>525594.33519999997</v>
      </c>
      <c r="AA53" s="452">
        <v>580613.62470000004</v>
      </c>
    </row>
    <row r="54" spans="1:27">
      <c r="A54" s="46" t="s">
        <v>1601</v>
      </c>
      <c r="B54" s="114"/>
      <c r="C54" s="10"/>
      <c r="D54" s="10"/>
      <c r="E54" s="10"/>
      <c r="F54" s="10"/>
      <c r="G54" s="10">
        <v>29432.973999999998</v>
      </c>
      <c r="H54" s="10">
        <v>41639.177000000003</v>
      </c>
      <c r="I54" s="10">
        <v>48980.036</v>
      </c>
      <c r="J54" s="10">
        <v>61849.307000000001</v>
      </c>
      <c r="K54" s="10">
        <v>85858</v>
      </c>
      <c r="L54" s="10">
        <v>123302.9901</v>
      </c>
      <c r="M54" s="10">
        <v>175177</v>
      </c>
      <c r="N54" s="10">
        <v>247291.9412</v>
      </c>
      <c r="O54" s="10">
        <v>311032.23080000002</v>
      </c>
      <c r="P54" s="10">
        <v>416335.19510000001</v>
      </c>
      <c r="Q54" s="10">
        <v>505047.68610000005</v>
      </c>
      <c r="R54" s="10">
        <v>602169.37049999996</v>
      </c>
      <c r="S54" s="64">
        <v>716074.4837000001</v>
      </c>
      <c r="T54" s="251">
        <v>871159.93910000008</v>
      </c>
      <c r="U54" s="251">
        <v>1045400.2471</v>
      </c>
      <c r="V54" s="251">
        <v>1209568.1535</v>
      </c>
      <c r="W54" s="251">
        <v>1277647.4060999998</v>
      </c>
      <c r="X54" s="452">
        <v>1454781</v>
      </c>
      <c r="Y54" s="452">
        <v>1582545</v>
      </c>
      <c r="Z54" s="452">
        <v>1694255.0209000001</v>
      </c>
      <c r="AA54" s="452">
        <v>1808013.5564999999</v>
      </c>
    </row>
    <row r="55" spans="1:27" ht="26.4">
      <c r="A55" s="46" t="s">
        <v>805</v>
      </c>
      <c r="B55" s="114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254">
        <v>32104</v>
      </c>
      <c r="N55" s="254">
        <v>41429.806700000001</v>
      </c>
      <c r="O55" s="10">
        <v>52341.683899999996</v>
      </c>
      <c r="P55" s="254">
        <v>60098.123599999999</v>
      </c>
      <c r="Q55" s="10">
        <v>74743.723400000003</v>
      </c>
      <c r="R55" s="10">
        <v>92479.570500000002</v>
      </c>
      <c r="S55" s="64">
        <v>107522</v>
      </c>
      <c r="T55" s="251">
        <v>105903.5567</v>
      </c>
      <c r="U55" s="251">
        <v>112855.3677</v>
      </c>
      <c r="V55" s="251">
        <v>125541.4258</v>
      </c>
      <c r="W55" s="251">
        <v>141011.8034</v>
      </c>
      <c r="X55" s="452">
        <v>162387</v>
      </c>
      <c r="Y55" s="452">
        <v>175709</v>
      </c>
      <c r="Z55" s="452">
        <v>188991.8928</v>
      </c>
      <c r="AA55" s="452">
        <v>213288.30059999999</v>
      </c>
    </row>
    <row r="56" spans="1:27">
      <c r="A56" s="46" t="s">
        <v>806</v>
      </c>
      <c r="B56" s="64">
        <v>1.9</v>
      </c>
      <c r="C56" s="10">
        <v>7.7</v>
      </c>
      <c r="D56" s="10">
        <v>99</v>
      </c>
      <c r="E56" s="10">
        <v>448.53800000000001</v>
      </c>
      <c r="F56" s="10">
        <v>1223.6130000000001</v>
      </c>
      <c r="G56" s="10">
        <v>2152.261</v>
      </c>
      <c r="H56" s="10">
        <v>3751.12</v>
      </c>
      <c r="I56" s="10">
        <v>3780.2429999999999</v>
      </c>
      <c r="J56" s="10">
        <v>6653.4048000000003</v>
      </c>
      <c r="K56" s="10">
        <v>9975</v>
      </c>
      <c r="L56" s="10">
        <v>15282.111999999999</v>
      </c>
      <c r="M56" s="10">
        <v>22254</v>
      </c>
      <c r="N56" s="10">
        <v>33451.7742</v>
      </c>
      <c r="O56" s="10">
        <v>44901.708500000001</v>
      </c>
      <c r="P56" s="10">
        <v>53231.769700000004</v>
      </c>
      <c r="Q56" s="10">
        <v>62333.782299999999</v>
      </c>
      <c r="R56" s="10">
        <v>58594.7376</v>
      </c>
      <c r="S56" s="10">
        <v>66622.7</v>
      </c>
      <c r="T56" s="251">
        <v>75493.826499999996</v>
      </c>
      <c r="U56" s="251">
        <v>81930.090400000001</v>
      </c>
      <c r="V56" s="251">
        <v>89516.253700000001</v>
      </c>
      <c r="W56" s="251">
        <v>98589.2883</v>
      </c>
      <c r="X56" s="452">
        <v>117405</v>
      </c>
      <c r="Y56" s="452">
        <v>128548</v>
      </c>
      <c r="Z56" s="452">
        <v>138936.82630000002</v>
      </c>
      <c r="AA56" s="452">
        <v>154237.6159</v>
      </c>
    </row>
    <row r="57" spans="1:27">
      <c r="A57" s="11" t="s">
        <v>1060</v>
      </c>
      <c r="B57" s="64">
        <v>2.2000000000000002</v>
      </c>
      <c r="C57" s="10">
        <v>11</v>
      </c>
      <c r="D57" s="10">
        <v>126</v>
      </c>
      <c r="E57" s="10">
        <v>498.26900000000001</v>
      </c>
      <c r="F57" s="10">
        <v>1477.6510000000001</v>
      </c>
      <c r="G57" s="10">
        <v>2551.4380000000001</v>
      </c>
      <c r="H57" s="10">
        <v>5684.8149999999996</v>
      </c>
      <c r="I57" s="10">
        <v>5928.9390000000003</v>
      </c>
      <c r="J57" s="10">
        <v>8033.8252999999995</v>
      </c>
      <c r="K57" s="10">
        <v>10639</v>
      </c>
      <c r="L57" s="10">
        <v>13957.617900000001</v>
      </c>
      <c r="M57" s="10">
        <v>15157</v>
      </c>
      <c r="N57" s="10">
        <v>18251.163199999999</v>
      </c>
      <c r="O57" s="10">
        <v>23766.615100000003</v>
      </c>
      <c r="P57" s="10">
        <v>33848.803200000002</v>
      </c>
      <c r="Q57" s="10">
        <v>45312.019</v>
      </c>
      <c r="R57" s="10">
        <v>53960.575499999999</v>
      </c>
      <c r="S57" s="10">
        <v>72975.460000000006</v>
      </c>
      <c r="T57" s="251">
        <v>78227.588799999998</v>
      </c>
      <c r="U57" s="251">
        <v>99878.967700000008</v>
      </c>
      <c r="V57" s="251">
        <v>112829.35190000001</v>
      </c>
      <c r="W57" s="251">
        <v>121545.0239</v>
      </c>
      <c r="X57" s="452">
        <v>145784</v>
      </c>
      <c r="Y57" s="452">
        <v>147541</v>
      </c>
      <c r="Z57" s="452">
        <v>158251.94140000001</v>
      </c>
      <c r="AA57" s="452">
        <v>161344.46409999998</v>
      </c>
    </row>
    <row r="58" spans="1:27">
      <c r="A58" s="46" t="s">
        <v>808</v>
      </c>
      <c r="B58" s="60">
        <v>0.2</v>
      </c>
      <c r="C58" s="10">
        <v>0.7</v>
      </c>
      <c r="D58" s="10">
        <v>10</v>
      </c>
      <c r="E58" s="10">
        <v>67.932000000000002</v>
      </c>
      <c r="F58" s="10">
        <v>288.67</v>
      </c>
      <c r="G58" s="10">
        <v>558.44899999999996</v>
      </c>
      <c r="H58" s="10">
        <v>868.20899999999995</v>
      </c>
      <c r="I58" s="10">
        <v>1246.759</v>
      </c>
      <c r="J58" s="10">
        <v>1717.5213000000001</v>
      </c>
      <c r="K58" s="10">
        <v>2251</v>
      </c>
      <c r="L58" s="10">
        <v>3022.7084</v>
      </c>
      <c r="M58" s="10">
        <v>4321</v>
      </c>
      <c r="N58" s="10">
        <v>6110.7984999999999</v>
      </c>
      <c r="O58" s="10">
        <v>8995.0740999999998</v>
      </c>
      <c r="P58" s="10">
        <v>14861.59</v>
      </c>
      <c r="Q58" s="10">
        <v>15734.7107</v>
      </c>
      <c r="R58" s="10">
        <v>21744.136899999998</v>
      </c>
      <c r="S58" s="346">
        <v>25562</v>
      </c>
      <c r="T58" s="251">
        <v>28169.714399999997</v>
      </c>
      <c r="U58" s="251">
        <v>30088.709300000002</v>
      </c>
      <c r="V58" s="251">
        <v>33908.750100000005</v>
      </c>
      <c r="W58" s="251">
        <v>37475.109499999999</v>
      </c>
      <c r="X58" s="452">
        <v>47849</v>
      </c>
      <c r="Y58" s="452">
        <v>53973</v>
      </c>
      <c r="Z58" s="452">
        <v>62209.494899999998</v>
      </c>
      <c r="AA58" s="452">
        <v>70274.213499999998</v>
      </c>
    </row>
    <row r="59" spans="1:27">
      <c r="A59" s="46" t="s">
        <v>809</v>
      </c>
      <c r="B59" s="64">
        <v>0.7</v>
      </c>
      <c r="C59" s="10">
        <v>5.4</v>
      </c>
      <c r="D59" s="10">
        <v>102</v>
      </c>
      <c r="E59" s="10">
        <v>658.03700000000003</v>
      </c>
      <c r="F59" s="10">
        <v>2993.2130000000002</v>
      </c>
      <c r="G59" s="10">
        <v>5515.4780000000001</v>
      </c>
      <c r="H59" s="10">
        <v>9572.741</v>
      </c>
      <c r="I59" s="10">
        <v>12056.415999999999</v>
      </c>
      <c r="J59" s="10">
        <v>19868.937300000001</v>
      </c>
      <c r="K59" s="10">
        <v>27448</v>
      </c>
      <c r="L59" s="10">
        <v>37907.890700000004</v>
      </c>
      <c r="M59" s="10">
        <v>53151</v>
      </c>
      <c r="N59" s="10">
        <v>68075.358500000002</v>
      </c>
      <c r="O59" s="10">
        <v>87076.385599999994</v>
      </c>
      <c r="P59" s="10">
        <v>109755.55959999999</v>
      </c>
      <c r="Q59" s="10">
        <v>136672.07</v>
      </c>
      <c r="R59" s="10">
        <v>162114.54669999998</v>
      </c>
      <c r="S59" s="10">
        <v>195600</v>
      </c>
      <c r="T59" s="251">
        <v>222950.15549999999</v>
      </c>
      <c r="U59" s="251">
        <v>250473.88830000002</v>
      </c>
      <c r="V59" s="251">
        <v>286057.76919999998</v>
      </c>
      <c r="W59" s="251">
        <v>333895.27010000002</v>
      </c>
      <c r="X59" s="452">
        <v>416227</v>
      </c>
      <c r="Y59" s="452">
        <v>474432</v>
      </c>
      <c r="Z59" s="452">
        <v>528359.03269999998</v>
      </c>
      <c r="AA59" s="452">
        <v>572445.3541</v>
      </c>
    </row>
    <row r="60" spans="1:27">
      <c r="A60" s="46" t="s">
        <v>761</v>
      </c>
      <c r="B60" s="64">
        <v>2.6</v>
      </c>
      <c r="C60" s="10">
        <v>21.4</v>
      </c>
      <c r="D60" s="10">
        <v>308</v>
      </c>
      <c r="E60" s="10">
        <v>1385.2619999999999</v>
      </c>
      <c r="F60" s="10">
        <v>3874.797</v>
      </c>
      <c r="G60" s="10">
        <v>5830.8469999999998</v>
      </c>
      <c r="H60" s="10">
        <v>6676.11</v>
      </c>
      <c r="I60" s="10">
        <v>8679.5720000000001</v>
      </c>
      <c r="J60" s="10">
        <v>12558.639800000001</v>
      </c>
      <c r="K60" s="10">
        <v>16840</v>
      </c>
      <c r="L60" s="10">
        <v>19959.624899999999</v>
      </c>
      <c r="M60" s="10">
        <v>22902</v>
      </c>
      <c r="N60" s="10">
        <v>25770.5834</v>
      </c>
      <c r="O60" s="10">
        <v>30469.2402</v>
      </c>
      <c r="P60" s="10">
        <v>36082.436999999998</v>
      </c>
      <c r="Q60" s="10">
        <v>42765.603600000002</v>
      </c>
      <c r="R60" s="10">
        <v>49158.452899999997</v>
      </c>
      <c r="S60" s="10">
        <v>58124.7</v>
      </c>
      <c r="T60" s="251">
        <v>61090.110799999995</v>
      </c>
      <c r="U60" s="251">
        <v>60460.325499999999</v>
      </c>
      <c r="V60" s="251">
        <v>68521.261900000012</v>
      </c>
      <c r="W60" s="251">
        <v>75621.810700000002</v>
      </c>
      <c r="X60" s="452">
        <v>82444</v>
      </c>
      <c r="Y60" s="452">
        <v>92300</v>
      </c>
      <c r="Z60" s="452">
        <v>110513.13009999999</v>
      </c>
      <c r="AA60" s="452">
        <v>120008.98850000001</v>
      </c>
    </row>
    <row r="61" spans="1:27">
      <c r="A61" s="46" t="s">
        <v>810</v>
      </c>
      <c r="B61" s="114"/>
      <c r="C61" s="10"/>
      <c r="D61" s="13">
        <v>0.1</v>
      </c>
      <c r="E61" s="13">
        <v>0.36099999999999999</v>
      </c>
      <c r="F61" s="10">
        <v>211.29300000000001</v>
      </c>
      <c r="G61" s="10">
        <v>328.80099999999999</v>
      </c>
      <c r="H61" s="10">
        <v>784.95399999999995</v>
      </c>
      <c r="I61" s="10">
        <v>1028.8779999999999</v>
      </c>
      <c r="J61" s="10">
        <v>1471.6524999999999</v>
      </c>
      <c r="K61" s="10">
        <v>2013</v>
      </c>
      <c r="L61" s="10">
        <v>2274.7566000000002</v>
      </c>
      <c r="M61" s="10">
        <v>2829</v>
      </c>
      <c r="N61" s="10">
        <v>3633.2232999999997</v>
      </c>
      <c r="O61" s="10">
        <v>4226.6754000000001</v>
      </c>
      <c r="P61" s="10">
        <v>4770.8010000000004</v>
      </c>
      <c r="Q61" s="10">
        <v>5590.5015999999996</v>
      </c>
      <c r="R61" s="10">
        <v>6310.1399000000001</v>
      </c>
      <c r="S61" s="10">
        <v>7167.6</v>
      </c>
      <c r="T61" s="251">
        <v>8121.0309999999999</v>
      </c>
      <c r="U61" s="251">
        <v>8052.1352000000006</v>
      </c>
      <c r="V61" s="251">
        <v>8903.3926999999985</v>
      </c>
      <c r="W61" s="251">
        <v>10416.879999999999</v>
      </c>
      <c r="X61" s="452">
        <v>12312</v>
      </c>
      <c r="Y61" s="452">
        <v>13743</v>
      </c>
      <c r="Z61" s="452">
        <v>15559.976000000001</v>
      </c>
      <c r="AA61" s="452">
        <v>17253.772800000002</v>
      </c>
    </row>
    <row r="62" spans="1:27">
      <c r="A62" s="46" t="s">
        <v>811</v>
      </c>
      <c r="B62" s="64">
        <v>0.6</v>
      </c>
      <c r="C62" s="10">
        <v>4.3</v>
      </c>
      <c r="D62" s="10">
        <v>422</v>
      </c>
      <c r="E62" s="10">
        <v>2556.422</v>
      </c>
      <c r="F62" s="10">
        <v>9079.8760000000002</v>
      </c>
      <c r="G62" s="10">
        <v>15030.752</v>
      </c>
      <c r="H62" s="10">
        <v>24554.16</v>
      </c>
      <c r="I62" s="10">
        <v>25326.351999999999</v>
      </c>
      <c r="J62" s="10">
        <v>27013</v>
      </c>
      <c r="K62" s="10">
        <v>31636</v>
      </c>
      <c r="L62" s="10">
        <v>39015.252799999995</v>
      </c>
      <c r="M62" s="10">
        <v>42773</v>
      </c>
      <c r="N62" s="10">
        <v>45247.895499999999</v>
      </c>
      <c r="O62" s="10">
        <v>49083.320599999999</v>
      </c>
      <c r="P62" s="10">
        <v>52275.326000000001</v>
      </c>
      <c r="Q62" s="10">
        <v>69468.468999999997</v>
      </c>
      <c r="R62" s="10">
        <v>88101.760999999999</v>
      </c>
      <c r="S62" s="64">
        <v>102032.40059999999</v>
      </c>
      <c r="T62" s="251">
        <v>87374.728099999993</v>
      </c>
      <c r="U62" s="251">
        <v>84617.318099999989</v>
      </c>
      <c r="V62" s="251">
        <v>87802.811600000001</v>
      </c>
      <c r="W62" s="251">
        <v>83545.978599999988</v>
      </c>
      <c r="X62" s="452">
        <v>85801</v>
      </c>
      <c r="Y62" s="452">
        <v>88642</v>
      </c>
      <c r="Z62" s="452">
        <v>96497.139299999995</v>
      </c>
      <c r="AA62" s="452">
        <v>96049.1103</v>
      </c>
    </row>
    <row r="63" spans="1:27">
      <c r="A63" s="46" t="s">
        <v>812</v>
      </c>
      <c r="B63" s="64">
        <v>0.8</v>
      </c>
      <c r="C63" s="10">
        <v>9.1999999999999993</v>
      </c>
      <c r="D63" s="10">
        <v>149</v>
      </c>
      <c r="E63" s="10">
        <v>805.50300000000004</v>
      </c>
      <c r="F63" s="10">
        <v>2801.9430000000002</v>
      </c>
      <c r="G63" s="10">
        <v>6024.6890000000003</v>
      </c>
      <c r="H63" s="10">
        <v>11609.932000000001</v>
      </c>
      <c r="I63" s="10">
        <v>17135.405999999999</v>
      </c>
      <c r="J63" s="10">
        <v>28301.0121</v>
      </c>
      <c r="K63" s="10">
        <v>41530</v>
      </c>
      <c r="L63" s="10">
        <v>55992.775399999999</v>
      </c>
      <c r="M63" s="10">
        <v>72874</v>
      </c>
      <c r="N63" s="10">
        <v>95428.348099999988</v>
      </c>
      <c r="O63" s="10">
        <v>122114.6002</v>
      </c>
      <c r="P63" s="10">
        <v>152670.45269999999</v>
      </c>
      <c r="Q63" s="10">
        <v>192716.5227</v>
      </c>
      <c r="R63" s="10">
        <v>241623.7408</v>
      </c>
      <c r="S63" s="10">
        <v>287593.8</v>
      </c>
      <c r="T63" s="251">
        <v>310212.77889999998</v>
      </c>
      <c r="U63" s="251">
        <v>326099.64739999996</v>
      </c>
      <c r="V63" s="251">
        <v>347350.76139999996</v>
      </c>
      <c r="W63" s="251">
        <v>378931.26799999998</v>
      </c>
      <c r="X63" s="452">
        <v>449233</v>
      </c>
      <c r="Y63" s="452">
        <v>486543</v>
      </c>
      <c r="Z63" s="452">
        <v>539684.54320000007</v>
      </c>
      <c r="AA63" s="452">
        <v>567311.77529999998</v>
      </c>
    </row>
    <row r="64" spans="1:27" ht="39.6">
      <c r="A64" s="46" t="s">
        <v>813</v>
      </c>
      <c r="B64" s="251"/>
      <c r="C64" s="250"/>
      <c r="D64" s="250"/>
      <c r="E64" s="250"/>
      <c r="F64" s="250"/>
      <c r="G64" s="250"/>
      <c r="H64" s="250"/>
      <c r="I64" s="250"/>
      <c r="J64" s="250"/>
      <c r="K64" s="250"/>
      <c r="L64" s="250"/>
      <c r="M64" s="250"/>
      <c r="N64" s="250"/>
      <c r="O64" s="250"/>
      <c r="P64" s="250"/>
      <c r="Q64" s="250"/>
      <c r="R64" s="250"/>
      <c r="S64" s="251"/>
      <c r="T64" s="251"/>
      <c r="U64" s="251"/>
      <c r="V64" s="251">
        <v>5391.0774000000001</v>
      </c>
      <c r="W64" s="251">
        <v>8199.7404999999999</v>
      </c>
      <c r="X64" s="452">
        <v>10851</v>
      </c>
      <c r="Y64" s="452">
        <v>13361</v>
      </c>
      <c r="Z64" s="452">
        <v>16021.630499999999</v>
      </c>
      <c r="AA64" s="452">
        <v>19113.9807</v>
      </c>
    </row>
    <row r="65" spans="1:27">
      <c r="A65" s="46" t="s">
        <v>814</v>
      </c>
      <c r="B65" s="250">
        <v>1.9</v>
      </c>
      <c r="C65" s="250">
        <v>7.9</v>
      </c>
      <c r="D65" s="250">
        <v>330</v>
      </c>
      <c r="E65" s="250">
        <v>2094</v>
      </c>
      <c r="F65" s="250">
        <v>7032</v>
      </c>
      <c r="G65" s="250">
        <v>16781</v>
      </c>
      <c r="H65" s="250">
        <v>8970.6759999999995</v>
      </c>
      <c r="I65" s="250">
        <v>12605</v>
      </c>
      <c r="J65" s="250">
        <v>17944</v>
      </c>
      <c r="K65" s="250">
        <v>26860</v>
      </c>
      <c r="L65" s="250">
        <v>35520</v>
      </c>
      <c r="M65" s="250">
        <v>45780</v>
      </c>
      <c r="N65" s="250">
        <v>60029</v>
      </c>
      <c r="O65" s="250">
        <v>71980</v>
      </c>
      <c r="P65" s="250">
        <v>81054</v>
      </c>
      <c r="Q65" s="250">
        <v>102119.57220000001</v>
      </c>
      <c r="R65" s="250">
        <v>131992</v>
      </c>
      <c r="S65" s="250">
        <v>143880</v>
      </c>
      <c r="T65" s="250">
        <v>165940</v>
      </c>
      <c r="U65" s="250">
        <v>178697.7635</v>
      </c>
      <c r="V65" s="250">
        <v>191763.01419999998</v>
      </c>
      <c r="W65" s="250">
        <v>209119.93580000001</v>
      </c>
      <c r="X65" s="452">
        <v>273467</v>
      </c>
      <c r="Y65" s="452">
        <v>310165</v>
      </c>
      <c r="Z65" s="452">
        <v>332995.1251</v>
      </c>
      <c r="AA65" s="452">
        <v>337182.63500000001</v>
      </c>
    </row>
    <row r="66" spans="1:27" ht="42" customHeight="1">
      <c r="A66" s="8" t="s">
        <v>1061</v>
      </c>
      <c r="B66" s="252">
        <v>82.6</v>
      </c>
      <c r="C66" s="82">
        <v>81.599999999999994</v>
      </c>
      <c r="D66" s="82">
        <v>69.599999999999994</v>
      </c>
      <c r="E66" s="82">
        <v>61.9</v>
      </c>
      <c r="F66" s="82">
        <v>82.3</v>
      </c>
      <c r="G66" s="82">
        <v>94.5</v>
      </c>
      <c r="H66" s="82">
        <v>105.9</v>
      </c>
      <c r="I66" s="82">
        <v>98.8</v>
      </c>
      <c r="J66" s="82">
        <v>106.6</v>
      </c>
      <c r="K66" s="82">
        <v>104.7</v>
      </c>
      <c r="L66" s="82">
        <v>101.6</v>
      </c>
      <c r="M66" s="82">
        <v>103.7</v>
      </c>
      <c r="N66" s="82">
        <v>106.6</v>
      </c>
      <c r="O66" s="82">
        <v>108.4</v>
      </c>
      <c r="P66" s="82">
        <v>106.3</v>
      </c>
      <c r="Q66" s="13">
        <v>107.6</v>
      </c>
      <c r="R66" s="82">
        <v>107.7</v>
      </c>
      <c r="S66" s="253">
        <v>104.3</v>
      </c>
      <c r="T66" s="253">
        <v>97.5</v>
      </c>
      <c r="U66" s="253">
        <v>101.5</v>
      </c>
      <c r="V66" s="253">
        <v>103.2</v>
      </c>
      <c r="W66" s="253">
        <v>103.5</v>
      </c>
      <c r="X66" s="454">
        <v>102</v>
      </c>
      <c r="Y66" s="454">
        <v>101</v>
      </c>
      <c r="Z66" s="454">
        <v>98.9</v>
      </c>
      <c r="AA66" s="454">
        <v>100.7</v>
      </c>
    </row>
    <row r="67" spans="1:27" ht="45" customHeight="1">
      <c r="A67" s="26" t="s">
        <v>1062</v>
      </c>
      <c r="B67" s="10">
        <v>388</v>
      </c>
      <c r="C67" s="10">
        <v>2288</v>
      </c>
      <c r="D67" s="249">
        <v>41.89684367886386</v>
      </c>
      <c r="E67" s="249">
        <v>231.79621640283702</v>
      </c>
      <c r="F67" s="249">
        <v>768.22107886344008</v>
      </c>
      <c r="G67" s="249">
        <v>1367.6144221360612</v>
      </c>
      <c r="H67" s="249">
        <v>1882.7839544241863</v>
      </c>
      <c r="I67" s="249">
        <v>2173.7987227948897</v>
      </c>
      <c r="J67" s="249">
        <v>3037.0674508042862</v>
      </c>
      <c r="K67" s="249">
        <v>4141.4080571045379</v>
      </c>
      <c r="L67" s="249">
        <v>5560.5742211931365</v>
      </c>
      <c r="M67" s="249">
        <v>7544.2773091180406</v>
      </c>
      <c r="N67" s="251">
        <v>9890.6510119578179</v>
      </c>
      <c r="O67" s="251">
        <v>12422.907913409035</v>
      </c>
      <c r="P67" s="251">
        <v>15828.816701342028</v>
      </c>
      <c r="Q67" s="251">
        <v>19565.942265900332</v>
      </c>
      <c r="R67" s="251">
        <v>23981.849689156967</v>
      </c>
      <c r="S67" s="251">
        <v>28580.184096780995</v>
      </c>
      <c r="T67" s="251">
        <v>31547.038501128012</v>
      </c>
      <c r="U67" s="251">
        <v>34606.234311653978</v>
      </c>
      <c r="V67" s="251">
        <v>38756.400000000001</v>
      </c>
      <c r="W67" s="251">
        <v>42156.2</v>
      </c>
      <c r="X67" s="452">
        <v>48273</v>
      </c>
      <c r="Y67" s="452">
        <v>51116</v>
      </c>
      <c r="Z67" s="452">
        <v>54989.7</v>
      </c>
      <c r="AA67" s="452">
        <v>58880.5</v>
      </c>
    </row>
    <row r="68" spans="1:27" ht="12.75" customHeight="1">
      <c r="A68" s="229" t="s">
        <v>650</v>
      </c>
      <c r="B68" s="64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251"/>
      <c r="U68" s="251"/>
      <c r="V68" s="251"/>
      <c r="W68" s="275"/>
      <c r="X68" s="452"/>
      <c r="Y68" s="453"/>
      <c r="Z68" s="427"/>
      <c r="AA68" s="427"/>
    </row>
    <row r="69" spans="1:27" ht="12.75" customHeight="1">
      <c r="A69" s="46" t="s">
        <v>1598</v>
      </c>
      <c r="B69" s="64">
        <v>106</v>
      </c>
      <c r="C69" s="64">
        <v>526</v>
      </c>
      <c r="D69" s="10">
        <v>12.332442046539441</v>
      </c>
      <c r="E69" s="10">
        <v>53.243686833504484</v>
      </c>
      <c r="F69" s="10">
        <v>148.40570058151587</v>
      </c>
      <c r="G69" s="10">
        <v>256.43640978358133</v>
      </c>
      <c r="H69" s="10">
        <v>341.17663453832779</v>
      </c>
      <c r="I69" s="10">
        <v>363.21884302010892</v>
      </c>
      <c r="J69" s="10">
        <v>478.10469749773932</v>
      </c>
      <c r="K69" s="10">
        <v>603.87133167334503</v>
      </c>
      <c r="L69" s="10">
        <v>750.89498143874243</v>
      </c>
      <c r="M69" s="64">
        <v>879</v>
      </c>
      <c r="N69" s="251">
        <v>1054.8440435151617</v>
      </c>
      <c r="O69" s="251">
        <v>1308.0827951289104</v>
      </c>
      <c r="P69" s="251">
        <v>1593.3726493865813</v>
      </c>
      <c r="Q69" s="251">
        <v>1942.5664169983179</v>
      </c>
      <c r="R69" s="251">
        <v>2316.7170478567346</v>
      </c>
      <c r="S69" s="251">
        <v>2843.1594235677785</v>
      </c>
      <c r="T69" s="251">
        <v>3128.6666319152023</v>
      </c>
      <c r="U69" s="251">
        <v>3410.4289599759418</v>
      </c>
      <c r="V69" s="251">
        <v>3731.6</v>
      </c>
      <c r="W69" s="251">
        <v>4155.2</v>
      </c>
      <c r="X69" s="452">
        <v>5197</v>
      </c>
      <c r="Y69" s="452">
        <v>5517</v>
      </c>
      <c r="Z69" s="452">
        <v>5996.6</v>
      </c>
      <c r="AA69" s="452">
        <v>6331.2</v>
      </c>
    </row>
    <row r="70" spans="1:27" ht="12.75" customHeight="1">
      <c r="A70" s="46" t="s">
        <v>1599</v>
      </c>
      <c r="B70" s="64">
        <v>130</v>
      </c>
      <c r="C70" s="64">
        <v>788</v>
      </c>
      <c r="D70" s="10">
        <v>12.296068032249407</v>
      </c>
      <c r="E70" s="10">
        <v>73.677019781719423</v>
      </c>
      <c r="F70" s="10">
        <v>215.24687410592873</v>
      </c>
      <c r="G70" s="10">
        <v>345.64526522432897</v>
      </c>
      <c r="H70" s="10">
        <v>489.2426307439855</v>
      </c>
      <c r="I70" s="10">
        <v>532.65147880003258</v>
      </c>
      <c r="J70" s="10">
        <v>786.53221695797981</v>
      </c>
      <c r="K70" s="10">
        <v>1070.30075675126</v>
      </c>
      <c r="L70" s="10">
        <v>1407.9023641541321</v>
      </c>
      <c r="M70" s="10">
        <v>1830</v>
      </c>
      <c r="N70" s="251">
        <v>2284.5321004034759</v>
      </c>
      <c r="O70" s="251">
        <v>2748.0372293463147</v>
      </c>
      <c r="P70" s="251">
        <v>3396.9161353298255</v>
      </c>
      <c r="Q70" s="251">
        <v>4147.1998261694307</v>
      </c>
      <c r="R70" s="251">
        <v>5041.9983761576223</v>
      </c>
      <c r="S70" s="251">
        <v>6131.6145899596731</v>
      </c>
      <c r="T70" s="251">
        <v>6415.9655361566784</v>
      </c>
      <c r="U70" s="251">
        <v>6584.1662325237676</v>
      </c>
      <c r="V70" s="251">
        <v>7470.8</v>
      </c>
      <c r="W70" s="251">
        <v>8255.1</v>
      </c>
      <c r="X70" s="452">
        <v>9048</v>
      </c>
      <c r="Y70" s="452">
        <v>9484</v>
      </c>
      <c r="Z70" s="452">
        <v>10119.299999999999</v>
      </c>
      <c r="AA70" s="452">
        <v>11586.5</v>
      </c>
    </row>
    <row r="71" spans="1:27" ht="12.75" customHeight="1">
      <c r="A71" s="46" t="s">
        <v>1600</v>
      </c>
      <c r="B71" s="64">
        <v>25</v>
      </c>
      <c r="C71" s="64">
        <v>167</v>
      </c>
      <c r="D71" s="10">
        <v>2.4470409165191569</v>
      </c>
      <c r="E71" s="10">
        <v>16.513810911853877</v>
      </c>
      <c r="F71" s="10">
        <v>58.234045690822761</v>
      </c>
      <c r="G71" s="10">
        <v>108.58067303799321</v>
      </c>
      <c r="H71" s="10">
        <v>158.07865082783172</v>
      </c>
      <c r="I71" s="10">
        <v>199.42921615509945</v>
      </c>
      <c r="J71" s="10">
        <v>304.55917412320247</v>
      </c>
      <c r="K71" s="10">
        <v>463.89304412710447</v>
      </c>
      <c r="L71" s="10">
        <v>672.50508610656129</v>
      </c>
      <c r="M71" s="10">
        <v>1115.2</v>
      </c>
      <c r="N71" s="251">
        <v>1652.6960181534537</v>
      </c>
      <c r="O71" s="251">
        <v>2181.1495946797531</v>
      </c>
      <c r="P71" s="251">
        <v>2928.3764141194756</v>
      </c>
      <c r="Q71" s="251">
        <v>3632.6644240278638</v>
      </c>
      <c r="R71" s="251">
        <v>4767.9252713054912</v>
      </c>
      <c r="S71" s="251">
        <v>5625.545258305383</v>
      </c>
      <c r="T71" s="251">
        <v>6144.1359184789781</v>
      </c>
      <c r="U71" s="251">
        <v>6654.9260933037476</v>
      </c>
      <c r="V71" s="251">
        <v>7305.3</v>
      </c>
      <c r="W71" s="251">
        <v>7867.5</v>
      </c>
      <c r="X71" s="452">
        <v>8547</v>
      </c>
      <c r="Y71" s="452">
        <v>8685</v>
      </c>
      <c r="Z71" s="452">
        <v>8766.6</v>
      </c>
      <c r="AA71" s="452">
        <v>8802.2999999999993</v>
      </c>
    </row>
    <row r="72" spans="1:27" ht="15.75" customHeight="1">
      <c r="A72" s="46" t="s">
        <v>2193</v>
      </c>
      <c r="B72" s="64">
        <v>53</v>
      </c>
      <c r="C72" s="64">
        <v>352</v>
      </c>
      <c r="D72" s="10">
        <v>4.3</v>
      </c>
      <c r="E72" s="10">
        <v>30.5</v>
      </c>
      <c r="F72" s="10">
        <v>149</v>
      </c>
      <c r="G72" s="10">
        <v>83.96836564927311</v>
      </c>
      <c r="H72" s="10">
        <v>116.66080842387602</v>
      </c>
      <c r="I72" s="10">
        <v>144.99145093793962</v>
      </c>
      <c r="J72" s="10">
        <v>198.61434666918584</v>
      </c>
      <c r="K72" s="10">
        <v>250.95502366307736</v>
      </c>
      <c r="L72" s="10">
        <v>357.41011165526413</v>
      </c>
      <c r="M72" s="10">
        <v>326.7</v>
      </c>
      <c r="N72" s="251">
        <v>441.4377349944678</v>
      </c>
      <c r="O72" s="251">
        <v>591.12121655684894</v>
      </c>
      <c r="P72" s="251">
        <v>838.0257427433869</v>
      </c>
      <c r="Q72" s="251">
        <v>1087.7769679345638</v>
      </c>
      <c r="R72" s="251">
        <v>1293.6175176382071</v>
      </c>
      <c r="S72" s="251">
        <v>1487.7476684471903</v>
      </c>
      <c r="T72" s="251">
        <v>1748.6724800920408</v>
      </c>
      <c r="U72" s="251">
        <v>2005.9743685787844</v>
      </c>
      <c r="V72" s="251">
        <v>2291.9</v>
      </c>
      <c r="W72" s="251">
        <v>2493.1999999999998</v>
      </c>
      <c r="X72" s="452">
        <v>2775</v>
      </c>
      <c r="Y72" s="452">
        <v>3010</v>
      </c>
      <c r="Z72" s="452">
        <v>3590</v>
      </c>
      <c r="AA72" s="452">
        <v>3958.5</v>
      </c>
    </row>
    <row r="73" spans="1:27" ht="12.75" customHeight="1">
      <c r="A73" s="46" t="s">
        <v>1601</v>
      </c>
      <c r="B73" s="275"/>
      <c r="C73" s="391"/>
      <c r="D73" s="60"/>
      <c r="E73" s="60"/>
      <c r="F73" s="64"/>
      <c r="G73" s="10">
        <v>200.27812915715447</v>
      </c>
      <c r="H73" s="10">
        <v>283.75231694751704</v>
      </c>
      <c r="I73" s="10">
        <v>334.31805787151904</v>
      </c>
      <c r="J73" s="10">
        <v>423.39368386752733</v>
      </c>
      <c r="K73" s="10">
        <v>589.91608883135723</v>
      </c>
      <c r="L73" s="10">
        <v>844.67930092665847</v>
      </c>
      <c r="M73" s="10">
        <v>1214.7</v>
      </c>
      <c r="N73" s="251">
        <v>1709.6045895163686</v>
      </c>
      <c r="O73" s="251">
        <v>2158.9368042367087</v>
      </c>
      <c r="P73" s="251">
        <v>2900.9102256098631</v>
      </c>
      <c r="Q73" s="251">
        <v>3530.5764956257808</v>
      </c>
      <c r="R73" s="251">
        <v>4216.7211694395874</v>
      </c>
      <c r="S73" s="251">
        <v>5016.5516810122499</v>
      </c>
      <c r="T73" s="251">
        <v>6101.185510937029</v>
      </c>
      <c r="U73" s="251">
        <v>7318.1946106367695</v>
      </c>
      <c r="V73" s="251">
        <v>8460.7999999999993</v>
      </c>
      <c r="W73" s="251">
        <v>8922</v>
      </c>
      <c r="X73" s="452">
        <v>10137</v>
      </c>
      <c r="Y73" s="452">
        <v>10833</v>
      </c>
      <c r="Z73" s="452">
        <v>11572.3</v>
      </c>
      <c r="AA73" s="452">
        <v>12326.7</v>
      </c>
    </row>
    <row r="74" spans="1:27" ht="12.75" customHeight="1">
      <c r="A74" s="46" t="s">
        <v>805</v>
      </c>
      <c r="B74" s="275"/>
      <c r="C74" s="391"/>
      <c r="D74" s="60"/>
      <c r="E74" s="60"/>
      <c r="F74" s="64"/>
      <c r="G74" s="64"/>
      <c r="H74" s="64"/>
      <c r="I74" s="64"/>
      <c r="J74" s="64"/>
      <c r="K74" s="64"/>
      <c r="L74" s="64"/>
      <c r="M74" s="10">
        <v>222.6</v>
      </c>
      <c r="N74" s="251">
        <v>286.4168857804089</v>
      </c>
      <c r="O74" s="251">
        <v>363.31407673340703</v>
      </c>
      <c r="P74" s="251">
        <v>418.74735391835111</v>
      </c>
      <c r="Q74" s="251">
        <v>522.50201375904226</v>
      </c>
      <c r="R74" s="251">
        <v>647.59281863425906</v>
      </c>
      <c r="S74" s="251">
        <v>753.25679976350398</v>
      </c>
      <c r="T74" s="251">
        <v>741.69760588053578</v>
      </c>
      <c r="U74" s="251">
        <v>790.02998152436328</v>
      </c>
      <c r="V74" s="251">
        <v>878.1</v>
      </c>
      <c r="W74" s="251">
        <v>984.7</v>
      </c>
      <c r="X74" s="452">
        <v>1132</v>
      </c>
      <c r="Y74" s="452">
        <v>1203</v>
      </c>
      <c r="Z74" s="452">
        <v>1290.9000000000001</v>
      </c>
      <c r="AA74" s="452">
        <v>1454.2</v>
      </c>
    </row>
    <row r="75" spans="1:27" ht="12.75" customHeight="1">
      <c r="A75" s="46" t="s">
        <v>806</v>
      </c>
      <c r="B75" s="64">
        <v>13</v>
      </c>
      <c r="C75" s="64">
        <v>52</v>
      </c>
      <c r="D75" s="10">
        <v>0.67292266190105698</v>
      </c>
      <c r="E75" s="10">
        <v>3.0483570509627169</v>
      </c>
      <c r="F75" s="10">
        <v>8.3154184950176653</v>
      </c>
      <c r="G75" s="10">
        <v>14.64516655836092</v>
      </c>
      <c r="H75" s="10">
        <v>25.562200500460666</v>
      </c>
      <c r="I75" s="10">
        <v>25.802420766746778</v>
      </c>
      <c r="J75" s="10">
        <v>45.54634005088996</v>
      </c>
      <c r="K75" s="10">
        <v>68.534257182747112</v>
      </c>
      <c r="L75" s="10">
        <v>104.6891374683938</v>
      </c>
      <c r="M75" s="10">
        <v>154.30000000000001</v>
      </c>
      <c r="N75" s="251">
        <v>231.26231458360701</v>
      </c>
      <c r="O75" s="251">
        <v>311.67172226627724</v>
      </c>
      <c r="P75" s="251">
        <v>370.90447040622843</v>
      </c>
      <c r="Q75" s="251">
        <v>435.74932175465779</v>
      </c>
      <c r="R75" s="251">
        <v>410.31257832023903</v>
      </c>
      <c r="S75" s="251">
        <v>466.73358979840691</v>
      </c>
      <c r="T75" s="251">
        <v>528.72246906942985</v>
      </c>
      <c r="U75" s="251">
        <v>573.54141562808888</v>
      </c>
      <c r="V75" s="251">
        <v>626.20000000000005</v>
      </c>
      <c r="W75" s="251">
        <v>688.5</v>
      </c>
      <c r="X75" s="452">
        <v>818</v>
      </c>
      <c r="Y75" s="452">
        <v>880</v>
      </c>
      <c r="Z75" s="452">
        <v>949</v>
      </c>
      <c r="AA75" s="452">
        <v>1051.5999999999999</v>
      </c>
    </row>
    <row r="76" spans="1:27" ht="12.75" customHeight="1">
      <c r="A76" s="46" t="s">
        <v>807</v>
      </c>
      <c r="B76" s="64">
        <v>15</v>
      </c>
      <c r="C76" s="64">
        <v>74</v>
      </c>
      <c r="D76" s="10">
        <v>0.85583237919213406</v>
      </c>
      <c r="E76" s="10">
        <v>3.3863392163565673</v>
      </c>
      <c r="F76" s="10">
        <v>10.041807707650499</v>
      </c>
      <c r="G76" s="10">
        <v>17.361386222828582</v>
      </c>
      <c r="H76" s="10">
        <v>38.739464703348943</v>
      </c>
      <c r="I76" s="10">
        <v>40.468556856893827</v>
      </c>
      <c r="J76" s="10">
        <v>54.996103502261434</v>
      </c>
      <c r="K76" s="10">
        <v>73.100325539083926</v>
      </c>
      <c r="L76" s="10">
        <v>95.615774774089729</v>
      </c>
      <c r="M76" s="10">
        <v>105.1</v>
      </c>
      <c r="N76" s="251">
        <v>126.17585603202927</v>
      </c>
      <c r="O76" s="251">
        <v>164.96881985363012</v>
      </c>
      <c r="P76" s="251">
        <v>235.84923994703581</v>
      </c>
      <c r="Q76" s="251">
        <v>316.75731550440776</v>
      </c>
      <c r="R76" s="251">
        <v>377.86162397640879</v>
      </c>
      <c r="S76" s="251">
        <v>511.23894397595296</v>
      </c>
      <c r="T76" s="251">
        <v>547.86842219494235</v>
      </c>
      <c r="U76" s="251">
        <v>699.19029559761816</v>
      </c>
      <c r="V76" s="251">
        <v>789.2</v>
      </c>
      <c r="W76" s="251">
        <v>848.8</v>
      </c>
      <c r="X76" s="452">
        <v>1016</v>
      </c>
      <c r="Y76" s="452">
        <v>1010</v>
      </c>
      <c r="Z76" s="452">
        <v>1080.9000000000001</v>
      </c>
      <c r="AA76" s="452">
        <v>1100</v>
      </c>
    </row>
    <row r="77" spans="1:27" ht="12.75" customHeight="1">
      <c r="A77" s="46" t="s">
        <v>808</v>
      </c>
      <c r="B77" s="64">
        <v>1</v>
      </c>
      <c r="C77" s="64">
        <v>5</v>
      </c>
      <c r="D77" s="13">
        <v>6.7060554273929693E-2</v>
      </c>
      <c r="E77" s="13">
        <v>0.46167992719903167</v>
      </c>
      <c r="F77" s="10">
        <v>1.9617410545301084</v>
      </c>
      <c r="G77" s="10">
        <v>3.7999938759054306</v>
      </c>
      <c r="H77" s="10">
        <v>5.9164549612660897</v>
      </c>
      <c r="I77" s="10">
        <v>8.5098762996792665</v>
      </c>
      <c r="J77" s="10">
        <v>11.757410157044193</v>
      </c>
      <c r="K77" s="10">
        <v>15.467971708743519</v>
      </c>
      <c r="L77" s="10">
        <v>20.706871878341726</v>
      </c>
      <c r="M77" s="10">
        <v>30</v>
      </c>
      <c r="N77" s="251">
        <v>42.245813229961172</v>
      </c>
      <c r="O77" s="251">
        <v>62.43660498263187</v>
      </c>
      <c r="P77" s="251">
        <v>103.55151067510911</v>
      </c>
      <c r="Q77" s="251">
        <v>109.99476146870614</v>
      </c>
      <c r="R77" s="251">
        <v>152.26440317458218</v>
      </c>
      <c r="S77" s="251">
        <v>179.07682361640397</v>
      </c>
      <c r="T77" s="251">
        <v>197.2871350206151</v>
      </c>
      <c r="U77" s="251">
        <v>210.63226710087199</v>
      </c>
      <c r="V77" s="251">
        <v>237.2</v>
      </c>
      <c r="W77" s="251">
        <v>261.7</v>
      </c>
      <c r="X77" s="452">
        <v>333</v>
      </c>
      <c r="Y77" s="452">
        <v>369</v>
      </c>
      <c r="Z77" s="452">
        <v>424.9</v>
      </c>
      <c r="AA77" s="452">
        <v>479.1</v>
      </c>
    </row>
    <row r="78" spans="1:27" ht="12.75" customHeight="1">
      <c r="A78" s="46" t="s">
        <v>809</v>
      </c>
      <c r="B78" s="64">
        <v>5</v>
      </c>
      <c r="C78" s="64">
        <v>36</v>
      </c>
      <c r="D78" s="10">
        <v>0.69577448518844431</v>
      </c>
      <c r="E78" s="10">
        <v>4.4721556005162402</v>
      </c>
      <c r="F78" s="10">
        <v>20.341250656643329</v>
      </c>
      <c r="G78" s="10">
        <v>37.530343187455131</v>
      </c>
      <c r="H78" s="10">
        <v>65.233936739155325</v>
      </c>
      <c r="I78" s="10">
        <v>82.29225437913334</v>
      </c>
      <c r="J78" s="10">
        <v>136.01417648834646</v>
      </c>
      <c r="K78" s="10">
        <v>188.5917054180477</v>
      </c>
      <c r="L78" s="10">
        <v>259.68559716282323</v>
      </c>
      <c r="M78" s="10">
        <v>368.5</v>
      </c>
      <c r="N78" s="251">
        <v>470.62570967667318</v>
      </c>
      <c r="O78" s="251">
        <v>604.41457519761104</v>
      </c>
      <c r="P78" s="251">
        <v>764.74684078702035</v>
      </c>
      <c r="Q78" s="251">
        <v>955.41710462362107</v>
      </c>
      <c r="R78" s="251">
        <v>1135.215191104714</v>
      </c>
      <c r="S78" s="251">
        <v>1370.3006871263628</v>
      </c>
      <c r="T78" s="251">
        <v>1561.435678699833</v>
      </c>
      <c r="U78" s="251">
        <v>1753.4112894923869</v>
      </c>
      <c r="V78" s="251">
        <v>2000.9</v>
      </c>
      <c r="W78" s="251">
        <v>2331.6</v>
      </c>
      <c r="X78" s="452">
        <v>2900</v>
      </c>
      <c r="Y78" s="452">
        <v>3248</v>
      </c>
      <c r="Z78" s="452">
        <v>3608.9</v>
      </c>
      <c r="AA78" s="452">
        <v>3902.8</v>
      </c>
    </row>
    <row r="79" spans="1:27" ht="12.75" customHeight="1">
      <c r="A79" s="118" t="s">
        <v>761</v>
      </c>
      <c r="B79" s="64">
        <v>18</v>
      </c>
      <c r="C79" s="64">
        <v>144</v>
      </c>
      <c r="D79" s="10">
        <v>2.0909724086147907</v>
      </c>
      <c r="E79" s="10">
        <v>9.414527164099173</v>
      </c>
      <c r="F79" s="10">
        <v>26.332311472858631</v>
      </c>
      <c r="G79" s="10">
        <v>39.676287165598922</v>
      </c>
      <c r="H79" s="10">
        <v>45.494695553096264</v>
      </c>
      <c r="I79" s="10">
        <v>59.243273202086179</v>
      </c>
      <c r="J79" s="10">
        <v>85.971032291232405</v>
      </c>
      <c r="K79" s="10">
        <v>115.70357460877594</v>
      </c>
      <c r="L79" s="10">
        <v>136.73214245345642</v>
      </c>
      <c r="M79" s="10">
        <v>158.80000000000001</v>
      </c>
      <c r="N79" s="251">
        <v>178.15990056676517</v>
      </c>
      <c r="O79" s="251">
        <v>211.49307869385169</v>
      </c>
      <c r="P79" s="251">
        <v>251.41259180137874</v>
      </c>
      <c r="Q79" s="251">
        <v>298.95639371667897</v>
      </c>
      <c r="R79" s="251">
        <v>344.23451348740281</v>
      </c>
      <c r="S79" s="251">
        <v>407.19993332043248</v>
      </c>
      <c r="T79" s="251">
        <v>427.8457565408263</v>
      </c>
      <c r="U79" s="251">
        <v>423.24498284223711</v>
      </c>
      <c r="V79" s="251">
        <v>479.3</v>
      </c>
      <c r="W79" s="251">
        <v>528.1</v>
      </c>
      <c r="X79" s="452">
        <v>575</v>
      </c>
      <c r="Y79" s="452">
        <v>632</v>
      </c>
      <c r="Z79" s="452">
        <v>754.8</v>
      </c>
      <c r="AA79" s="452">
        <v>818.2</v>
      </c>
    </row>
    <row r="80" spans="1:27" ht="12.75" customHeight="1">
      <c r="A80" s="46" t="s">
        <v>810</v>
      </c>
      <c r="B80" s="392"/>
      <c r="C80" s="392"/>
      <c r="D80" s="13">
        <v>3.8731903876927675E-4</v>
      </c>
      <c r="E80" s="13">
        <v>2.4534306912625927E-3</v>
      </c>
      <c r="F80" s="10">
        <v>1.4359031164819005</v>
      </c>
      <c r="G80" s="10">
        <v>2.2373426873207425</v>
      </c>
      <c r="H80" s="10">
        <v>5.3491094744072711</v>
      </c>
      <c r="I80" s="10">
        <v>7.0227080834879905</v>
      </c>
      <c r="J80" s="10">
        <v>10.074298380543798</v>
      </c>
      <c r="K80" s="10">
        <v>13.828975864210761</v>
      </c>
      <c r="L80" s="10">
        <v>15.583075585660941</v>
      </c>
      <c r="M80" s="10">
        <v>19.600000000000001</v>
      </c>
      <c r="N80" s="251">
        <v>25.117580452790772</v>
      </c>
      <c r="O80" s="251">
        <v>29.338197707521669</v>
      </c>
      <c r="P80" s="251">
        <v>33.241641754369574</v>
      </c>
      <c r="Q80" s="251">
        <v>39.080851355113886</v>
      </c>
      <c r="R80" s="251">
        <v>44.187068452335993</v>
      </c>
      <c r="S80" s="251">
        <v>50.213333806820373</v>
      </c>
      <c r="T80" s="251">
        <v>56.875795153287491</v>
      </c>
      <c r="U80" s="251">
        <v>56.367969780611141</v>
      </c>
      <c r="V80" s="251">
        <v>62.3</v>
      </c>
      <c r="W80" s="251">
        <v>72.7</v>
      </c>
      <c r="X80" s="452">
        <v>86</v>
      </c>
      <c r="Y80" s="452">
        <v>94</v>
      </c>
      <c r="Z80" s="452">
        <v>106.3</v>
      </c>
      <c r="AA80" s="452">
        <v>117.6</v>
      </c>
    </row>
    <row r="81" spans="1:256" ht="12.75" customHeight="1">
      <c r="A81" s="46" t="s">
        <v>811</v>
      </c>
      <c r="B81" s="64">
        <v>4</v>
      </c>
      <c r="C81" s="64">
        <v>29</v>
      </c>
      <c r="D81" s="10">
        <v>2.8684644159126971</v>
      </c>
      <c r="E81" s="10">
        <v>17.373972838279499</v>
      </c>
      <c r="F81" s="10">
        <v>61.704941695509142</v>
      </c>
      <c r="G81" s="10">
        <v>102.27749633404895</v>
      </c>
      <c r="H81" s="10">
        <v>167.32558836837831</v>
      </c>
      <c r="I81" s="10">
        <v>172.86750899101958</v>
      </c>
      <c r="J81" s="10">
        <v>184.91576664551386</v>
      </c>
      <c r="K81" s="10">
        <v>217.36735278597695</v>
      </c>
      <c r="L81" s="10">
        <v>267.27151088431594</v>
      </c>
      <c r="M81" s="10">
        <v>296.60000000000002</v>
      </c>
      <c r="N81" s="251">
        <v>312.81249780070488</v>
      </c>
      <c r="O81" s="251">
        <v>340.69712661267317</v>
      </c>
      <c r="P81" s="251">
        <v>364.2402312494026</v>
      </c>
      <c r="Q81" s="251">
        <v>485.6249233264395</v>
      </c>
      <c r="R81" s="251">
        <v>616.93695837357109</v>
      </c>
      <c r="S81" s="251">
        <v>714.80103496523259</v>
      </c>
      <c r="T81" s="251">
        <v>611.9305667206238</v>
      </c>
      <c r="U81" s="251">
        <v>592.35299429490749</v>
      </c>
      <c r="V81" s="251">
        <v>614.20000000000005</v>
      </c>
      <c r="W81" s="251">
        <v>583.4</v>
      </c>
      <c r="X81" s="452">
        <v>598</v>
      </c>
      <c r="Y81" s="452">
        <v>607</v>
      </c>
      <c r="Z81" s="452">
        <v>659.1</v>
      </c>
      <c r="AA81" s="452">
        <v>654.79999999999995</v>
      </c>
    </row>
    <row r="82" spans="1:256" ht="12.75" customHeight="1">
      <c r="A82" s="46" t="s">
        <v>812</v>
      </c>
      <c r="B82" s="64">
        <v>5</v>
      </c>
      <c r="C82" s="64">
        <v>62</v>
      </c>
      <c r="D82" s="10">
        <v>1.0096931685755153</v>
      </c>
      <c r="E82" s="10">
        <v>5.4743650473797567</v>
      </c>
      <c r="F82" s="10">
        <v>19.041419667971233</v>
      </c>
      <c r="G82" s="10">
        <v>40.995294654005669</v>
      </c>
      <c r="H82" s="10">
        <v>79.116479766233624</v>
      </c>
      <c r="I82" s="10">
        <v>116.95940065785119</v>
      </c>
      <c r="J82" s="10">
        <v>193.73652432675544</v>
      </c>
      <c r="K82" s="10">
        <v>285.34629512062395</v>
      </c>
      <c r="L82" s="10">
        <v>383.57495096800091</v>
      </c>
      <c r="M82" s="10">
        <v>505.3</v>
      </c>
      <c r="N82" s="251">
        <v>659.72526678409054</v>
      </c>
      <c r="O82" s="251">
        <v>847.62181728991186</v>
      </c>
      <c r="P82" s="251">
        <v>1063.7661254642196</v>
      </c>
      <c r="Q82" s="251">
        <v>1347.2003616478944</v>
      </c>
      <c r="R82" s="251">
        <v>1691.9822371785478</v>
      </c>
      <c r="S82" s="251">
        <v>2014.7751361061266</v>
      </c>
      <c r="T82" s="251">
        <v>2172.5810700037855</v>
      </c>
      <c r="U82" s="251">
        <v>2282.8199423123565</v>
      </c>
      <c r="V82" s="251">
        <v>2429.6999999999998</v>
      </c>
      <c r="W82" s="251">
        <v>2646.1</v>
      </c>
      <c r="X82" s="452">
        <v>3130</v>
      </c>
      <c r="Y82" s="452">
        <v>3330</v>
      </c>
      <c r="Z82" s="452">
        <v>3686.2</v>
      </c>
      <c r="AA82" s="452">
        <v>3867.8</v>
      </c>
    </row>
    <row r="83" spans="1:256" ht="25.5" customHeight="1">
      <c r="A83" s="46" t="s">
        <v>813</v>
      </c>
      <c r="B83" s="64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287"/>
      <c r="N83" s="287"/>
      <c r="O83" s="287"/>
      <c r="P83" s="287"/>
      <c r="Q83" s="287"/>
      <c r="R83" s="287"/>
      <c r="S83" s="287"/>
      <c r="T83" s="287"/>
      <c r="U83" s="287"/>
      <c r="V83" s="251">
        <v>38</v>
      </c>
      <c r="W83" s="251">
        <v>57.3</v>
      </c>
      <c r="X83" s="452">
        <v>76</v>
      </c>
      <c r="Y83" s="452">
        <v>92</v>
      </c>
      <c r="Z83" s="452">
        <v>109.4</v>
      </c>
      <c r="AA83" s="452">
        <v>130.30000000000001</v>
      </c>
    </row>
    <row r="84" spans="1:256" ht="12.75" customHeight="1">
      <c r="A84" s="46" t="s">
        <v>814</v>
      </c>
      <c r="B84" s="10">
        <v>13</v>
      </c>
      <c r="C84" s="10">
        <v>53</v>
      </c>
      <c r="D84" s="10">
        <v>2.2435081591813297</v>
      </c>
      <c r="E84" s="10">
        <v>14.22362511035341</v>
      </c>
      <c r="F84" s="10">
        <v>48</v>
      </c>
      <c r="G84" s="10">
        <v>114.3</v>
      </c>
      <c r="H84" s="10">
        <v>61.3</v>
      </c>
      <c r="I84" s="10">
        <v>86.025160521011586</v>
      </c>
      <c r="J84" s="10">
        <v>122.9</v>
      </c>
      <c r="K84" s="10">
        <v>184.54273576505119</v>
      </c>
      <c r="L84" s="10">
        <v>243.33855268088405</v>
      </c>
      <c r="M84" s="10">
        <v>317</v>
      </c>
      <c r="N84" s="10">
        <v>414.99878000908382</v>
      </c>
      <c r="O84" s="10">
        <v>499.62754911044505</v>
      </c>
      <c r="P84" s="10">
        <v>565</v>
      </c>
      <c r="Q84" s="10">
        <v>714</v>
      </c>
      <c r="R84" s="10">
        <v>924.28186184809374</v>
      </c>
      <c r="S84" s="10">
        <v>1008</v>
      </c>
      <c r="T84" s="250">
        <v>1162</v>
      </c>
      <c r="U84" s="250">
        <v>1251</v>
      </c>
      <c r="V84" s="250">
        <v>1341</v>
      </c>
      <c r="W84" s="251">
        <v>1460.3</v>
      </c>
      <c r="X84" s="452">
        <v>1906</v>
      </c>
      <c r="Y84" s="452">
        <v>2123</v>
      </c>
      <c r="Z84" s="452">
        <v>2274.5</v>
      </c>
      <c r="AA84" s="452">
        <v>2298.8000000000002</v>
      </c>
    </row>
    <row r="85" spans="1:256" ht="21" customHeight="1">
      <c r="A85" s="572" t="s">
        <v>2186</v>
      </c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72"/>
      <c r="P85" s="572"/>
      <c r="Q85" s="572"/>
      <c r="R85" s="572"/>
      <c r="S85" s="572"/>
      <c r="T85" s="572"/>
      <c r="U85" s="572"/>
      <c r="V85" s="572"/>
      <c r="W85" s="572"/>
      <c r="X85" s="572"/>
      <c r="Y85" s="572"/>
      <c r="Z85" s="503"/>
      <c r="AA85" s="503"/>
    </row>
    <row r="86" spans="1:256" ht="21" customHeight="1">
      <c r="A86" s="572" t="s">
        <v>1088</v>
      </c>
      <c r="B86" s="574"/>
      <c r="C86" s="574"/>
      <c r="D86" s="574"/>
      <c r="E86" s="574"/>
      <c r="F86" s="574"/>
      <c r="G86" s="574"/>
      <c r="H86" s="574"/>
      <c r="I86" s="574"/>
      <c r="J86" s="574"/>
      <c r="K86" s="574"/>
      <c r="L86" s="574"/>
      <c r="M86" s="574"/>
      <c r="N86" s="574"/>
      <c r="O86" s="574"/>
      <c r="P86" s="574"/>
      <c r="Q86" s="574"/>
      <c r="R86" s="574"/>
      <c r="S86" s="574"/>
      <c r="T86" s="574"/>
      <c r="U86" s="574"/>
      <c r="V86" s="574"/>
      <c r="W86" s="574"/>
      <c r="X86" s="574"/>
      <c r="Y86" s="574"/>
      <c r="Z86" s="503"/>
      <c r="AA86" s="503"/>
    </row>
    <row r="87" spans="1:256" ht="15" customHeight="1">
      <c r="A87" s="420" t="s">
        <v>1063</v>
      </c>
      <c r="B87" s="573"/>
      <c r="C87" s="573"/>
      <c r="D87" s="573"/>
      <c r="E87" s="573"/>
      <c r="F87" s="573"/>
      <c r="G87" s="573"/>
      <c r="H87" s="573"/>
      <c r="I87" s="573"/>
      <c r="J87" s="573"/>
      <c r="K87" s="573"/>
      <c r="L87" s="573"/>
      <c r="M87" s="573"/>
      <c r="N87" s="573"/>
      <c r="O87" s="573"/>
      <c r="P87" s="573"/>
      <c r="Q87" s="573"/>
      <c r="R87" s="573"/>
      <c r="S87" s="573"/>
      <c r="T87" s="573"/>
      <c r="U87" s="573"/>
      <c r="V87" s="573"/>
      <c r="W87" s="573"/>
      <c r="X87" s="573"/>
      <c r="Y87" s="573"/>
      <c r="Z87" s="573"/>
      <c r="AA87" s="573"/>
      <c r="AB87" s="421"/>
      <c r="AC87" s="421"/>
      <c r="AD87" s="421"/>
      <c r="AE87" s="421"/>
      <c r="AF87" s="421"/>
      <c r="AG87" s="421"/>
      <c r="AH87" s="421"/>
      <c r="AI87" s="421"/>
      <c r="AJ87" s="421"/>
      <c r="AK87" s="421"/>
      <c r="AL87" s="421"/>
      <c r="AM87" s="421"/>
      <c r="AN87" s="421"/>
      <c r="AO87" s="421"/>
      <c r="AP87" s="421"/>
      <c r="AQ87" s="421"/>
      <c r="AR87" s="421"/>
      <c r="AS87" s="173"/>
      <c r="AT87" s="173"/>
      <c r="AU87" s="420"/>
      <c r="AV87" s="421"/>
      <c r="AW87" s="421"/>
      <c r="AX87" s="421"/>
      <c r="AY87" s="421"/>
      <c r="AZ87" s="421"/>
      <c r="BA87" s="421"/>
      <c r="BB87" s="421"/>
      <c r="BC87" s="421"/>
      <c r="BD87" s="421"/>
      <c r="BE87" s="421"/>
      <c r="BF87" s="421"/>
      <c r="BG87" s="421"/>
      <c r="BH87" s="421"/>
      <c r="BI87" s="421"/>
      <c r="BJ87" s="421"/>
      <c r="BK87" s="421"/>
      <c r="BL87" s="421"/>
      <c r="BM87" s="421"/>
      <c r="BN87" s="421"/>
      <c r="BO87" s="421"/>
      <c r="BP87" s="173"/>
      <c r="BQ87" s="173"/>
      <c r="BR87" s="420"/>
      <c r="BS87" s="421"/>
      <c r="BT87" s="421"/>
      <c r="BU87" s="421"/>
      <c r="BV87" s="421"/>
      <c r="BW87" s="421"/>
      <c r="BX87" s="421"/>
      <c r="BY87" s="421"/>
      <c r="BZ87" s="421"/>
      <c r="CA87" s="421"/>
      <c r="CB87" s="421"/>
      <c r="CC87" s="421"/>
      <c r="CD87" s="421"/>
      <c r="CE87" s="421"/>
      <c r="CF87" s="421"/>
      <c r="CG87" s="421"/>
      <c r="CH87" s="421"/>
      <c r="CI87" s="421"/>
      <c r="CJ87" s="421"/>
      <c r="CK87" s="421"/>
      <c r="CL87" s="421"/>
      <c r="CM87" s="173"/>
      <c r="CN87" s="173"/>
      <c r="CO87" s="572"/>
      <c r="CP87" s="573"/>
      <c r="CQ87" s="573"/>
      <c r="CR87" s="573"/>
      <c r="CS87" s="573"/>
      <c r="CT87" s="573"/>
      <c r="CU87" s="573"/>
      <c r="CV87" s="573"/>
      <c r="CW87" s="573"/>
      <c r="CX87" s="573"/>
      <c r="CY87" s="573"/>
      <c r="CZ87" s="573"/>
      <c r="DA87" s="573"/>
      <c r="DB87" s="573"/>
      <c r="DC87" s="573"/>
      <c r="DD87" s="573"/>
      <c r="DE87" s="573"/>
      <c r="DF87" s="573"/>
      <c r="DG87" s="573"/>
      <c r="DH87" s="573"/>
      <c r="DI87" s="573"/>
      <c r="DJ87" s="503"/>
      <c r="DK87" s="503"/>
      <c r="DL87" s="572"/>
      <c r="DM87" s="573"/>
      <c r="DN87" s="573"/>
      <c r="DO87" s="573"/>
      <c r="DP87" s="573"/>
      <c r="DQ87" s="573"/>
      <c r="DR87" s="573"/>
      <c r="DS87" s="573"/>
      <c r="DT87" s="573"/>
      <c r="DU87" s="573"/>
      <c r="DV87" s="573"/>
      <c r="DW87" s="573"/>
      <c r="DX87" s="573"/>
      <c r="DY87" s="573"/>
      <c r="DZ87" s="573"/>
      <c r="EA87" s="573"/>
      <c r="EB87" s="573"/>
      <c r="EC87" s="573"/>
      <c r="ED87" s="573"/>
      <c r="EE87" s="573"/>
      <c r="EF87" s="573"/>
      <c r="EG87" s="503"/>
      <c r="EH87" s="503"/>
      <c r="EI87" s="572"/>
      <c r="EJ87" s="573"/>
      <c r="EK87" s="573"/>
      <c r="EL87" s="573"/>
      <c r="EM87" s="573"/>
      <c r="EN87" s="573"/>
      <c r="EO87" s="573"/>
      <c r="EP87" s="573"/>
      <c r="EQ87" s="573"/>
      <c r="ER87" s="573"/>
      <c r="ES87" s="573"/>
      <c r="ET87" s="573"/>
      <c r="EU87" s="573"/>
      <c r="EV87" s="573"/>
      <c r="EW87" s="573"/>
      <c r="EX87" s="573"/>
      <c r="EY87" s="573"/>
      <c r="EZ87" s="573"/>
      <c r="FA87" s="573"/>
      <c r="FB87" s="573"/>
      <c r="FC87" s="573"/>
      <c r="FD87" s="503"/>
      <c r="FE87" s="503"/>
      <c r="FF87" s="572"/>
      <c r="FG87" s="573"/>
      <c r="FH87" s="573"/>
      <c r="FI87" s="573"/>
      <c r="FJ87" s="573"/>
      <c r="FK87" s="573"/>
      <c r="FL87" s="573"/>
      <c r="FM87" s="573"/>
      <c r="FN87" s="573"/>
      <c r="FO87" s="573"/>
      <c r="FP87" s="573"/>
      <c r="FQ87" s="573"/>
      <c r="FR87" s="573"/>
      <c r="FS87" s="573"/>
      <c r="FT87" s="573"/>
      <c r="FU87" s="573"/>
      <c r="FV87" s="573"/>
      <c r="FW87" s="573"/>
      <c r="FX87" s="573"/>
      <c r="FY87" s="573"/>
      <c r="FZ87" s="573"/>
      <c r="GA87" s="503"/>
      <c r="GB87" s="503"/>
      <c r="GC87" s="572"/>
      <c r="GD87" s="573"/>
      <c r="GE87" s="573"/>
      <c r="GF87" s="573"/>
      <c r="GG87" s="573"/>
      <c r="GH87" s="573"/>
      <c r="GI87" s="573"/>
      <c r="GJ87" s="573"/>
      <c r="GK87" s="573"/>
      <c r="GL87" s="573"/>
      <c r="GM87" s="573"/>
      <c r="GN87" s="573"/>
      <c r="GO87" s="573"/>
      <c r="GP87" s="573"/>
      <c r="GQ87" s="573"/>
      <c r="GR87" s="573"/>
      <c r="GS87" s="573"/>
      <c r="GT87" s="573"/>
      <c r="GU87" s="573"/>
      <c r="GV87" s="573"/>
      <c r="GW87" s="573"/>
      <c r="GX87" s="503"/>
      <c r="GY87" s="503"/>
      <c r="GZ87" s="572"/>
      <c r="HA87" s="573"/>
      <c r="HB87" s="573"/>
      <c r="HC87" s="573"/>
      <c r="HD87" s="573"/>
      <c r="HE87" s="573"/>
      <c r="HF87" s="573"/>
      <c r="HG87" s="573"/>
      <c r="HH87" s="573"/>
      <c r="HI87" s="573"/>
      <c r="HJ87" s="573"/>
      <c r="HK87" s="573"/>
      <c r="HL87" s="573"/>
      <c r="HM87" s="573"/>
      <c r="HN87" s="573"/>
      <c r="HO87" s="573"/>
      <c r="HP87" s="573"/>
      <c r="HQ87" s="573"/>
      <c r="HR87" s="573"/>
      <c r="HS87" s="573"/>
      <c r="HT87" s="573"/>
      <c r="HU87" s="503"/>
      <c r="HV87" s="503"/>
      <c r="HW87" s="572"/>
      <c r="HX87" s="573"/>
      <c r="HY87" s="573"/>
      <c r="HZ87" s="573"/>
      <c r="IA87" s="573"/>
      <c r="IB87" s="573"/>
      <c r="IC87" s="573"/>
      <c r="ID87" s="573"/>
      <c r="IE87" s="573"/>
      <c r="IF87" s="573"/>
      <c r="IG87" s="573"/>
      <c r="IH87" s="573"/>
      <c r="II87" s="573"/>
      <c r="IJ87" s="573"/>
      <c r="IK87" s="573"/>
      <c r="IL87" s="573"/>
      <c r="IM87" s="573"/>
      <c r="IN87" s="573"/>
      <c r="IO87" s="573"/>
      <c r="IP87" s="573"/>
      <c r="IQ87" s="573"/>
      <c r="IR87" s="503"/>
      <c r="IS87" s="503"/>
      <c r="IT87" s="572"/>
      <c r="IU87" s="573"/>
      <c r="IV87" s="573"/>
    </row>
  </sheetData>
  <mergeCells count="22">
    <mergeCell ref="A33:AA33"/>
    <mergeCell ref="A34:AA34"/>
    <mergeCell ref="A35:AA35"/>
    <mergeCell ref="A36:AA36"/>
    <mergeCell ref="A1:AA1"/>
    <mergeCell ref="CO87:DK87"/>
    <mergeCell ref="A3:AA3"/>
    <mergeCell ref="A86:AA86"/>
    <mergeCell ref="B87:AA87"/>
    <mergeCell ref="A37:AA37"/>
    <mergeCell ref="A38:AA38"/>
    <mergeCell ref="A39:AA39"/>
    <mergeCell ref="A45:AA45"/>
    <mergeCell ref="A46:AA46"/>
    <mergeCell ref="A85:AA85"/>
    <mergeCell ref="HW87:IS87"/>
    <mergeCell ref="IT87:IV87"/>
    <mergeCell ref="DL87:EH87"/>
    <mergeCell ref="EI87:FE87"/>
    <mergeCell ref="FF87:GB87"/>
    <mergeCell ref="GC87:GY87"/>
    <mergeCell ref="GZ87:HV8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Лист16">
    <tabColor rgb="FFCCFFCC"/>
  </sheetPr>
  <dimension ref="A1:AR81"/>
  <sheetViews>
    <sheetView zoomScale="80" zoomScaleNormal="80" workbookViewId="0">
      <pane xSplit="1" ySplit="3" topLeftCell="B28" activePane="bottomRight" state="frozen"/>
      <selection pane="topRight" activeCell="B1" sqref="B1"/>
      <selection pane="bottomLeft" activeCell="A4" sqref="A4"/>
      <selection pane="bottomRight" activeCell="A51" sqref="A51:AA51"/>
    </sheetView>
  </sheetViews>
  <sheetFormatPr defaultRowHeight="13.2"/>
  <cols>
    <col min="1" max="1" width="35.109375" customWidth="1"/>
  </cols>
  <sheetData>
    <row r="1" spans="1:44">
      <c r="A1" s="510" t="s">
        <v>466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  <c r="S1" s="510"/>
      <c r="T1" s="510"/>
      <c r="U1" s="510"/>
      <c r="V1" s="510"/>
      <c r="W1" s="510"/>
      <c r="X1" s="510"/>
      <c r="Y1" s="510"/>
      <c r="Z1" s="552"/>
      <c r="AA1" s="563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</row>
    <row r="2" spans="1:44" ht="15" customHeight="1">
      <c r="A2" s="1" t="s">
        <v>1518</v>
      </c>
      <c r="B2" s="1">
        <v>1991</v>
      </c>
      <c r="C2" s="1">
        <v>1992</v>
      </c>
      <c r="D2" s="1">
        <v>1993</v>
      </c>
      <c r="E2" s="1">
        <v>1994</v>
      </c>
      <c r="F2" s="1">
        <v>1995</v>
      </c>
      <c r="G2" s="1">
        <v>1996</v>
      </c>
      <c r="H2" s="1">
        <v>1997</v>
      </c>
      <c r="I2" s="1">
        <v>1998</v>
      </c>
      <c r="J2" s="1">
        <v>1999</v>
      </c>
      <c r="K2" s="1">
        <v>2000</v>
      </c>
      <c r="L2" s="1">
        <v>2001</v>
      </c>
      <c r="M2" s="1">
        <v>2002</v>
      </c>
      <c r="N2" s="1">
        <v>2003</v>
      </c>
      <c r="O2" s="1">
        <v>2004</v>
      </c>
      <c r="P2" s="1">
        <v>2005</v>
      </c>
      <c r="Q2" s="1">
        <v>2006</v>
      </c>
      <c r="R2" s="1">
        <v>2007</v>
      </c>
      <c r="S2" s="174">
        <v>2008</v>
      </c>
      <c r="T2" s="174">
        <v>2009</v>
      </c>
      <c r="U2" s="174">
        <v>2010</v>
      </c>
      <c r="V2" s="174">
        <v>2011</v>
      </c>
      <c r="W2" s="174">
        <v>2012</v>
      </c>
      <c r="X2" s="174">
        <v>2013</v>
      </c>
      <c r="Y2" s="174">
        <v>2014</v>
      </c>
      <c r="Z2" s="174">
        <v>2015</v>
      </c>
      <c r="AA2" s="174">
        <v>2016</v>
      </c>
    </row>
    <row r="3" spans="1:44">
      <c r="A3" s="508" t="s">
        <v>490</v>
      </c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</row>
    <row r="4" spans="1:44">
      <c r="A4" s="7" t="s">
        <v>1722</v>
      </c>
    </row>
    <row r="5" spans="1:44" ht="26.4">
      <c r="A5" s="8" t="s">
        <v>842</v>
      </c>
      <c r="B5" s="73">
        <v>18307.8</v>
      </c>
      <c r="C5" s="57">
        <v>15736.3</v>
      </c>
      <c r="D5" s="187">
        <v>12752</v>
      </c>
      <c r="E5" s="187">
        <v>9940</v>
      </c>
      <c r="F5" s="57">
        <v>8813.7000000000007</v>
      </c>
      <c r="G5" s="57">
        <v>8166.2</v>
      </c>
      <c r="H5" s="57">
        <v>7482.5</v>
      </c>
      <c r="I5" s="57">
        <v>7078.2</v>
      </c>
      <c r="J5" s="57">
        <v>7381.5</v>
      </c>
      <c r="K5" s="57">
        <v>7907.1</v>
      </c>
      <c r="L5" s="57">
        <v>8200.2999999999993</v>
      </c>
      <c r="M5" s="57">
        <v>8487.5</v>
      </c>
      <c r="N5" s="57">
        <v>8767.7999999999993</v>
      </c>
      <c r="O5" s="57">
        <v>8978.2999999999993</v>
      </c>
      <c r="P5" s="57">
        <v>9167.1</v>
      </c>
      <c r="Q5" s="57">
        <v>9300.7000000000007</v>
      </c>
      <c r="R5" s="57">
        <v>9450.6</v>
      </c>
      <c r="S5" s="57">
        <v>9451.1</v>
      </c>
      <c r="T5" s="57">
        <f>SUM(T7:T14)</f>
        <v>7469.4999999999991</v>
      </c>
      <c r="U5" s="57">
        <f>SUM(U7:U14)</f>
        <v>7750.4</v>
      </c>
      <c r="V5" s="18">
        <v>8337.2000000000007</v>
      </c>
      <c r="W5" s="18">
        <v>8519.2000000000007</v>
      </c>
      <c r="X5" s="18">
        <v>8264.5</v>
      </c>
      <c r="Y5" s="18">
        <v>8006.4</v>
      </c>
      <c r="Z5" s="27">
        <v>7581.8</v>
      </c>
      <c r="AA5" s="18">
        <v>7694.9</v>
      </c>
    </row>
    <row r="6" spans="1:44">
      <c r="A6" s="9" t="s">
        <v>650</v>
      </c>
      <c r="B6" s="73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W6" s="175"/>
      <c r="X6" s="427"/>
      <c r="Y6" s="427"/>
      <c r="Z6" s="18"/>
      <c r="AA6" s="427"/>
    </row>
    <row r="7" spans="1:44">
      <c r="A7" s="31" t="s">
        <v>843</v>
      </c>
      <c r="B7" s="73">
        <v>1957.3</v>
      </c>
      <c r="C7" s="57">
        <v>1640.1</v>
      </c>
      <c r="D7" s="57">
        <v>1347.8</v>
      </c>
      <c r="E7" s="57">
        <v>1058.2</v>
      </c>
      <c r="F7" s="187">
        <v>1028</v>
      </c>
      <c r="G7" s="187">
        <v>911.5</v>
      </c>
      <c r="H7" s="57">
        <v>887.2</v>
      </c>
      <c r="I7" s="57">
        <v>834.8</v>
      </c>
      <c r="J7" s="57">
        <v>947.4</v>
      </c>
      <c r="K7" s="57">
        <v>1046.8</v>
      </c>
      <c r="L7" s="57">
        <v>1057.5</v>
      </c>
      <c r="M7" s="57">
        <v>1083.7</v>
      </c>
      <c r="N7" s="57">
        <v>1160.9000000000001</v>
      </c>
      <c r="O7" s="57">
        <v>1221.2</v>
      </c>
      <c r="P7" s="57">
        <v>1273.3</v>
      </c>
      <c r="Q7" s="57">
        <v>1311.6</v>
      </c>
      <c r="R7" s="57">
        <v>1344.6</v>
      </c>
      <c r="S7" s="57">
        <v>1304.4000000000001</v>
      </c>
      <c r="T7" s="57">
        <v>1108.8</v>
      </c>
      <c r="U7" s="27">
        <v>1312</v>
      </c>
      <c r="V7" s="27">
        <v>1381.7</v>
      </c>
      <c r="W7" s="18">
        <v>1421.1</v>
      </c>
      <c r="X7" s="18">
        <v>1381.2</v>
      </c>
      <c r="Y7" s="18">
        <v>1375.4</v>
      </c>
      <c r="Z7" s="27">
        <v>1329</v>
      </c>
      <c r="AA7" s="18">
        <v>1325.2</v>
      </c>
    </row>
    <row r="8" spans="1:44">
      <c r="A8" s="31" t="s">
        <v>2252</v>
      </c>
      <c r="B8" s="73">
        <v>14688.3</v>
      </c>
      <c r="C8" s="177">
        <v>12750</v>
      </c>
      <c r="D8" s="57">
        <v>10224.6</v>
      </c>
      <c r="E8" s="57">
        <v>7845.3</v>
      </c>
      <c r="F8" s="57">
        <v>6786.4</v>
      </c>
      <c r="G8" s="57">
        <v>6305</v>
      </c>
      <c r="H8" s="57">
        <v>5647.6</v>
      </c>
      <c r="I8" s="57">
        <v>5307.8</v>
      </c>
      <c r="J8" s="57">
        <v>5491.1</v>
      </c>
      <c r="K8" s="57">
        <v>5878.4</v>
      </c>
      <c r="L8" s="57">
        <v>6125.3</v>
      </c>
      <c r="M8" s="57">
        <v>6347.7</v>
      </c>
      <c r="N8" s="57">
        <v>6468.1</v>
      </c>
      <c r="O8" s="57">
        <v>6567.8</v>
      </c>
      <c r="P8" s="57">
        <v>6684.6</v>
      </c>
      <c r="Q8" s="57">
        <v>6753.3</v>
      </c>
      <c r="R8" s="57">
        <v>6861.4</v>
      </c>
      <c r="S8" s="57">
        <v>6893.1</v>
      </c>
      <c r="T8" s="73">
        <v>5240.5</v>
      </c>
      <c r="U8" s="57">
        <v>5236.3999999999996</v>
      </c>
      <c r="V8" s="18">
        <v>5663.1</v>
      </c>
      <c r="W8" s="18">
        <v>5841.6</v>
      </c>
      <c r="X8" s="18">
        <v>5635.3</v>
      </c>
      <c r="Y8" s="18">
        <v>5416.7</v>
      </c>
      <c r="Z8" s="27">
        <v>5040.6000000000004</v>
      </c>
      <c r="AA8" s="18">
        <v>5138.2</v>
      </c>
    </row>
    <row r="9" spans="1:44">
      <c r="A9" s="31" t="s">
        <v>627</v>
      </c>
      <c r="B9" s="73">
        <v>545.70000000000005</v>
      </c>
      <c r="C9" s="178">
        <v>523.4</v>
      </c>
      <c r="D9" s="178">
        <v>511.6</v>
      </c>
      <c r="E9" s="178">
        <v>482.9</v>
      </c>
      <c r="F9" s="178">
        <v>473.8</v>
      </c>
      <c r="G9" s="179">
        <v>481.5</v>
      </c>
      <c r="H9" s="178">
        <v>480</v>
      </c>
      <c r="I9" s="178">
        <v>487</v>
      </c>
      <c r="J9" s="178">
        <v>498.9</v>
      </c>
      <c r="K9" s="178">
        <v>511.2</v>
      </c>
      <c r="L9" s="178">
        <v>508.8</v>
      </c>
      <c r="M9" s="178">
        <v>513.79999999999995</v>
      </c>
      <c r="N9" s="178">
        <v>544.5</v>
      </c>
      <c r="O9" s="178">
        <v>555.1</v>
      </c>
      <c r="P9" s="178">
        <v>565.79999999999995</v>
      </c>
      <c r="Q9" s="178">
        <v>581.1</v>
      </c>
      <c r="R9" s="178">
        <v>571.6</v>
      </c>
      <c r="S9" s="178">
        <v>578.6</v>
      </c>
      <c r="T9" s="178">
        <v>480</v>
      </c>
      <c r="U9" s="57">
        <v>536.6</v>
      </c>
      <c r="V9" s="18">
        <v>555.1</v>
      </c>
      <c r="W9" s="18">
        <v>541.1</v>
      </c>
      <c r="X9" s="18">
        <v>537.5</v>
      </c>
      <c r="Y9" s="27">
        <v>512</v>
      </c>
      <c r="Z9" s="27">
        <v>493</v>
      </c>
      <c r="AA9" s="18">
        <v>509.4</v>
      </c>
    </row>
    <row r="10" spans="1:44">
      <c r="A10" s="31" t="s">
        <v>628</v>
      </c>
      <c r="B10" s="73">
        <v>441.4</v>
      </c>
      <c r="C10" s="178">
        <v>382.8</v>
      </c>
      <c r="D10" s="178">
        <v>335.4</v>
      </c>
      <c r="E10" s="178">
        <v>299.5</v>
      </c>
      <c r="F10" s="178">
        <v>287.89999999999998</v>
      </c>
      <c r="G10" s="178">
        <v>281.5</v>
      </c>
      <c r="H10" s="178">
        <v>283.8</v>
      </c>
      <c r="I10" s="178">
        <v>282</v>
      </c>
      <c r="J10" s="178">
        <v>282.10000000000002</v>
      </c>
      <c r="K10" s="178">
        <v>294.60000000000002</v>
      </c>
      <c r="L10" s="178">
        <v>319.7</v>
      </c>
      <c r="M10" s="178">
        <v>359.8</v>
      </c>
      <c r="N10" s="178">
        <v>404.3</v>
      </c>
      <c r="O10" s="178">
        <v>441.5</v>
      </c>
      <c r="P10" s="178">
        <v>454.1</v>
      </c>
      <c r="Q10" s="178">
        <v>460.8</v>
      </c>
      <c r="R10" s="178">
        <v>461.8</v>
      </c>
      <c r="S10" s="178">
        <v>456.4</v>
      </c>
      <c r="T10" s="73">
        <v>474.4</v>
      </c>
      <c r="U10" s="57">
        <v>491.7</v>
      </c>
      <c r="V10" s="18">
        <v>543.79999999999995</v>
      </c>
      <c r="W10" s="18">
        <v>523.4</v>
      </c>
      <c r="X10" s="18">
        <v>524.6</v>
      </c>
      <c r="Y10" s="18">
        <v>532.1</v>
      </c>
      <c r="Z10" s="27">
        <v>543.29999999999995</v>
      </c>
      <c r="AA10" s="18">
        <v>543.4</v>
      </c>
    </row>
    <row r="11" spans="1:44" ht="13.5" customHeight="1">
      <c r="A11" s="31" t="s">
        <v>629</v>
      </c>
      <c r="B11" s="73">
        <v>55.1</v>
      </c>
      <c r="C11" s="178">
        <v>40.5</v>
      </c>
      <c r="D11" s="178">
        <v>26.1</v>
      </c>
      <c r="E11" s="178">
        <v>18.3</v>
      </c>
      <c r="F11" s="178">
        <v>20.9</v>
      </c>
      <c r="G11" s="178">
        <v>20.399999999999999</v>
      </c>
      <c r="H11" s="178">
        <v>22.1</v>
      </c>
      <c r="I11" s="178">
        <v>20.9</v>
      </c>
      <c r="J11" s="178">
        <v>20.9</v>
      </c>
      <c r="K11" s="178">
        <v>23.1</v>
      </c>
      <c r="L11" s="178">
        <v>24.9</v>
      </c>
      <c r="M11" s="178">
        <v>25.7</v>
      </c>
      <c r="N11" s="178">
        <v>27.6</v>
      </c>
      <c r="O11" s="178">
        <v>27.6</v>
      </c>
      <c r="P11" s="178">
        <v>28.2</v>
      </c>
      <c r="Q11" s="178">
        <v>28.4</v>
      </c>
      <c r="R11" s="178">
        <v>28.7</v>
      </c>
      <c r="S11" s="178">
        <v>31.6</v>
      </c>
      <c r="T11" s="73">
        <v>30.6</v>
      </c>
      <c r="U11" s="57">
        <v>33.200000000000003</v>
      </c>
      <c r="V11" s="27">
        <v>32</v>
      </c>
      <c r="W11" s="27">
        <v>32</v>
      </c>
      <c r="X11" s="18">
        <v>33.1</v>
      </c>
      <c r="Y11" s="27">
        <v>34</v>
      </c>
      <c r="Z11" s="27">
        <v>34.700000000000003</v>
      </c>
      <c r="AA11" s="18">
        <v>35.200000000000003</v>
      </c>
    </row>
    <row r="12" spans="1:44" ht="12" customHeight="1">
      <c r="A12" s="31" t="s">
        <v>376</v>
      </c>
      <c r="B12" s="73">
        <v>103.5</v>
      </c>
      <c r="C12" s="178">
        <v>90.6</v>
      </c>
      <c r="D12" s="178">
        <v>85.3</v>
      </c>
      <c r="E12" s="178">
        <v>74.7</v>
      </c>
      <c r="F12" s="178">
        <v>71.099999999999994</v>
      </c>
      <c r="G12" s="178">
        <v>59.4</v>
      </c>
      <c r="H12" s="178">
        <v>54.3</v>
      </c>
      <c r="I12" s="178">
        <v>41.2</v>
      </c>
      <c r="J12" s="178">
        <v>37.6</v>
      </c>
      <c r="K12" s="178">
        <v>35.4</v>
      </c>
      <c r="L12" s="178">
        <v>33.799999999999997</v>
      </c>
      <c r="M12" s="178">
        <v>37.299999999999997</v>
      </c>
      <c r="N12" s="178">
        <v>35.700000000000003</v>
      </c>
      <c r="O12" s="178">
        <v>29.1</v>
      </c>
      <c r="P12" s="178">
        <v>26</v>
      </c>
      <c r="Q12" s="178">
        <v>25.4</v>
      </c>
      <c r="R12" s="178">
        <v>28.1</v>
      </c>
      <c r="S12" s="178">
        <v>35.200000000000003</v>
      </c>
      <c r="T12" s="73">
        <v>37.4</v>
      </c>
      <c r="U12" s="187">
        <v>37</v>
      </c>
      <c r="V12" s="27">
        <v>34</v>
      </c>
      <c r="W12" s="36">
        <v>18.3</v>
      </c>
      <c r="X12" s="18">
        <v>16.7</v>
      </c>
      <c r="Y12" s="18">
        <v>15.8</v>
      </c>
      <c r="Z12" s="42">
        <v>18.8</v>
      </c>
      <c r="AA12" s="18">
        <v>24.6</v>
      </c>
    </row>
    <row r="13" spans="1:44" ht="14.25" customHeight="1">
      <c r="A13" s="31" t="s">
        <v>377</v>
      </c>
      <c r="B13" s="73">
        <v>514.29999999999995</v>
      </c>
      <c r="C13" s="178">
        <v>307.5</v>
      </c>
      <c r="D13" s="178">
        <v>220.3</v>
      </c>
      <c r="E13" s="178">
        <v>160.4</v>
      </c>
      <c r="F13" s="178">
        <v>144.9</v>
      </c>
      <c r="G13" s="178">
        <v>106.1</v>
      </c>
      <c r="H13" s="178">
        <v>106.7</v>
      </c>
      <c r="I13" s="178">
        <v>104</v>
      </c>
      <c r="J13" s="178">
        <v>102.8</v>
      </c>
      <c r="K13" s="178">
        <v>116.8</v>
      </c>
      <c r="L13" s="178">
        <v>129.5</v>
      </c>
      <c r="M13" s="178">
        <v>118.7</v>
      </c>
      <c r="N13" s="178">
        <v>125.8</v>
      </c>
      <c r="O13" s="178">
        <v>135</v>
      </c>
      <c r="P13" s="178">
        <v>134.19999999999999</v>
      </c>
      <c r="Q13" s="178">
        <v>139.19999999999999</v>
      </c>
      <c r="R13" s="178">
        <v>153.4</v>
      </c>
      <c r="S13" s="178">
        <v>150.80000000000001</v>
      </c>
      <c r="T13" s="73">
        <v>96.9</v>
      </c>
      <c r="U13" s="57">
        <v>102.4</v>
      </c>
      <c r="V13" s="18">
        <v>126.2</v>
      </c>
      <c r="W13" s="36">
        <v>140.5</v>
      </c>
      <c r="X13" s="18">
        <v>134.9</v>
      </c>
      <c r="Y13" s="18">
        <v>119.1</v>
      </c>
      <c r="Z13" s="42">
        <v>121.4</v>
      </c>
      <c r="AA13" s="27">
        <v>118</v>
      </c>
    </row>
    <row r="14" spans="1:44" ht="51" customHeight="1">
      <c r="A14" s="31" t="s">
        <v>2315</v>
      </c>
      <c r="B14" s="73">
        <v>2.2000000000000002</v>
      </c>
      <c r="C14" s="178">
        <v>1.4</v>
      </c>
      <c r="D14" s="178">
        <v>0.9</v>
      </c>
      <c r="E14" s="179">
        <v>0.7</v>
      </c>
      <c r="F14" s="178">
        <v>0.6</v>
      </c>
      <c r="G14" s="178">
        <v>0.8</v>
      </c>
      <c r="H14" s="178">
        <v>0.8</v>
      </c>
      <c r="I14" s="178">
        <v>0.6</v>
      </c>
      <c r="J14" s="178">
        <v>0.7</v>
      </c>
      <c r="K14" s="178">
        <v>0.8</v>
      </c>
      <c r="L14" s="178">
        <v>0.9</v>
      </c>
      <c r="M14" s="178">
        <v>0.9</v>
      </c>
      <c r="N14" s="178">
        <v>0.8</v>
      </c>
      <c r="O14" s="178">
        <v>0.9</v>
      </c>
      <c r="P14" s="178">
        <v>0.8</v>
      </c>
      <c r="Q14" s="178">
        <v>0.9</v>
      </c>
      <c r="R14" s="178">
        <v>1</v>
      </c>
      <c r="S14" s="178">
        <v>1</v>
      </c>
      <c r="T14" s="73">
        <v>0.9</v>
      </c>
      <c r="U14" s="57">
        <v>1.1000000000000001</v>
      </c>
      <c r="V14" s="18">
        <v>1.2</v>
      </c>
      <c r="W14" s="18">
        <v>1.2</v>
      </c>
      <c r="X14" s="18">
        <v>1.2</v>
      </c>
      <c r="Y14" s="18">
        <v>1.3</v>
      </c>
      <c r="Z14" s="27">
        <v>1</v>
      </c>
      <c r="AA14" s="27">
        <v>1.1000000000000001</v>
      </c>
    </row>
    <row r="15" spans="1:44" ht="26.4">
      <c r="A15" s="8" t="s">
        <v>2256</v>
      </c>
      <c r="B15" s="73">
        <f>SUM(B17:B24)</f>
        <v>5692.9999999999991</v>
      </c>
      <c r="C15" s="42">
        <v>4913.2</v>
      </c>
      <c r="D15" s="42">
        <v>4316.1000000000004</v>
      </c>
      <c r="E15" s="42">
        <v>3724</v>
      </c>
      <c r="F15" s="42">
        <v>3687.3</v>
      </c>
      <c r="G15" s="42">
        <v>3519.8</v>
      </c>
      <c r="H15" s="42">
        <v>3384.2</v>
      </c>
      <c r="I15" s="42">
        <v>3267.4</v>
      </c>
      <c r="J15" s="42">
        <v>3461.1</v>
      </c>
      <c r="K15" s="42">
        <v>3638.1</v>
      </c>
      <c r="L15" s="42">
        <v>3753.6</v>
      </c>
      <c r="M15" s="42">
        <v>3976.3</v>
      </c>
      <c r="N15" s="42">
        <v>4282.5</v>
      </c>
      <c r="O15" s="42">
        <v>4558.2</v>
      </c>
      <c r="P15" s="42">
        <v>4675.5</v>
      </c>
      <c r="Q15" s="42">
        <v>4799.7</v>
      </c>
      <c r="R15" s="42">
        <v>4915.2</v>
      </c>
      <c r="S15" s="42">
        <v>4948.3</v>
      </c>
      <c r="T15" s="73">
        <f>SUM(T17:T24)</f>
        <v>4446.3</v>
      </c>
      <c r="U15" s="57">
        <f>SUM(U17:U24)</f>
        <v>4751.6000000000004</v>
      </c>
      <c r="V15" s="18">
        <v>4914.5</v>
      </c>
      <c r="W15" s="18">
        <v>5055.7</v>
      </c>
      <c r="X15" s="18">
        <v>5083.6000000000004</v>
      </c>
      <c r="Y15" s="27">
        <v>5080</v>
      </c>
      <c r="Z15" s="18">
        <v>5093.6000000000004</v>
      </c>
      <c r="AA15" s="18">
        <v>5184.6000000000004</v>
      </c>
    </row>
    <row r="16" spans="1:44">
      <c r="A16" s="9" t="s">
        <v>650</v>
      </c>
      <c r="B16" s="73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73"/>
      <c r="U16" s="57"/>
      <c r="V16" s="18"/>
      <c r="W16" s="175"/>
      <c r="X16" s="288"/>
      <c r="Y16" s="18"/>
      <c r="Z16" s="18"/>
      <c r="AA16" s="427"/>
    </row>
    <row r="17" spans="1:27">
      <c r="A17" s="31" t="s">
        <v>2257</v>
      </c>
      <c r="B17" s="73">
        <v>2325.9</v>
      </c>
      <c r="C17" s="42">
        <v>1967.1</v>
      </c>
      <c r="D17" s="42">
        <v>1607.7</v>
      </c>
      <c r="E17" s="42">
        <v>1195.5</v>
      </c>
      <c r="F17" s="42">
        <v>1213.7</v>
      </c>
      <c r="G17" s="42">
        <v>1131.3</v>
      </c>
      <c r="H17" s="42">
        <v>1100.3</v>
      </c>
      <c r="I17" s="42">
        <v>1019.5</v>
      </c>
      <c r="J17" s="42">
        <v>1204.5</v>
      </c>
      <c r="K17" s="42">
        <v>1373.2</v>
      </c>
      <c r="L17" s="42">
        <v>1433.6</v>
      </c>
      <c r="M17" s="42">
        <v>1510.2</v>
      </c>
      <c r="N17" s="42">
        <v>1668.9</v>
      </c>
      <c r="O17" s="42">
        <v>1801.6</v>
      </c>
      <c r="P17" s="42">
        <v>1858.1</v>
      </c>
      <c r="Q17" s="42">
        <v>1950.8</v>
      </c>
      <c r="R17" s="42">
        <v>2090.3000000000002</v>
      </c>
      <c r="S17" s="42">
        <v>2116.1999999999998</v>
      </c>
      <c r="T17" s="73">
        <v>1865.3</v>
      </c>
      <c r="U17" s="57">
        <v>2011.3</v>
      </c>
      <c r="V17" s="18">
        <v>2127.8000000000002</v>
      </c>
      <c r="W17" s="18">
        <v>2222.4</v>
      </c>
      <c r="X17" s="18">
        <v>2196.1999999999998</v>
      </c>
      <c r="Y17" s="18">
        <v>2300.5</v>
      </c>
      <c r="Z17" s="18">
        <v>2305.9</v>
      </c>
      <c r="AA17" s="18">
        <v>2344.1</v>
      </c>
    </row>
    <row r="18" spans="1:27">
      <c r="A18" s="31" t="s">
        <v>2258</v>
      </c>
      <c r="B18" s="73">
        <v>300.2</v>
      </c>
      <c r="C18" s="42">
        <v>257.2</v>
      </c>
      <c r="D18" s="42">
        <v>207.2</v>
      </c>
      <c r="E18" s="42">
        <v>182</v>
      </c>
      <c r="F18" s="42">
        <v>156.5</v>
      </c>
      <c r="G18" s="42">
        <v>147</v>
      </c>
      <c r="H18" s="42">
        <v>137.1</v>
      </c>
      <c r="I18" s="42">
        <v>125.8</v>
      </c>
      <c r="J18" s="42">
        <v>140</v>
      </c>
      <c r="K18" s="42">
        <v>152.69999999999999</v>
      </c>
      <c r="L18" s="42">
        <v>159.9</v>
      </c>
      <c r="M18" s="42">
        <v>167.2</v>
      </c>
      <c r="N18" s="42">
        <v>173.1</v>
      </c>
      <c r="O18" s="42">
        <v>182.1</v>
      </c>
      <c r="P18" s="42">
        <v>193.6</v>
      </c>
      <c r="Q18" s="42">
        <v>198.8</v>
      </c>
      <c r="R18" s="42">
        <v>205.8</v>
      </c>
      <c r="S18" s="42">
        <v>216.3</v>
      </c>
      <c r="T18" s="73">
        <v>180.1</v>
      </c>
      <c r="U18" s="57">
        <v>199.3</v>
      </c>
      <c r="V18" s="18">
        <v>222.8</v>
      </c>
      <c r="W18" s="18">
        <v>248.9</v>
      </c>
      <c r="X18" s="18">
        <v>250.1</v>
      </c>
      <c r="Y18" s="18">
        <v>246.8</v>
      </c>
      <c r="Z18" s="18">
        <v>232.5</v>
      </c>
      <c r="AA18" s="18">
        <v>234.5</v>
      </c>
    </row>
    <row r="19" spans="1:27">
      <c r="A19" s="31" t="s">
        <v>2259</v>
      </c>
      <c r="B19" s="73">
        <v>1353.1</v>
      </c>
      <c r="C19" s="42">
        <v>1306.4000000000001</v>
      </c>
      <c r="D19" s="42">
        <v>1269.9000000000001</v>
      </c>
      <c r="E19" s="42">
        <v>1257.4000000000001</v>
      </c>
      <c r="F19" s="42">
        <v>1230.5999999999999</v>
      </c>
      <c r="G19" s="42">
        <v>1247.4000000000001</v>
      </c>
      <c r="H19" s="42">
        <v>1165.4000000000001</v>
      </c>
      <c r="I19" s="42">
        <v>1197</v>
      </c>
      <c r="J19" s="42">
        <v>1194.3</v>
      </c>
      <c r="K19" s="42">
        <v>1171.5</v>
      </c>
      <c r="L19" s="42">
        <v>1164.4000000000001</v>
      </c>
      <c r="M19" s="42">
        <v>1203.4000000000001</v>
      </c>
      <c r="N19" s="42">
        <v>1269.9000000000001</v>
      </c>
      <c r="O19" s="42">
        <v>1297</v>
      </c>
      <c r="P19" s="42">
        <v>1317.2</v>
      </c>
      <c r="Q19" s="42">
        <v>1345</v>
      </c>
      <c r="R19" s="42">
        <v>1323.6</v>
      </c>
      <c r="S19" s="42">
        <v>1351.2</v>
      </c>
      <c r="T19" s="73">
        <v>1123.4000000000001</v>
      </c>
      <c r="U19" s="57">
        <v>1259.0999999999999</v>
      </c>
      <c r="V19" s="18">
        <v>1301.8</v>
      </c>
      <c r="W19" s="18">
        <v>1265.5</v>
      </c>
      <c r="X19" s="18">
        <v>1288.7</v>
      </c>
      <c r="Y19" s="18">
        <v>1202.7</v>
      </c>
      <c r="Z19" s="18">
        <v>1175.5999999999999</v>
      </c>
      <c r="AA19" s="18">
        <v>1181</v>
      </c>
    </row>
    <row r="20" spans="1:27">
      <c r="A20" s="31" t="s">
        <v>2260</v>
      </c>
      <c r="B20" s="73">
        <v>1012.5</v>
      </c>
      <c r="C20" s="42">
        <v>811.5</v>
      </c>
      <c r="D20" s="42">
        <v>733.1</v>
      </c>
      <c r="E20" s="42">
        <v>666.6</v>
      </c>
      <c r="F20" s="42">
        <v>649.79999999999995</v>
      </c>
      <c r="G20" s="42">
        <v>645.5</v>
      </c>
      <c r="H20" s="42">
        <v>656.1</v>
      </c>
      <c r="I20" s="42">
        <v>669.6</v>
      </c>
      <c r="J20" s="42">
        <v>685.4</v>
      </c>
      <c r="K20" s="42">
        <v>717.9</v>
      </c>
      <c r="L20" s="42">
        <v>769.3</v>
      </c>
      <c r="M20" s="42">
        <v>866.7</v>
      </c>
      <c r="N20" s="42">
        <v>970.9</v>
      </c>
      <c r="O20" s="42">
        <v>1083.4000000000001</v>
      </c>
      <c r="P20" s="42">
        <v>1123.0999999999999</v>
      </c>
      <c r="Q20" s="42">
        <v>1119.3</v>
      </c>
      <c r="R20" s="42">
        <v>1106.2</v>
      </c>
      <c r="S20" s="42">
        <v>1077.0999999999999</v>
      </c>
      <c r="T20" s="73">
        <v>1087.2</v>
      </c>
      <c r="U20" s="57">
        <v>1084.4000000000001</v>
      </c>
      <c r="V20" s="18">
        <v>1082.5999999999999</v>
      </c>
      <c r="W20" s="18">
        <v>1151.9000000000001</v>
      </c>
      <c r="X20" s="18">
        <v>1182.3</v>
      </c>
      <c r="Y20" s="27">
        <v>1178</v>
      </c>
      <c r="Z20" s="18">
        <v>1226.4000000000001</v>
      </c>
      <c r="AA20" s="18">
        <v>1262</v>
      </c>
    </row>
    <row r="21" spans="1:27">
      <c r="A21" s="31" t="s">
        <v>868</v>
      </c>
      <c r="B21" s="73">
        <v>38.9</v>
      </c>
      <c r="C21" s="42">
        <v>27.9</v>
      </c>
      <c r="D21" s="42">
        <v>16.3</v>
      </c>
      <c r="E21" s="42">
        <v>11.6</v>
      </c>
      <c r="F21" s="42">
        <v>18.7</v>
      </c>
      <c r="G21" s="42">
        <v>20.100000000000001</v>
      </c>
      <c r="H21" s="42">
        <v>22.5</v>
      </c>
      <c r="I21" s="42">
        <v>21.3</v>
      </c>
      <c r="J21" s="42">
        <v>24.1</v>
      </c>
      <c r="K21" s="42">
        <v>27.1</v>
      </c>
      <c r="L21" s="42">
        <v>27.8</v>
      </c>
      <c r="M21" s="42">
        <v>29.7</v>
      </c>
      <c r="N21" s="42">
        <v>31.7</v>
      </c>
      <c r="O21" s="42">
        <v>32.799999999999997</v>
      </c>
      <c r="P21" s="42">
        <v>33.200000000000003</v>
      </c>
      <c r="Q21" s="42">
        <v>34.6</v>
      </c>
      <c r="R21" s="42">
        <v>34.700000000000003</v>
      </c>
      <c r="S21" s="42">
        <v>35.799999999999997</v>
      </c>
      <c r="T21" s="73">
        <v>35.6</v>
      </c>
      <c r="U21" s="57">
        <v>38.5</v>
      </c>
      <c r="V21" s="18">
        <v>37.6</v>
      </c>
      <c r="W21" s="18">
        <v>35.799999999999997</v>
      </c>
      <c r="X21" s="18">
        <v>41.7</v>
      </c>
      <c r="Y21" s="18">
        <v>42.4</v>
      </c>
      <c r="Z21" s="18">
        <v>42.1</v>
      </c>
      <c r="AA21" s="18">
        <v>46.1</v>
      </c>
    </row>
    <row r="22" spans="1:27" ht="13.5" customHeight="1">
      <c r="A22" s="31" t="s">
        <v>378</v>
      </c>
      <c r="B22" s="73">
        <v>464.2</v>
      </c>
      <c r="C22" s="42">
        <v>405.5</v>
      </c>
      <c r="D22" s="42">
        <v>374.6</v>
      </c>
      <c r="E22" s="42">
        <v>319.89999999999998</v>
      </c>
      <c r="F22" s="42">
        <v>325.60000000000002</v>
      </c>
      <c r="G22" s="42">
        <v>253.3</v>
      </c>
      <c r="H22" s="42">
        <v>222.9</v>
      </c>
      <c r="I22" s="42">
        <v>163.6</v>
      </c>
      <c r="J22" s="42">
        <v>144.4</v>
      </c>
      <c r="K22" s="42">
        <v>122.2</v>
      </c>
      <c r="L22" s="42">
        <v>113</v>
      </c>
      <c r="M22" s="42">
        <v>112.3</v>
      </c>
      <c r="N22" s="42">
        <v>84.5</v>
      </c>
      <c r="O22" s="42">
        <v>65.8</v>
      </c>
      <c r="P22" s="42">
        <v>60.3</v>
      </c>
      <c r="Q22" s="42">
        <v>61.6</v>
      </c>
      <c r="R22" s="42">
        <v>65</v>
      </c>
      <c r="S22" s="42">
        <v>84.4</v>
      </c>
      <c r="T22" s="73">
        <v>98.4</v>
      </c>
      <c r="U22" s="57">
        <v>100.3</v>
      </c>
      <c r="V22" s="18">
        <v>77.8</v>
      </c>
      <c r="W22" s="36">
        <v>45.3</v>
      </c>
      <c r="X22" s="18">
        <v>39.5</v>
      </c>
      <c r="Y22" s="18">
        <v>32.1</v>
      </c>
      <c r="Z22" s="36">
        <v>41.7</v>
      </c>
      <c r="AA22" s="18">
        <v>43.1</v>
      </c>
    </row>
    <row r="23" spans="1:27" ht="15" customHeight="1">
      <c r="A23" s="31" t="s">
        <v>379</v>
      </c>
      <c r="B23" s="73">
        <v>195.8</v>
      </c>
      <c r="C23" s="42">
        <v>135.80000000000001</v>
      </c>
      <c r="D23" s="42">
        <v>105.5</v>
      </c>
      <c r="E23" s="42">
        <v>89.7</v>
      </c>
      <c r="F23" s="42">
        <v>90.9</v>
      </c>
      <c r="G23" s="42">
        <v>73.2</v>
      </c>
      <c r="H23" s="42">
        <v>77.400000000000006</v>
      </c>
      <c r="I23" s="42">
        <v>68.7</v>
      </c>
      <c r="J23" s="42">
        <v>66</v>
      </c>
      <c r="K23" s="42">
        <v>71</v>
      </c>
      <c r="L23" s="42">
        <v>82.9</v>
      </c>
      <c r="M23" s="42">
        <v>84.1</v>
      </c>
      <c r="N23" s="42">
        <v>80.8</v>
      </c>
      <c r="O23" s="42">
        <v>92.5</v>
      </c>
      <c r="P23" s="42">
        <v>87.2</v>
      </c>
      <c r="Q23" s="42">
        <v>86.7</v>
      </c>
      <c r="R23" s="42">
        <v>86</v>
      </c>
      <c r="S23" s="42">
        <v>63.7</v>
      </c>
      <c r="T23" s="73">
        <v>52.7</v>
      </c>
      <c r="U23" s="187">
        <v>54</v>
      </c>
      <c r="V23" s="18">
        <v>59.1</v>
      </c>
      <c r="W23" s="36">
        <v>80.8</v>
      </c>
      <c r="X23" s="18">
        <v>80.099999999999994</v>
      </c>
      <c r="Y23" s="18">
        <v>72.3</v>
      </c>
      <c r="Z23" s="36">
        <v>63.6</v>
      </c>
      <c r="AA23" s="18">
        <v>67.2</v>
      </c>
    </row>
    <row r="24" spans="1:27" ht="39.6">
      <c r="A24" s="31" t="s">
        <v>869</v>
      </c>
      <c r="B24" s="73">
        <v>2.4</v>
      </c>
      <c r="C24" s="42">
        <v>1.8</v>
      </c>
      <c r="D24" s="42">
        <v>1.6</v>
      </c>
      <c r="E24" s="42">
        <v>1.5</v>
      </c>
      <c r="F24" s="42">
        <v>1.6</v>
      </c>
      <c r="G24" s="42">
        <v>2.1</v>
      </c>
      <c r="H24" s="42">
        <v>2.5</v>
      </c>
      <c r="I24" s="42">
        <v>2</v>
      </c>
      <c r="J24" s="42">
        <v>2.2999999999999998</v>
      </c>
      <c r="K24" s="42">
        <v>2.5</v>
      </c>
      <c r="L24" s="42">
        <v>2.6</v>
      </c>
      <c r="M24" s="42">
        <v>2.7</v>
      </c>
      <c r="N24" s="42">
        <v>2.7</v>
      </c>
      <c r="O24" s="42">
        <v>3</v>
      </c>
      <c r="P24" s="42">
        <v>2.8</v>
      </c>
      <c r="Q24" s="42">
        <v>2.9</v>
      </c>
      <c r="R24" s="42">
        <v>3.4</v>
      </c>
      <c r="S24" s="42">
        <v>3.7</v>
      </c>
      <c r="T24" s="73">
        <v>3.6</v>
      </c>
      <c r="U24" s="57">
        <v>4.7</v>
      </c>
      <c r="V24" s="27">
        <v>5</v>
      </c>
      <c r="W24" s="18">
        <v>5.0999999999999996</v>
      </c>
      <c r="X24" s="27">
        <v>5</v>
      </c>
      <c r="Y24" s="18">
        <v>5.2</v>
      </c>
      <c r="Z24" s="18">
        <v>5.6</v>
      </c>
      <c r="AA24" s="18">
        <v>6.3</v>
      </c>
    </row>
    <row r="25" spans="1:27">
      <c r="A25" s="541" t="s">
        <v>957</v>
      </c>
      <c r="B25" s="541"/>
      <c r="C25" s="541"/>
      <c r="D25" s="541"/>
      <c r="E25" s="541"/>
      <c r="F25" s="541"/>
      <c r="G25" s="541"/>
      <c r="H25" s="541"/>
      <c r="I25" s="541"/>
      <c r="J25" s="541"/>
      <c r="K25" s="541"/>
      <c r="L25" s="541"/>
      <c r="M25" s="541"/>
      <c r="N25" s="541"/>
      <c r="O25" s="541"/>
      <c r="P25" s="541"/>
      <c r="Q25" s="541"/>
      <c r="R25" s="541"/>
      <c r="S25" s="541"/>
      <c r="T25" s="541"/>
      <c r="U25" s="541"/>
      <c r="V25" s="541"/>
      <c r="W25" s="541"/>
      <c r="X25" s="541"/>
      <c r="Y25" s="541"/>
      <c r="Z25" s="503"/>
      <c r="AA25" s="503"/>
    </row>
    <row r="26" spans="1:27">
      <c r="A26" s="541" t="s">
        <v>142</v>
      </c>
      <c r="B26" s="522"/>
      <c r="C26" s="522"/>
      <c r="D26" s="522"/>
      <c r="E26" s="522"/>
      <c r="F26" s="522"/>
      <c r="G26" s="522"/>
      <c r="H26" s="522"/>
      <c r="I26" s="522"/>
      <c r="J26" s="522"/>
      <c r="K26" s="522"/>
      <c r="L26" s="522"/>
      <c r="M26" s="522"/>
      <c r="N26" s="522"/>
      <c r="O26" s="522"/>
      <c r="P26" s="522"/>
      <c r="Q26" s="522"/>
      <c r="R26" s="522"/>
      <c r="S26" s="522"/>
      <c r="T26" s="522"/>
      <c r="U26" s="522"/>
      <c r="V26" s="522"/>
      <c r="W26" s="522"/>
      <c r="X26" s="522"/>
      <c r="Y26" s="522"/>
      <c r="Z26" s="522"/>
      <c r="AA26" s="503"/>
    </row>
    <row r="27" spans="1:27">
      <c r="A27" s="7" t="s">
        <v>870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U27" s="114"/>
    </row>
    <row r="28" spans="1:27" ht="39.6">
      <c r="A28" s="8" t="s">
        <v>871</v>
      </c>
      <c r="B28" s="73">
        <f t="shared" ref="B28:J28" si="0">SUM(B30:B38)</f>
        <v>49532.499999999993</v>
      </c>
      <c r="C28" s="42">
        <f t="shared" si="0"/>
        <v>47884.5</v>
      </c>
      <c r="D28" s="42">
        <f t="shared" si="0"/>
        <v>48112.899999999994</v>
      </c>
      <c r="E28" s="42">
        <f t="shared" si="0"/>
        <v>46285.200000000012</v>
      </c>
      <c r="F28" s="42">
        <f t="shared" si="0"/>
        <v>44943.700000000004</v>
      </c>
      <c r="G28" s="42">
        <f t="shared" si="0"/>
        <v>45360.9</v>
      </c>
      <c r="H28" s="42">
        <f t="shared" si="0"/>
        <v>45822.19999999999</v>
      </c>
      <c r="I28" s="42">
        <f t="shared" si="0"/>
        <v>45154.5</v>
      </c>
      <c r="J28" s="42">
        <f t="shared" si="0"/>
        <v>45344.299999999996</v>
      </c>
      <c r="K28" s="36">
        <v>44854.1</v>
      </c>
      <c r="L28" s="36">
        <v>44000.5</v>
      </c>
      <c r="M28" s="187">
        <v>42624</v>
      </c>
      <c r="N28" s="36">
        <v>40098.9</v>
      </c>
      <c r="O28" s="36">
        <v>39119.599999999999</v>
      </c>
      <c r="P28" s="36">
        <v>30128.400000000001</v>
      </c>
      <c r="Q28" s="36">
        <v>26647.3</v>
      </c>
      <c r="R28" s="36">
        <v>25314.799999999999</v>
      </c>
      <c r="S28" s="36">
        <v>24957.4</v>
      </c>
      <c r="T28" s="36">
        <v>22850.400000000001</v>
      </c>
      <c r="U28" s="36">
        <v>22064.7</v>
      </c>
      <c r="V28" s="18">
        <v>21913.599999999999</v>
      </c>
      <c r="W28" s="36">
        <v>21369.8</v>
      </c>
      <c r="X28" s="42">
        <v>19651.900000000001</v>
      </c>
      <c r="Y28" s="27">
        <v>19558.3</v>
      </c>
      <c r="Z28" s="18">
        <v>19122.099999999999</v>
      </c>
      <c r="AA28" s="18">
        <v>18688.7</v>
      </c>
    </row>
    <row r="29" spans="1:27">
      <c r="A29" s="9" t="s">
        <v>650</v>
      </c>
      <c r="B29" s="73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73"/>
      <c r="U29" s="287"/>
      <c r="V29" s="18"/>
      <c r="W29" s="175"/>
      <c r="X29" s="18"/>
      <c r="Y29" s="18"/>
      <c r="Z29" s="427"/>
      <c r="AA29" s="427"/>
    </row>
    <row r="30" spans="1:27">
      <c r="A30" s="31" t="s">
        <v>843</v>
      </c>
      <c r="B30" s="73">
        <v>2676.6</v>
      </c>
      <c r="C30" s="42">
        <v>2372.3000000000002</v>
      </c>
      <c r="D30" s="42">
        <v>2323.5</v>
      </c>
      <c r="E30" s="42">
        <v>2062</v>
      </c>
      <c r="F30" s="42">
        <v>1833</v>
      </c>
      <c r="G30" s="42">
        <v>1662.6</v>
      </c>
      <c r="H30" s="42">
        <v>1599.6</v>
      </c>
      <c r="I30" s="42">
        <v>1471.3</v>
      </c>
      <c r="J30" s="42">
        <v>1337.5</v>
      </c>
      <c r="K30" s="42">
        <v>1418.8</v>
      </c>
      <c r="L30" s="42">
        <v>1305.9000000000001</v>
      </c>
      <c r="M30" s="42">
        <v>1270.7</v>
      </c>
      <c r="N30" s="42">
        <v>1303.5</v>
      </c>
      <c r="O30" s="42">
        <v>1335.1</v>
      </c>
      <c r="P30" s="42">
        <v>1338.7</v>
      </c>
      <c r="Q30" s="42">
        <v>1338.6</v>
      </c>
      <c r="R30" s="42">
        <v>1281.9000000000001</v>
      </c>
      <c r="S30" s="42">
        <v>1295.5999999999999</v>
      </c>
      <c r="T30" s="73">
        <v>1136.9000000000001</v>
      </c>
      <c r="U30" s="73">
        <v>946.5</v>
      </c>
      <c r="V30" s="18">
        <v>993.1</v>
      </c>
      <c r="W30" s="18">
        <v>1058.8</v>
      </c>
      <c r="X30" s="18">
        <v>1079.5999999999999</v>
      </c>
      <c r="Y30" s="18">
        <v>1076.4000000000001</v>
      </c>
      <c r="Z30" s="18">
        <v>1024.5999999999999</v>
      </c>
      <c r="AA30" s="27">
        <v>1040</v>
      </c>
    </row>
    <row r="31" spans="1:27" ht="15.6">
      <c r="A31" s="31" t="s">
        <v>397</v>
      </c>
      <c r="B31" s="72">
        <v>27302</v>
      </c>
      <c r="C31" s="42">
        <v>24874.2</v>
      </c>
      <c r="D31" s="42">
        <v>24123.7</v>
      </c>
      <c r="E31" s="42">
        <v>23438</v>
      </c>
      <c r="F31" s="42">
        <v>22817.1</v>
      </c>
      <c r="G31" s="42">
        <v>23185</v>
      </c>
      <c r="H31" s="42">
        <v>23664.7</v>
      </c>
      <c r="I31" s="42">
        <v>23102.799999999999</v>
      </c>
      <c r="J31" s="42">
        <v>22882.5</v>
      </c>
      <c r="K31" s="42">
        <v>23001.1</v>
      </c>
      <c r="L31" s="42">
        <v>22462.2</v>
      </c>
      <c r="M31" s="42">
        <v>21920.6</v>
      </c>
      <c r="N31" s="42">
        <v>20912.3</v>
      </c>
      <c r="O31" s="42">
        <v>21018.3</v>
      </c>
      <c r="P31" s="42">
        <v>16374</v>
      </c>
      <c r="Q31" s="42">
        <v>14733.6</v>
      </c>
      <c r="R31" s="42">
        <v>14794.9</v>
      </c>
      <c r="S31" s="42">
        <v>14717.8</v>
      </c>
      <c r="T31" s="18">
        <v>13704.4</v>
      </c>
      <c r="U31" s="18">
        <v>13433.7</v>
      </c>
      <c r="V31" s="27">
        <v>13304.9</v>
      </c>
      <c r="W31" s="18">
        <v>12766.2</v>
      </c>
      <c r="X31" s="18">
        <v>11586.8</v>
      </c>
      <c r="Y31" s="18">
        <v>11554.3</v>
      </c>
      <c r="Z31" s="18">
        <v>11522.9</v>
      </c>
      <c r="AA31" s="18">
        <v>11295.8</v>
      </c>
    </row>
    <row r="32" spans="1:27" ht="15.6">
      <c r="A32" s="31" t="s">
        <v>398</v>
      </c>
      <c r="B32" s="73">
        <v>525.6</v>
      </c>
      <c r="C32" s="42">
        <v>265.7</v>
      </c>
      <c r="D32" s="42">
        <v>139.30000000000001</v>
      </c>
      <c r="E32" s="42">
        <v>98.4</v>
      </c>
      <c r="F32" s="42">
        <v>66</v>
      </c>
      <c r="G32" s="42">
        <v>43.4</v>
      </c>
      <c r="H32" s="42">
        <v>33.1</v>
      </c>
      <c r="I32" s="42">
        <v>24.1</v>
      </c>
      <c r="J32" s="42">
        <v>19.8</v>
      </c>
      <c r="K32" s="42">
        <v>15.5</v>
      </c>
      <c r="L32" s="42">
        <v>12.8</v>
      </c>
      <c r="M32" s="42">
        <v>12.3</v>
      </c>
      <c r="N32" s="42">
        <v>10.1</v>
      </c>
      <c r="O32" s="42">
        <v>10.3</v>
      </c>
      <c r="P32" s="42">
        <v>6.4</v>
      </c>
      <c r="Q32" s="42">
        <v>7.2</v>
      </c>
      <c r="R32" s="42">
        <v>7.7</v>
      </c>
      <c r="S32" s="42">
        <v>7.3</v>
      </c>
      <c r="T32" s="73">
        <v>6.6</v>
      </c>
      <c r="U32" s="51">
        <v>30.2</v>
      </c>
      <c r="V32" s="14">
        <v>27</v>
      </c>
      <c r="W32" s="15">
        <v>28.7</v>
      </c>
      <c r="X32" s="14">
        <v>30.8</v>
      </c>
      <c r="Y32" s="14">
        <v>22</v>
      </c>
      <c r="Z32" s="15">
        <v>26.8</v>
      </c>
      <c r="AA32" s="14">
        <v>43.7</v>
      </c>
    </row>
    <row r="33" spans="1:27">
      <c r="A33" s="31" t="s">
        <v>872</v>
      </c>
      <c r="B33" s="73">
        <v>7619.5</v>
      </c>
      <c r="C33" s="42">
        <v>8070.6</v>
      </c>
      <c r="D33" s="42">
        <v>8125.2</v>
      </c>
      <c r="E33" s="42">
        <v>7644.4</v>
      </c>
      <c r="F33" s="42">
        <v>7539.9</v>
      </c>
      <c r="G33" s="42">
        <v>7526.6</v>
      </c>
      <c r="H33" s="42">
        <v>7495.3</v>
      </c>
      <c r="I33" s="42">
        <v>7506.3</v>
      </c>
      <c r="J33" s="42">
        <v>7817.8</v>
      </c>
      <c r="K33" s="42">
        <v>7421.2</v>
      </c>
      <c r="L33" s="42">
        <v>7353.5</v>
      </c>
      <c r="M33" s="42">
        <v>6982.3</v>
      </c>
      <c r="N33" s="42">
        <v>6321</v>
      </c>
      <c r="O33" s="42">
        <v>5803.8</v>
      </c>
      <c r="P33" s="42">
        <v>4123.3999999999996</v>
      </c>
      <c r="Q33" s="42">
        <v>3267.1</v>
      </c>
      <c r="R33" s="42">
        <v>2660.3</v>
      </c>
      <c r="S33" s="42">
        <v>2537.1999999999998</v>
      </c>
      <c r="T33" s="73">
        <v>2216.6</v>
      </c>
      <c r="U33" s="18">
        <v>2078.6999999999998</v>
      </c>
      <c r="V33" s="27">
        <v>2003.6</v>
      </c>
      <c r="W33" s="18">
        <v>1928.3</v>
      </c>
      <c r="X33" s="27">
        <v>1629</v>
      </c>
      <c r="Y33" s="18">
        <v>1551.4</v>
      </c>
      <c r="Z33" s="18">
        <v>1477.9</v>
      </c>
      <c r="AA33" s="18">
        <v>1396.6</v>
      </c>
    </row>
    <row r="34" spans="1:27">
      <c r="A34" s="31" t="s">
        <v>719</v>
      </c>
      <c r="B34" s="73">
        <v>8004.9</v>
      </c>
      <c r="C34" s="42">
        <v>8619.1</v>
      </c>
      <c r="D34" s="42">
        <v>9101.6</v>
      </c>
      <c r="E34" s="42">
        <v>8751.2999999999993</v>
      </c>
      <c r="F34" s="42">
        <v>8474.6</v>
      </c>
      <c r="G34" s="42">
        <v>8720.7000000000007</v>
      </c>
      <c r="H34" s="42">
        <v>8848.5</v>
      </c>
      <c r="I34" s="42">
        <v>8860.2999999999993</v>
      </c>
      <c r="J34" s="42">
        <v>9077.1</v>
      </c>
      <c r="K34" s="42">
        <v>8759.2999999999993</v>
      </c>
      <c r="L34" s="42">
        <v>8604.2999999999993</v>
      </c>
      <c r="M34" s="42">
        <v>8181.1</v>
      </c>
      <c r="N34" s="42">
        <v>7290.8</v>
      </c>
      <c r="O34" s="42">
        <v>6679.7</v>
      </c>
      <c r="P34" s="42">
        <v>4653.1000000000004</v>
      </c>
      <c r="Q34" s="42">
        <v>3774.6</v>
      </c>
      <c r="R34" s="42">
        <v>2971.9</v>
      </c>
      <c r="S34" s="42">
        <v>2733</v>
      </c>
      <c r="T34" s="72">
        <v>2414</v>
      </c>
      <c r="U34" s="18">
        <v>2205.6999999999998</v>
      </c>
      <c r="V34" s="18">
        <v>2152.1999999999998</v>
      </c>
      <c r="W34" s="18">
        <v>2051.1999999999998</v>
      </c>
      <c r="X34" s="18">
        <v>1735.1</v>
      </c>
      <c r="Y34" s="18">
        <v>1803.1</v>
      </c>
      <c r="Z34" s="18">
        <v>1616.5</v>
      </c>
      <c r="AA34" s="18">
        <v>1483.1</v>
      </c>
    </row>
    <row r="35" spans="1:27">
      <c r="A35" s="31" t="s">
        <v>915</v>
      </c>
      <c r="B35" s="72">
        <v>3229</v>
      </c>
      <c r="C35" s="42">
        <v>3567.5</v>
      </c>
      <c r="D35" s="42">
        <v>4212.1000000000004</v>
      </c>
      <c r="E35" s="42">
        <v>4224.3999999999996</v>
      </c>
      <c r="F35" s="42">
        <v>4149.8999999999996</v>
      </c>
      <c r="G35" s="42">
        <v>4173.3</v>
      </c>
      <c r="H35" s="42">
        <v>4128.2</v>
      </c>
      <c r="I35" s="42">
        <v>4146.2</v>
      </c>
      <c r="J35" s="42">
        <v>4162.2</v>
      </c>
      <c r="K35" s="42">
        <v>4186.3999999999996</v>
      </c>
      <c r="L35" s="42">
        <v>4204.6000000000004</v>
      </c>
      <c r="M35" s="42">
        <v>4199.5</v>
      </c>
      <c r="N35" s="42">
        <v>4204.7</v>
      </c>
      <c r="O35" s="42">
        <v>4210.6000000000004</v>
      </c>
      <c r="P35" s="42">
        <v>3574.3</v>
      </c>
      <c r="Q35" s="42">
        <v>3465.7</v>
      </c>
      <c r="R35" s="42">
        <v>3528.4</v>
      </c>
      <c r="S35" s="42">
        <v>3593.7</v>
      </c>
      <c r="T35" s="73">
        <v>3306.6</v>
      </c>
      <c r="U35" s="18">
        <v>3293.7</v>
      </c>
      <c r="V35" s="18">
        <v>3351.3</v>
      </c>
      <c r="W35" s="18">
        <v>3445.6</v>
      </c>
      <c r="X35" s="18">
        <v>3490.7</v>
      </c>
      <c r="Y35" s="18">
        <v>3436.6</v>
      </c>
      <c r="Z35" s="18">
        <v>3336.5</v>
      </c>
      <c r="AA35" s="18">
        <v>3311.7</v>
      </c>
    </row>
    <row r="36" spans="1:27" ht="15.6">
      <c r="A36" s="31" t="s">
        <v>380</v>
      </c>
      <c r="B36" s="73">
        <v>13.7</v>
      </c>
      <c r="C36" s="42">
        <v>8.6999999999999993</v>
      </c>
      <c r="D36" s="42">
        <v>6.3</v>
      </c>
      <c r="E36" s="42">
        <v>4.4000000000000004</v>
      </c>
      <c r="F36" s="42">
        <v>3.4</v>
      </c>
      <c r="G36" s="42">
        <v>2.2000000000000002</v>
      </c>
      <c r="H36" s="42">
        <v>1.6</v>
      </c>
      <c r="I36" s="42">
        <v>1.3</v>
      </c>
      <c r="J36" s="42">
        <v>1.2</v>
      </c>
      <c r="K36" s="42">
        <v>1.1000000000000001</v>
      </c>
      <c r="L36" s="42">
        <v>0.8</v>
      </c>
      <c r="M36" s="42">
        <v>0.7</v>
      </c>
      <c r="N36" s="42">
        <v>1.2</v>
      </c>
      <c r="O36" s="42">
        <v>1.1000000000000001</v>
      </c>
      <c r="P36" s="42">
        <v>1.3</v>
      </c>
      <c r="Q36" s="42">
        <v>1.4</v>
      </c>
      <c r="R36" s="42">
        <v>1.4</v>
      </c>
      <c r="S36" s="42">
        <v>1.4</v>
      </c>
      <c r="T36" s="73">
        <v>1.5</v>
      </c>
      <c r="U36" s="18">
        <v>1.5</v>
      </c>
      <c r="V36" s="18">
        <v>1.3</v>
      </c>
      <c r="W36" s="18">
        <v>1.1000000000000001</v>
      </c>
      <c r="X36" s="18">
        <v>0.5</v>
      </c>
      <c r="Y36" s="18">
        <v>6.9</v>
      </c>
      <c r="Z36" s="36">
        <v>9.6</v>
      </c>
      <c r="AA36" s="27">
        <v>13</v>
      </c>
    </row>
    <row r="37" spans="1:27" ht="15.6">
      <c r="A37" s="31" t="s">
        <v>381</v>
      </c>
      <c r="B37" s="73">
        <v>75.2</v>
      </c>
      <c r="C37" s="42">
        <v>43.8</v>
      </c>
      <c r="D37" s="42">
        <v>39.700000000000003</v>
      </c>
      <c r="E37" s="42">
        <v>28.5</v>
      </c>
      <c r="F37" s="42">
        <v>26.8</v>
      </c>
      <c r="G37" s="42">
        <v>19</v>
      </c>
      <c r="H37" s="42">
        <v>25</v>
      </c>
      <c r="I37" s="42">
        <v>18.899999999999999</v>
      </c>
      <c r="J37" s="42">
        <v>23.8</v>
      </c>
      <c r="K37" s="42">
        <v>27.7</v>
      </c>
      <c r="L37" s="42">
        <v>30</v>
      </c>
      <c r="M37" s="42">
        <v>28.8</v>
      </c>
      <c r="N37" s="42">
        <v>24.4</v>
      </c>
      <c r="O37" s="42">
        <v>25.5</v>
      </c>
      <c r="P37" s="42">
        <v>20.7</v>
      </c>
      <c r="Q37" s="42">
        <v>19.600000000000001</v>
      </c>
      <c r="R37" s="42">
        <v>21.5</v>
      </c>
      <c r="S37" s="42">
        <v>19.899999999999999</v>
      </c>
      <c r="T37" s="73">
        <v>17.2</v>
      </c>
      <c r="U37" s="18">
        <v>16.100000000000001</v>
      </c>
      <c r="V37" s="18">
        <v>14.2</v>
      </c>
      <c r="W37" s="18">
        <v>13.7</v>
      </c>
      <c r="X37" s="27">
        <v>13</v>
      </c>
      <c r="Y37" s="18">
        <v>12.6</v>
      </c>
      <c r="Z37" s="36">
        <v>13.6</v>
      </c>
      <c r="AA37" s="18">
        <v>13.5</v>
      </c>
    </row>
    <row r="38" spans="1:27" ht="39.6">
      <c r="A38" s="31" t="s">
        <v>803</v>
      </c>
      <c r="B38" s="72">
        <v>86</v>
      </c>
      <c r="C38" s="42">
        <v>62.6</v>
      </c>
      <c r="D38" s="42">
        <v>41.5</v>
      </c>
      <c r="E38" s="42">
        <v>33.799999999999997</v>
      </c>
      <c r="F38" s="42">
        <v>33</v>
      </c>
      <c r="G38" s="42">
        <v>28.1</v>
      </c>
      <c r="H38" s="42">
        <v>26.2</v>
      </c>
      <c r="I38" s="42">
        <v>23.3</v>
      </c>
      <c r="J38" s="42">
        <v>22.4</v>
      </c>
      <c r="K38" s="42">
        <v>23</v>
      </c>
      <c r="L38" s="42">
        <v>26.4</v>
      </c>
      <c r="M38" s="42">
        <v>28</v>
      </c>
      <c r="N38" s="42">
        <v>30.9</v>
      </c>
      <c r="O38" s="42">
        <v>35.200000000000003</v>
      </c>
      <c r="P38" s="42">
        <v>36.5</v>
      </c>
      <c r="Q38" s="42">
        <v>39.5</v>
      </c>
      <c r="R38" s="42">
        <v>46.8</v>
      </c>
      <c r="S38" s="42">
        <v>51.5</v>
      </c>
      <c r="T38" s="73">
        <v>46.6</v>
      </c>
      <c r="U38" s="73">
        <v>58.6</v>
      </c>
      <c r="V38" s="27">
        <v>66</v>
      </c>
      <c r="W38" s="18">
        <v>76.099999999999994</v>
      </c>
      <c r="X38" s="18">
        <v>86.3</v>
      </c>
      <c r="Y38" s="27">
        <v>95</v>
      </c>
      <c r="Z38" s="18">
        <v>93.6</v>
      </c>
      <c r="AA38" s="18">
        <v>91.3</v>
      </c>
    </row>
    <row r="39" spans="1:27" ht="26.4">
      <c r="A39" s="8" t="s">
        <v>1538</v>
      </c>
      <c r="B39" s="72">
        <f>SUM(B41:B49)</f>
        <v>751.80000000000007</v>
      </c>
      <c r="C39" s="42">
        <f>SUM(C41:C49)</f>
        <v>681.2</v>
      </c>
      <c r="D39" s="42">
        <v>661</v>
      </c>
      <c r="E39" s="42">
        <v>596.20000000000005</v>
      </c>
      <c r="F39" s="42">
        <v>552.29999999999995</v>
      </c>
      <c r="G39" s="42">
        <v>528</v>
      </c>
      <c r="H39" s="36">
        <v>511.8</v>
      </c>
      <c r="I39" s="36">
        <v>481.4</v>
      </c>
      <c r="J39" s="36">
        <v>468.8</v>
      </c>
      <c r="K39" s="36">
        <v>496.2</v>
      </c>
      <c r="L39" s="36">
        <v>494.2</v>
      </c>
      <c r="M39" s="36">
        <v>489.4</v>
      </c>
      <c r="N39" s="36">
        <v>491.4</v>
      </c>
      <c r="O39" s="36">
        <v>508.8</v>
      </c>
      <c r="P39" s="36">
        <v>473.3</v>
      </c>
      <c r="Q39" s="36">
        <v>476.5</v>
      </c>
      <c r="R39" s="36">
        <v>497.3</v>
      </c>
      <c r="S39" s="36">
        <v>512.20000000000005</v>
      </c>
      <c r="T39" s="36">
        <v>464.2</v>
      </c>
      <c r="U39" s="42">
        <v>484</v>
      </c>
      <c r="V39" s="18">
        <v>502.8</v>
      </c>
      <c r="W39" s="18">
        <v>532.6</v>
      </c>
      <c r="X39" s="27">
        <v>547.20000000000005</v>
      </c>
      <c r="Y39" s="27">
        <v>556.20000000000005</v>
      </c>
      <c r="Z39" s="27">
        <v>530</v>
      </c>
      <c r="AA39" s="18">
        <v>519.79999999999995</v>
      </c>
    </row>
    <row r="40" spans="1:27" ht="15.6">
      <c r="A40" s="47" t="s">
        <v>650</v>
      </c>
      <c r="B40" s="180"/>
      <c r="C40" s="42"/>
      <c r="D40" s="42"/>
      <c r="E40" s="42"/>
      <c r="F40" s="42"/>
      <c r="G40" s="268"/>
      <c r="U40" s="175"/>
      <c r="V40" s="18"/>
      <c r="W40" s="18"/>
      <c r="X40" s="430"/>
      <c r="Y40" s="27"/>
      <c r="Z40" s="18"/>
      <c r="AA40" s="427"/>
    </row>
    <row r="41" spans="1:27">
      <c r="A41" s="31" t="s">
        <v>2257</v>
      </c>
      <c r="B41" s="72">
        <v>255</v>
      </c>
      <c r="C41" s="42">
        <v>253.2</v>
      </c>
      <c r="D41" s="42">
        <v>272.2</v>
      </c>
      <c r="E41" s="42">
        <v>227.1</v>
      </c>
      <c r="F41" s="42">
        <v>192.2</v>
      </c>
      <c r="G41" s="181">
        <v>181.2</v>
      </c>
      <c r="H41" s="181">
        <v>170.3</v>
      </c>
      <c r="I41" s="181">
        <v>152.9</v>
      </c>
      <c r="J41" s="181">
        <v>141</v>
      </c>
      <c r="K41" s="181">
        <v>167.1</v>
      </c>
      <c r="L41" s="181">
        <v>157.9</v>
      </c>
      <c r="M41" s="181">
        <v>152.9</v>
      </c>
      <c r="N41" s="181">
        <v>157.6</v>
      </c>
      <c r="O41" s="181">
        <v>164.3</v>
      </c>
      <c r="P41" s="181">
        <v>172.2</v>
      </c>
      <c r="Q41" s="180">
        <v>177.8</v>
      </c>
      <c r="R41" s="181">
        <v>174.1</v>
      </c>
      <c r="S41" s="181">
        <v>175.9</v>
      </c>
      <c r="T41" s="73">
        <v>151.5</v>
      </c>
      <c r="U41" s="73">
        <v>138.9</v>
      </c>
      <c r="V41" s="18">
        <v>139.80000000000001</v>
      </c>
      <c r="W41" s="18">
        <v>144.6</v>
      </c>
      <c r="X41" s="18">
        <v>138.5</v>
      </c>
      <c r="Y41" s="27">
        <v>130</v>
      </c>
      <c r="Z41" s="27">
        <v>120.6</v>
      </c>
      <c r="AA41" s="18">
        <v>124.6</v>
      </c>
    </row>
    <row r="42" spans="1:27" ht="15.6">
      <c r="A42" s="31" t="s">
        <v>399</v>
      </c>
      <c r="B42" s="72">
        <v>250.7</v>
      </c>
      <c r="C42" s="42">
        <v>212.3</v>
      </c>
      <c r="D42" s="42">
        <v>200.3</v>
      </c>
      <c r="E42" s="42">
        <v>193.8</v>
      </c>
      <c r="F42" s="42">
        <v>188.2</v>
      </c>
      <c r="G42" s="181">
        <v>181.3</v>
      </c>
      <c r="H42" s="181">
        <v>179.2</v>
      </c>
      <c r="I42" s="181">
        <v>171.6</v>
      </c>
      <c r="J42" s="181">
        <v>171.8</v>
      </c>
      <c r="K42" s="181">
        <v>173.7</v>
      </c>
      <c r="L42" s="181">
        <v>172.1</v>
      </c>
      <c r="M42" s="181">
        <v>170.7</v>
      </c>
      <c r="N42" s="181">
        <v>166.2</v>
      </c>
      <c r="O42" s="181">
        <v>168.7</v>
      </c>
      <c r="P42" s="181">
        <v>142.30000000000001</v>
      </c>
      <c r="Q42" s="181">
        <v>136</v>
      </c>
      <c r="R42" s="181">
        <v>149.9</v>
      </c>
      <c r="S42" s="181">
        <v>152.1</v>
      </c>
      <c r="T42" s="18">
        <v>141.5</v>
      </c>
      <c r="U42" s="73">
        <v>140.6</v>
      </c>
      <c r="V42" s="18">
        <v>138.6</v>
      </c>
      <c r="W42" s="18">
        <v>133.30000000000001</v>
      </c>
      <c r="X42" s="27">
        <v>126</v>
      </c>
      <c r="Y42" s="27">
        <v>127.1</v>
      </c>
      <c r="Z42" s="27">
        <v>126.3</v>
      </c>
      <c r="AA42" s="18">
        <v>124.3</v>
      </c>
    </row>
    <row r="43" spans="1:27" ht="15.6">
      <c r="A43" s="31" t="s">
        <v>400</v>
      </c>
      <c r="B43" s="72">
        <v>7.9</v>
      </c>
      <c r="C43" s="42">
        <v>3.8</v>
      </c>
      <c r="D43" s="42">
        <v>2</v>
      </c>
      <c r="E43" s="42">
        <v>1.4</v>
      </c>
      <c r="F43" s="42">
        <v>1</v>
      </c>
      <c r="G43" s="181">
        <v>0.6</v>
      </c>
      <c r="H43" s="181">
        <v>0.5</v>
      </c>
      <c r="I43" s="181">
        <v>0.3</v>
      </c>
      <c r="J43" s="181">
        <v>0.3</v>
      </c>
      <c r="K43" s="181">
        <v>0.2</v>
      </c>
      <c r="L43" s="181">
        <v>0.2</v>
      </c>
      <c r="M43" s="181">
        <v>0.2</v>
      </c>
      <c r="N43" s="181">
        <v>0.1</v>
      </c>
      <c r="O43" s="181">
        <v>0.2</v>
      </c>
      <c r="P43" s="181">
        <v>0.1</v>
      </c>
      <c r="Q43" s="181">
        <v>0.1</v>
      </c>
      <c r="R43" s="181">
        <v>0.1</v>
      </c>
      <c r="S43" s="181">
        <v>0.1</v>
      </c>
      <c r="T43" s="73">
        <v>0.1</v>
      </c>
      <c r="U43" s="73">
        <v>0.3</v>
      </c>
      <c r="V43" s="73">
        <v>0.3</v>
      </c>
      <c r="W43" s="73">
        <v>0.3</v>
      </c>
      <c r="X43" s="73">
        <v>0.3</v>
      </c>
      <c r="Y43" s="73">
        <v>0.3</v>
      </c>
      <c r="Z43" s="27">
        <v>0.3</v>
      </c>
      <c r="AA43" s="18">
        <v>0.4</v>
      </c>
    </row>
    <row r="44" spans="1:27">
      <c r="A44" s="31" t="s">
        <v>804</v>
      </c>
      <c r="B44" s="72">
        <v>24.1</v>
      </c>
      <c r="C44" s="42">
        <v>26</v>
      </c>
      <c r="D44" s="42">
        <v>26.3</v>
      </c>
      <c r="E44" s="42">
        <v>25.9</v>
      </c>
      <c r="F44" s="42">
        <v>25.1</v>
      </c>
      <c r="G44" s="181">
        <v>25.3</v>
      </c>
      <c r="H44" s="181">
        <v>25.1</v>
      </c>
      <c r="I44" s="181">
        <v>25.5</v>
      </c>
      <c r="J44" s="181">
        <v>26.2</v>
      </c>
      <c r="K44" s="181">
        <v>25.1</v>
      </c>
      <c r="L44" s="181">
        <v>23.2</v>
      </c>
      <c r="M44" s="181">
        <v>21.9</v>
      </c>
      <c r="N44" s="182">
        <v>20.2</v>
      </c>
      <c r="O44" s="181">
        <v>18.7</v>
      </c>
      <c r="P44" s="181">
        <v>13.5</v>
      </c>
      <c r="Q44" s="181">
        <v>11.1</v>
      </c>
      <c r="R44" s="181">
        <v>8.6999999999999993</v>
      </c>
      <c r="S44" s="181">
        <v>8.1999999999999993</v>
      </c>
      <c r="T44" s="73">
        <v>7.1</v>
      </c>
      <c r="U44" s="73">
        <v>6.7</v>
      </c>
      <c r="V44" s="18">
        <v>6.4</v>
      </c>
      <c r="W44" s="18">
        <v>6.3</v>
      </c>
      <c r="X44" s="18">
        <v>5.3</v>
      </c>
      <c r="Y44" s="27">
        <v>5</v>
      </c>
      <c r="Z44" s="27">
        <v>4.8</v>
      </c>
      <c r="AA44" s="18">
        <v>4.5999999999999996</v>
      </c>
    </row>
    <row r="45" spans="1:27">
      <c r="A45" s="31" t="s">
        <v>763</v>
      </c>
      <c r="B45" s="72">
        <v>23.9</v>
      </c>
      <c r="C45" s="42">
        <v>26.2</v>
      </c>
      <c r="D45" s="42">
        <v>28.3</v>
      </c>
      <c r="E45" s="42">
        <v>27.2</v>
      </c>
      <c r="F45" s="42">
        <v>26.5</v>
      </c>
      <c r="G45" s="181">
        <v>27.4</v>
      </c>
      <c r="H45" s="181">
        <v>28</v>
      </c>
      <c r="I45" s="181">
        <v>28.2</v>
      </c>
      <c r="J45" s="181">
        <v>28.6</v>
      </c>
      <c r="K45" s="181">
        <v>28.1</v>
      </c>
      <c r="L45" s="181">
        <v>27.8</v>
      </c>
      <c r="M45" s="181">
        <v>26.6</v>
      </c>
      <c r="N45" s="181">
        <v>23.8</v>
      </c>
      <c r="O45" s="181">
        <v>21.4</v>
      </c>
      <c r="P45" s="181">
        <v>15</v>
      </c>
      <c r="Q45" s="181">
        <v>12.4</v>
      </c>
      <c r="R45" s="181">
        <v>9.8000000000000007</v>
      </c>
      <c r="S45" s="181">
        <v>9</v>
      </c>
      <c r="T45" s="73">
        <v>7.9</v>
      </c>
      <c r="U45" s="73">
        <v>7.1</v>
      </c>
      <c r="V45" s="18">
        <v>6.9</v>
      </c>
      <c r="W45" s="18">
        <v>6.6</v>
      </c>
      <c r="X45" s="18">
        <v>5.7</v>
      </c>
      <c r="Y45" s="27">
        <v>6.4</v>
      </c>
      <c r="Z45" s="27">
        <v>6</v>
      </c>
      <c r="AA45" s="18">
        <v>5.5</v>
      </c>
    </row>
    <row r="46" spans="1:27">
      <c r="A46" s="31" t="s">
        <v>764</v>
      </c>
      <c r="B46" s="105">
        <v>35.6</v>
      </c>
      <c r="C46" s="42">
        <v>39.6</v>
      </c>
      <c r="D46" s="42">
        <v>46.8</v>
      </c>
      <c r="E46" s="42">
        <v>47</v>
      </c>
      <c r="F46" s="42">
        <v>46.2</v>
      </c>
      <c r="G46" s="181">
        <v>46.6</v>
      </c>
      <c r="H46" s="181">
        <v>46.2</v>
      </c>
      <c r="I46" s="181">
        <v>46.5</v>
      </c>
      <c r="J46" s="181">
        <v>46.6</v>
      </c>
      <c r="K46" s="181">
        <v>46.9</v>
      </c>
      <c r="L46" s="182">
        <v>51.3</v>
      </c>
      <c r="M46" s="182">
        <v>51.3</v>
      </c>
      <c r="N46" s="182">
        <v>51.4</v>
      </c>
      <c r="O46" s="182">
        <v>51.4</v>
      </c>
      <c r="P46" s="182">
        <v>43.4</v>
      </c>
      <c r="Q46" s="182">
        <v>44.2</v>
      </c>
      <c r="R46" s="182">
        <v>42.6</v>
      </c>
      <c r="S46" s="182">
        <v>43.4</v>
      </c>
      <c r="T46" s="73">
        <v>42.7</v>
      </c>
      <c r="U46" s="73">
        <v>42.4</v>
      </c>
      <c r="V46" s="18">
        <v>43.2</v>
      </c>
      <c r="W46" s="18">
        <v>45.1</v>
      </c>
      <c r="X46" s="18">
        <v>45.6</v>
      </c>
      <c r="Y46" s="27">
        <v>45.4</v>
      </c>
      <c r="Z46" s="27">
        <v>44.6</v>
      </c>
      <c r="AA46" s="18">
        <v>44.1</v>
      </c>
    </row>
    <row r="47" spans="1:27" ht="15.6">
      <c r="A47" s="31" t="s">
        <v>382</v>
      </c>
      <c r="B47" s="72">
        <v>0.5</v>
      </c>
      <c r="C47" s="42">
        <v>0.5</v>
      </c>
      <c r="D47" s="42">
        <v>0.3</v>
      </c>
      <c r="E47" s="42">
        <v>0.3</v>
      </c>
      <c r="F47" s="42">
        <v>0.3</v>
      </c>
      <c r="G47" s="181">
        <v>0.2</v>
      </c>
      <c r="H47" s="181">
        <v>0.1</v>
      </c>
      <c r="I47" s="181">
        <v>0.1</v>
      </c>
      <c r="J47" s="181">
        <v>0.1</v>
      </c>
      <c r="K47" s="181">
        <v>0.1</v>
      </c>
      <c r="L47" s="181">
        <v>0.1</v>
      </c>
      <c r="M47" s="181">
        <v>0.1</v>
      </c>
      <c r="N47" s="181">
        <v>0.1</v>
      </c>
      <c r="O47" s="181">
        <v>0.1</v>
      </c>
      <c r="P47" s="181">
        <v>0.1</v>
      </c>
      <c r="Q47" s="181">
        <v>0.1</v>
      </c>
      <c r="R47" s="181">
        <v>0.1</v>
      </c>
      <c r="S47" s="181">
        <v>0.1</v>
      </c>
      <c r="T47" s="73">
        <v>0.1</v>
      </c>
      <c r="U47" s="73">
        <v>0.1</v>
      </c>
      <c r="V47" s="18">
        <v>0.1</v>
      </c>
      <c r="W47" s="18">
        <v>0.04</v>
      </c>
      <c r="X47" s="18">
        <v>0.04</v>
      </c>
      <c r="Y47" s="18">
        <v>0.1</v>
      </c>
      <c r="Z47" s="42">
        <v>0.13</v>
      </c>
      <c r="AA47" s="18">
        <v>0.1</v>
      </c>
    </row>
    <row r="48" spans="1:27" ht="15.6">
      <c r="A48" s="31" t="s">
        <v>383</v>
      </c>
      <c r="B48" s="72">
        <v>3.7</v>
      </c>
      <c r="C48" s="42">
        <v>1.9</v>
      </c>
      <c r="D48" s="42">
        <v>1.6</v>
      </c>
      <c r="E48" s="42">
        <v>1.2</v>
      </c>
      <c r="F48" s="42">
        <v>1.1000000000000001</v>
      </c>
      <c r="G48" s="181">
        <v>0.9</v>
      </c>
      <c r="H48" s="181">
        <v>0.9</v>
      </c>
      <c r="I48" s="181">
        <v>0.8</v>
      </c>
      <c r="J48" s="181">
        <v>0.8</v>
      </c>
      <c r="K48" s="181">
        <v>1</v>
      </c>
      <c r="L48" s="181">
        <v>1</v>
      </c>
      <c r="M48" s="181">
        <v>1</v>
      </c>
      <c r="N48" s="181">
        <v>0.9</v>
      </c>
      <c r="O48" s="181">
        <v>1</v>
      </c>
      <c r="P48" s="181">
        <v>0.9</v>
      </c>
      <c r="Q48" s="181">
        <v>0.9</v>
      </c>
      <c r="R48" s="181">
        <v>1</v>
      </c>
      <c r="S48" s="181">
        <v>0.8</v>
      </c>
      <c r="T48" s="73">
        <v>0.8</v>
      </c>
      <c r="U48" s="73">
        <v>0.8</v>
      </c>
      <c r="V48" s="18">
        <v>0.7</v>
      </c>
      <c r="W48" s="18">
        <v>0.6</v>
      </c>
      <c r="X48" s="18">
        <v>0.6</v>
      </c>
      <c r="Y48" s="18">
        <v>0.5</v>
      </c>
      <c r="Z48" s="42">
        <v>0.5</v>
      </c>
      <c r="AA48" s="18">
        <v>0.6</v>
      </c>
    </row>
    <row r="49" spans="1:27">
      <c r="A49" s="31" t="s">
        <v>765</v>
      </c>
      <c r="B49" s="73">
        <v>150.4</v>
      </c>
      <c r="C49" s="42">
        <v>117.7</v>
      </c>
      <c r="D49" s="42">
        <v>83.2</v>
      </c>
      <c r="E49" s="42">
        <v>72.3</v>
      </c>
      <c r="F49" s="42">
        <v>71.7</v>
      </c>
      <c r="G49" s="181">
        <v>64.5</v>
      </c>
      <c r="H49" s="181">
        <v>61.5</v>
      </c>
      <c r="I49" s="181">
        <v>55.5</v>
      </c>
      <c r="J49" s="181">
        <v>53.4</v>
      </c>
      <c r="K49" s="181">
        <v>54</v>
      </c>
      <c r="L49" s="181">
        <v>60.6</v>
      </c>
      <c r="M49" s="181">
        <v>64.7</v>
      </c>
      <c r="N49" s="181">
        <v>71.099999999999994</v>
      </c>
      <c r="O49" s="181">
        <v>83</v>
      </c>
      <c r="P49" s="181">
        <v>85.8</v>
      </c>
      <c r="Q49" s="181">
        <v>93.9</v>
      </c>
      <c r="R49" s="181">
        <v>111</v>
      </c>
      <c r="S49" s="181">
        <v>122.6</v>
      </c>
      <c r="T49" s="73">
        <v>112.5</v>
      </c>
      <c r="U49" s="73">
        <v>147.1</v>
      </c>
      <c r="V49" s="18">
        <v>166.8</v>
      </c>
      <c r="W49" s="18">
        <v>195.8</v>
      </c>
      <c r="X49" s="18">
        <v>225.2</v>
      </c>
      <c r="Y49" s="18">
        <v>241.4</v>
      </c>
      <c r="Z49" s="27">
        <v>226.8</v>
      </c>
      <c r="AA49" s="18">
        <v>215.6</v>
      </c>
    </row>
    <row r="50" spans="1:27" ht="24" customHeight="1">
      <c r="A50" s="541" t="s">
        <v>431</v>
      </c>
      <c r="B50" s="541"/>
      <c r="C50" s="541"/>
      <c r="D50" s="541"/>
      <c r="E50" s="541"/>
      <c r="F50" s="541"/>
      <c r="G50" s="541"/>
      <c r="H50" s="541"/>
      <c r="I50" s="541"/>
      <c r="J50" s="541"/>
      <c r="K50" s="541"/>
      <c r="L50" s="541"/>
      <c r="M50" s="541"/>
      <c r="N50" s="541"/>
      <c r="O50" s="541"/>
      <c r="P50" s="541"/>
      <c r="Q50" s="541"/>
      <c r="R50" s="541"/>
      <c r="S50" s="541"/>
      <c r="T50" s="541"/>
      <c r="U50" s="541"/>
      <c r="V50" s="541"/>
      <c r="W50" s="541"/>
      <c r="X50" s="541"/>
      <c r="Y50" s="541"/>
      <c r="Z50" s="503"/>
      <c r="AA50" s="503"/>
    </row>
    <row r="51" spans="1:27" ht="15.75" customHeight="1">
      <c r="A51" s="575" t="s">
        <v>143</v>
      </c>
      <c r="B51" s="522"/>
      <c r="C51" s="522"/>
      <c r="D51" s="522"/>
      <c r="E51" s="522"/>
      <c r="F51" s="522"/>
      <c r="G51" s="522"/>
      <c r="H51" s="522"/>
      <c r="I51" s="522"/>
      <c r="J51" s="522"/>
      <c r="K51" s="522"/>
      <c r="L51" s="522"/>
      <c r="M51" s="522"/>
      <c r="N51" s="522"/>
      <c r="O51" s="522"/>
      <c r="P51" s="522"/>
      <c r="Q51" s="522"/>
      <c r="R51" s="522"/>
      <c r="S51" s="522"/>
      <c r="T51" s="522"/>
      <c r="U51" s="522"/>
      <c r="V51" s="522"/>
      <c r="W51" s="522"/>
      <c r="X51" s="522"/>
      <c r="Y51" s="522"/>
      <c r="Z51" s="522"/>
      <c r="AA51" s="503"/>
    </row>
    <row r="52" spans="1:27" ht="15.75" customHeight="1">
      <c r="A52" s="575" t="s">
        <v>443</v>
      </c>
      <c r="B52" s="522"/>
      <c r="C52" s="522"/>
      <c r="D52" s="522"/>
      <c r="E52" s="522"/>
      <c r="F52" s="522"/>
      <c r="G52" s="522"/>
      <c r="H52" s="522"/>
      <c r="I52" s="522"/>
      <c r="J52" s="522"/>
      <c r="K52" s="522"/>
      <c r="L52" s="522"/>
      <c r="M52" s="522"/>
      <c r="N52" s="522"/>
      <c r="O52" s="522"/>
      <c r="P52" s="522"/>
      <c r="Q52" s="522"/>
      <c r="R52" s="522"/>
      <c r="S52" s="522"/>
      <c r="T52" s="522"/>
      <c r="U52" s="522"/>
      <c r="V52" s="522"/>
      <c r="W52" s="522"/>
      <c r="X52" s="522"/>
      <c r="Y52" s="522"/>
      <c r="Z52" s="522"/>
      <c r="AA52" s="503"/>
    </row>
    <row r="53" spans="1:27">
      <c r="A53" s="7" t="s">
        <v>766</v>
      </c>
      <c r="C53" s="42"/>
      <c r="D53" s="42"/>
      <c r="E53" s="42"/>
      <c r="F53" s="42"/>
    </row>
    <row r="54" spans="1:27" ht="48.75" customHeight="1">
      <c r="A54" s="108" t="s">
        <v>78</v>
      </c>
      <c r="B54" s="73">
        <v>313.5</v>
      </c>
      <c r="C54" s="178">
        <v>274.5</v>
      </c>
      <c r="D54" s="178">
        <v>237.6</v>
      </c>
      <c r="E54" s="178">
        <v>432</v>
      </c>
      <c r="F54" s="178">
        <v>356.7</v>
      </c>
      <c r="G54" s="178">
        <v>277.2</v>
      </c>
      <c r="H54" s="178">
        <v>211.4</v>
      </c>
      <c r="I54" s="178">
        <v>175.5</v>
      </c>
      <c r="J54" s="178">
        <v>150.9</v>
      </c>
      <c r="K54" s="178">
        <v>128.1</v>
      </c>
      <c r="L54" s="178">
        <v>110.3</v>
      </c>
      <c r="M54" s="178">
        <v>89</v>
      </c>
      <c r="N54" s="178">
        <v>70.599999999999994</v>
      </c>
      <c r="O54" s="178">
        <v>57.2</v>
      </c>
      <c r="P54" s="178">
        <v>49.6</v>
      </c>
      <c r="Q54" s="178">
        <v>44.3</v>
      </c>
      <c r="R54" s="178">
        <v>40.6</v>
      </c>
      <c r="S54" s="178">
        <v>38.5</v>
      </c>
      <c r="T54" s="73">
        <v>36.1</v>
      </c>
      <c r="U54" s="73">
        <v>35.299999999999997</v>
      </c>
      <c r="V54" s="18">
        <v>58</v>
      </c>
      <c r="W54" s="18">
        <v>60</v>
      </c>
      <c r="X54" s="44">
        <v>62</v>
      </c>
      <c r="Y54" s="18">
        <v>61</v>
      </c>
      <c r="Z54" s="18">
        <v>61</v>
      </c>
      <c r="AA54" s="18">
        <v>39</v>
      </c>
    </row>
    <row r="55" spans="1:27" ht="39.6">
      <c r="A55" s="47" t="s">
        <v>79</v>
      </c>
      <c r="B55" s="72">
        <v>60</v>
      </c>
      <c r="C55" s="42">
        <v>199</v>
      </c>
      <c r="D55" s="42">
        <v>392</v>
      </c>
      <c r="E55" s="42">
        <v>595</v>
      </c>
      <c r="F55" s="42">
        <v>798</v>
      </c>
      <c r="G55" s="42">
        <v>998</v>
      </c>
      <c r="H55" s="42">
        <v>1107.5</v>
      </c>
      <c r="I55" s="42">
        <v>1249.5</v>
      </c>
      <c r="J55" s="42">
        <v>1439.8</v>
      </c>
      <c r="K55" s="105">
        <v>1568.4</v>
      </c>
      <c r="L55" s="105">
        <v>1698.4</v>
      </c>
      <c r="M55" s="105">
        <v>1920.7</v>
      </c>
      <c r="N55" s="105">
        <v>1996.2</v>
      </c>
      <c r="O55" s="105">
        <v>2151.5</v>
      </c>
      <c r="P55" s="42">
        <v>2300.4</v>
      </c>
      <c r="Q55" s="42">
        <v>2440.1999999999998</v>
      </c>
      <c r="R55" s="42">
        <v>2627</v>
      </c>
      <c r="S55" s="42">
        <v>2818</v>
      </c>
      <c r="T55" s="73">
        <v>2856.7</v>
      </c>
      <c r="U55" s="73">
        <v>2949.6</v>
      </c>
      <c r="V55" s="18">
        <v>3096.8</v>
      </c>
      <c r="W55" s="18">
        <v>3272.8</v>
      </c>
      <c r="X55" s="18">
        <v>3544.7</v>
      </c>
      <c r="Y55" s="18">
        <v>3777.4</v>
      </c>
      <c r="Z55" s="18">
        <v>3789.2</v>
      </c>
      <c r="AA55" s="18">
        <v>3841.2</v>
      </c>
    </row>
    <row r="56" spans="1:27" ht="42.75" customHeight="1">
      <c r="A56" s="47" t="s">
        <v>80</v>
      </c>
      <c r="B56" s="73">
        <v>147.5</v>
      </c>
      <c r="C56" s="42">
        <v>133.9</v>
      </c>
      <c r="D56" s="42">
        <v>129.19999999999999</v>
      </c>
      <c r="E56" s="42">
        <v>123.7</v>
      </c>
      <c r="F56" s="42">
        <v>128.4</v>
      </c>
      <c r="G56" s="42">
        <v>124.3</v>
      </c>
      <c r="H56" s="42">
        <v>122.5</v>
      </c>
      <c r="I56" s="42">
        <v>117.1</v>
      </c>
      <c r="J56" s="42">
        <v>112.5</v>
      </c>
      <c r="K56" s="42">
        <v>108.6</v>
      </c>
      <c r="L56" s="42">
        <v>106.7</v>
      </c>
      <c r="M56" s="42">
        <v>101.1</v>
      </c>
      <c r="N56" s="42">
        <v>92.9</v>
      </c>
      <c r="O56" s="42">
        <v>86.3</v>
      </c>
      <c r="P56" s="42">
        <v>79.2</v>
      </c>
      <c r="Q56" s="42">
        <v>72.2</v>
      </c>
      <c r="R56" s="42">
        <v>69</v>
      </c>
      <c r="S56" s="42">
        <v>64.400000000000006</v>
      </c>
      <c r="T56" s="73">
        <v>64.8</v>
      </c>
      <c r="U56" s="72">
        <v>157.69999999999999</v>
      </c>
      <c r="V56" s="73">
        <v>166.3</v>
      </c>
      <c r="W56" s="73">
        <v>169.9</v>
      </c>
      <c r="X56" s="73">
        <v>166</v>
      </c>
      <c r="Y56" s="72">
        <v>167.4</v>
      </c>
      <c r="Z56" s="18">
        <v>175.4</v>
      </c>
      <c r="AA56" s="18">
        <v>172</v>
      </c>
    </row>
    <row r="57" spans="1:27" ht="42" customHeight="1">
      <c r="A57" s="47" t="s">
        <v>82</v>
      </c>
      <c r="B57" s="73">
        <v>9417.2999999999993</v>
      </c>
      <c r="C57" s="42">
        <v>10156.700000000001</v>
      </c>
      <c r="D57" s="42">
        <v>11099.2</v>
      </c>
      <c r="E57" s="42">
        <v>12387.3</v>
      </c>
      <c r="F57" s="42">
        <v>13688.5</v>
      </c>
      <c r="G57" s="42">
        <v>15047.2</v>
      </c>
      <c r="H57" s="42">
        <v>16591.2</v>
      </c>
      <c r="I57" s="42">
        <v>17761.3</v>
      </c>
      <c r="J57" s="42">
        <v>18543.400000000001</v>
      </c>
      <c r="K57" s="105">
        <v>19097.400000000001</v>
      </c>
      <c r="L57" s="105">
        <v>19983.900000000001</v>
      </c>
      <c r="M57" s="105">
        <v>21135.1</v>
      </c>
      <c r="N57" s="105">
        <v>22082.1</v>
      </c>
      <c r="O57" s="105">
        <v>22853.8</v>
      </c>
      <c r="P57" s="42">
        <v>24124.799999999999</v>
      </c>
      <c r="Q57" s="42">
        <v>25281.8</v>
      </c>
      <c r="R57" s="42">
        <v>27754.5</v>
      </c>
      <c r="S57" s="42">
        <v>30300.2</v>
      </c>
      <c r="T57" s="73">
        <v>31340.6</v>
      </c>
      <c r="U57" s="73">
        <v>32629.1</v>
      </c>
      <c r="V57" s="18">
        <v>34624.300000000003</v>
      </c>
      <c r="W57" s="18">
        <v>36917.199999999997</v>
      </c>
      <c r="X57" s="18">
        <v>39237.1</v>
      </c>
      <c r="Y57" s="18">
        <v>41433.4</v>
      </c>
      <c r="Z57" s="18">
        <v>42317.1</v>
      </c>
      <c r="AA57" s="18">
        <v>43157.1</v>
      </c>
    </row>
    <row r="58" spans="1:27" ht="54" customHeight="1">
      <c r="A58" s="8" t="s">
        <v>81</v>
      </c>
      <c r="B58" s="92">
        <v>63.4</v>
      </c>
      <c r="C58" s="179">
        <v>68.400000000000006</v>
      </c>
      <c r="D58" s="179">
        <v>74.8</v>
      </c>
      <c r="E58" s="179">
        <v>83.4</v>
      </c>
      <c r="F58" s="179">
        <v>92.3</v>
      </c>
      <c r="G58" s="179">
        <v>101.7</v>
      </c>
      <c r="H58" s="178">
        <v>112.3</v>
      </c>
      <c r="I58" s="178">
        <v>120.4</v>
      </c>
      <c r="J58" s="178">
        <v>126.2</v>
      </c>
      <c r="K58" s="178">
        <v>130.5</v>
      </c>
      <c r="L58" s="178">
        <v>137.19999999999999</v>
      </c>
      <c r="M58" s="178">
        <v>145.80000000000001</v>
      </c>
      <c r="N58" s="178">
        <v>153</v>
      </c>
      <c r="O58" s="178">
        <v>158.9</v>
      </c>
      <c r="P58" s="178">
        <v>168.4</v>
      </c>
      <c r="Q58" s="178">
        <v>177</v>
      </c>
      <c r="R58" s="178">
        <v>194.4</v>
      </c>
      <c r="S58" s="178">
        <v>212.3</v>
      </c>
      <c r="T58" s="52">
        <v>219.4</v>
      </c>
      <c r="U58" s="18">
        <v>228.4</v>
      </c>
      <c r="V58" s="27">
        <v>242</v>
      </c>
      <c r="W58" s="18">
        <v>257.5</v>
      </c>
      <c r="X58" s="18">
        <v>273.10000000000002</v>
      </c>
      <c r="Y58" s="18">
        <v>283.3</v>
      </c>
      <c r="Z58" s="18">
        <v>288.8</v>
      </c>
      <c r="AA58" s="18">
        <v>294</v>
      </c>
    </row>
    <row r="59" spans="1:27" ht="26.4">
      <c r="A59" s="8" t="s">
        <v>1778</v>
      </c>
      <c r="B59" s="73">
        <v>14.5</v>
      </c>
      <c r="C59" s="178">
        <v>14.3</v>
      </c>
      <c r="D59" s="178">
        <v>13.9</v>
      </c>
      <c r="E59" s="178">
        <v>13.5</v>
      </c>
      <c r="F59" s="178">
        <v>13.3</v>
      </c>
      <c r="G59" s="178">
        <v>13</v>
      </c>
      <c r="H59" s="178">
        <v>12.7</v>
      </c>
      <c r="I59" s="178">
        <v>12.4</v>
      </c>
      <c r="J59" s="178">
        <v>12.3</v>
      </c>
      <c r="K59" s="178">
        <v>12.1</v>
      </c>
      <c r="L59" s="178">
        <v>11.8</v>
      </c>
      <c r="M59" s="178">
        <v>11.3</v>
      </c>
      <c r="N59" s="178">
        <v>10.9</v>
      </c>
      <c r="O59" s="178">
        <v>10.6</v>
      </c>
      <c r="P59" s="178">
        <v>10.3</v>
      </c>
      <c r="Q59" s="178">
        <v>9.9</v>
      </c>
      <c r="R59" s="178">
        <v>9.6999999999999993</v>
      </c>
      <c r="S59" s="178">
        <v>9.4</v>
      </c>
      <c r="T59" s="72">
        <v>9</v>
      </c>
      <c r="U59" s="73">
        <v>8.8000000000000007</v>
      </c>
      <c r="V59" s="18">
        <v>8.6</v>
      </c>
      <c r="W59" s="18">
        <v>8.4</v>
      </c>
      <c r="X59" s="18">
        <v>8.3000000000000007</v>
      </c>
      <c r="Y59" s="18">
        <v>8.3000000000000007</v>
      </c>
      <c r="Z59" s="27">
        <v>8</v>
      </c>
      <c r="AA59" s="18">
        <v>7.8</v>
      </c>
    </row>
    <row r="60" spans="1:27" ht="26.4">
      <c r="A60" s="8" t="s">
        <v>1767</v>
      </c>
      <c r="B60" s="72">
        <v>14</v>
      </c>
      <c r="C60" s="178">
        <v>13.9</v>
      </c>
      <c r="D60" s="178">
        <v>13.8</v>
      </c>
      <c r="E60" s="178">
        <v>13.5</v>
      </c>
      <c r="F60" s="178">
        <v>13.2</v>
      </c>
      <c r="G60" s="178">
        <v>12.7</v>
      </c>
      <c r="H60" s="178">
        <v>12.5</v>
      </c>
      <c r="I60" s="178">
        <v>12.3</v>
      </c>
      <c r="J60" s="178">
        <v>12.2</v>
      </c>
      <c r="K60" s="178">
        <v>12.2</v>
      </c>
      <c r="L60" s="178">
        <v>12.1</v>
      </c>
      <c r="M60" s="178">
        <v>11.9</v>
      </c>
      <c r="N60" s="178">
        <v>11.8</v>
      </c>
      <c r="O60" s="178">
        <v>11.6</v>
      </c>
      <c r="P60" s="178">
        <v>11.4</v>
      </c>
      <c r="Q60" s="178">
        <v>11.3</v>
      </c>
      <c r="R60" s="178">
        <v>11.2</v>
      </c>
      <c r="S60" s="178">
        <v>11.2</v>
      </c>
      <c r="T60" s="72">
        <v>11</v>
      </c>
      <c r="U60" s="73">
        <v>11.1</v>
      </c>
      <c r="V60" s="27">
        <v>11</v>
      </c>
      <c r="W60" s="27">
        <v>11</v>
      </c>
      <c r="X60" s="18">
        <v>10.7</v>
      </c>
      <c r="Y60" s="18">
        <v>10.7</v>
      </c>
      <c r="Z60" s="18">
        <v>10.199999999999999</v>
      </c>
      <c r="AA60" s="18">
        <v>10</v>
      </c>
    </row>
    <row r="61" spans="1:27" ht="26.4">
      <c r="A61" s="8" t="s">
        <v>1779</v>
      </c>
      <c r="B61" s="73">
        <v>5.4</v>
      </c>
      <c r="C61" s="178">
        <v>5.5</v>
      </c>
      <c r="D61" s="178">
        <v>5.6</v>
      </c>
      <c r="E61" s="178">
        <v>5.7</v>
      </c>
      <c r="F61" s="178">
        <v>5.7</v>
      </c>
      <c r="G61" s="178">
        <v>5.8</v>
      </c>
      <c r="H61" s="178">
        <v>5.8</v>
      </c>
      <c r="I61" s="178">
        <v>5.8</v>
      </c>
      <c r="J61" s="178">
        <v>5.8</v>
      </c>
      <c r="K61" s="178">
        <v>5.8</v>
      </c>
      <c r="L61" s="178">
        <v>5.8</v>
      </c>
      <c r="M61" s="178">
        <v>5.9</v>
      </c>
      <c r="N61" s="178">
        <v>5.9</v>
      </c>
      <c r="O61" s="178">
        <v>6</v>
      </c>
      <c r="P61" s="178">
        <v>6.1</v>
      </c>
      <c r="Q61" s="178">
        <v>6.2</v>
      </c>
      <c r="R61" s="178">
        <v>6.3</v>
      </c>
      <c r="S61" s="178">
        <v>6.3</v>
      </c>
      <c r="T61" s="73">
        <v>6.3</v>
      </c>
      <c r="U61" s="73">
        <v>6.3</v>
      </c>
      <c r="V61" s="18">
        <v>6.5</v>
      </c>
      <c r="W61" s="18">
        <v>6.7</v>
      </c>
      <c r="X61" s="27">
        <v>7</v>
      </c>
      <c r="Y61" s="18">
        <v>7.4</v>
      </c>
      <c r="Z61" s="18">
        <v>7.4</v>
      </c>
      <c r="AA61" s="18">
        <v>7.7</v>
      </c>
    </row>
    <row r="62" spans="1:27" ht="20.25" customHeight="1">
      <c r="A62" s="576" t="s">
        <v>111</v>
      </c>
      <c r="B62" s="542"/>
      <c r="C62" s="542"/>
      <c r="D62" s="542"/>
      <c r="E62" s="542"/>
      <c r="F62" s="542"/>
      <c r="G62" s="542"/>
      <c r="H62" s="542"/>
      <c r="I62" s="542"/>
      <c r="J62" s="542"/>
      <c r="K62" s="542"/>
      <c r="L62" s="542"/>
      <c r="M62" s="542"/>
      <c r="N62" s="542"/>
      <c r="O62" s="542"/>
      <c r="P62" s="542"/>
      <c r="Q62" s="542"/>
      <c r="R62" s="542"/>
      <c r="S62" s="542"/>
      <c r="T62" s="542"/>
      <c r="U62" s="542"/>
      <c r="V62" s="542"/>
      <c r="W62" s="542"/>
      <c r="X62" s="542"/>
      <c r="Y62" s="542"/>
      <c r="Z62" s="542"/>
      <c r="AA62" s="503"/>
    </row>
    <row r="63" spans="1:27" ht="15" customHeight="1">
      <c r="A63" s="576" t="s">
        <v>112</v>
      </c>
      <c r="B63" s="542"/>
      <c r="C63" s="542"/>
      <c r="D63" s="542"/>
      <c r="E63" s="542"/>
      <c r="F63" s="542"/>
      <c r="G63" s="542"/>
      <c r="H63" s="542"/>
      <c r="I63" s="542"/>
      <c r="J63" s="542"/>
      <c r="K63" s="542"/>
      <c r="L63" s="542"/>
      <c r="M63" s="542"/>
      <c r="N63" s="542"/>
      <c r="O63" s="542"/>
      <c r="P63" s="542"/>
      <c r="Q63" s="542"/>
      <c r="R63" s="542"/>
      <c r="S63" s="542"/>
      <c r="T63" s="542"/>
      <c r="U63" s="542"/>
      <c r="V63" s="542"/>
      <c r="W63" s="542"/>
      <c r="X63" s="542"/>
      <c r="Y63" s="542"/>
      <c r="Z63" s="542"/>
      <c r="AA63" s="503"/>
    </row>
    <row r="64" spans="1:27">
      <c r="A64" s="4" t="s">
        <v>1768</v>
      </c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Y64" s="427"/>
    </row>
    <row r="65" spans="1:27" ht="44.25" customHeight="1">
      <c r="A65" s="8" t="s">
        <v>988</v>
      </c>
      <c r="B65" s="73">
        <v>87.2</v>
      </c>
      <c r="C65" s="178">
        <v>87.1</v>
      </c>
      <c r="D65" s="178">
        <v>87.1</v>
      </c>
      <c r="E65" s="178">
        <v>87.1</v>
      </c>
      <c r="F65" s="178">
        <v>87.4</v>
      </c>
      <c r="G65" s="178">
        <v>87.1</v>
      </c>
      <c r="H65" s="178">
        <v>86.7</v>
      </c>
      <c r="I65" s="178">
        <v>86.2</v>
      </c>
      <c r="J65" s="178">
        <v>86</v>
      </c>
      <c r="K65" s="178">
        <v>86.1</v>
      </c>
      <c r="L65" s="178">
        <v>85.8</v>
      </c>
      <c r="M65" s="178">
        <v>85.5</v>
      </c>
      <c r="N65" s="178">
        <v>85.4</v>
      </c>
      <c r="O65" s="178">
        <v>85.3</v>
      </c>
      <c r="P65" s="178">
        <v>85.2</v>
      </c>
      <c r="Q65" s="178">
        <v>85.2</v>
      </c>
      <c r="R65" s="178">
        <v>85.2</v>
      </c>
      <c r="S65" s="178">
        <v>85.6</v>
      </c>
      <c r="T65" s="73">
        <v>85.6</v>
      </c>
      <c r="U65" s="178">
        <v>85.7</v>
      </c>
      <c r="V65" s="18">
        <v>85.5</v>
      </c>
      <c r="W65" s="178">
        <v>85.6</v>
      </c>
      <c r="X65" s="18">
        <v>85.6</v>
      </c>
      <c r="Y65" s="18">
        <v>86.3</v>
      </c>
      <c r="Z65" s="18">
        <v>86.3</v>
      </c>
      <c r="AA65" s="18">
        <v>86.4</v>
      </c>
    </row>
    <row r="66" spans="1:27" ht="42">
      <c r="A66" s="8" t="s">
        <v>989</v>
      </c>
      <c r="B66" s="73">
        <v>456.2</v>
      </c>
      <c r="C66" s="178">
        <v>465.9</v>
      </c>
      <c r="D66" s="178">
        <v>489.1</v>
      </c>
      <c r="E66" s="178">
        <v>519</v>
      </c>
      <c r="F66" s="178">
        <v>538.6</v>
      </c>
      <c r="G66" s="178">
        <v>558.5</v>
      </c>
      <c r="H66" s="178">
        <v>569</v>
      </c>
      <c r="I66" s="178">
        <v>573.5</v>
      </c>
      <c r="J66" s="178">
        <v>579</v>
      </c>
      <c r="K66" s="178">
        <v>584.4</v>
      </c>
      <c r="L66" s="178">
        <v>588.70000000000005</v>
      </c>
      <c r="M66" s="178">
        <v>592.6</v>
      </c>
      <c r="N66" s="178">
        <v>598.6</v>
      </c>
      <c r="O66" s="178">
        <v>600.6</v>
      </c>
      <c r="P66" s="178">
        <v>581</v>
      </c>
      <c r="Q66" s="178">
        <v>701.1</v>
      </c>
      <c r="R66" s="178">
        <v>747.5</v>
      </c>
      <c r="S66" s="178">
        <v>754.1</v>
      </c>
      <c r="T66" s="73">
        <v>792.7</v>
      </c>
      <c r="U66" s="178">
        <v>825</v>
      </c>
      <c r="V66" s="14">
        <v>927.3</v>
      </c>
      <c r="W66" s="45">
        <v>1278.3</v>
      </c>
      <c r="X66" s="27">
        <v>1396.5</v>
      </c>
      <c r="Y66" s="27">
        <v>1451.2</v>
      </c>
      <c r="Z66" s="18">
        <v>1480.6</v>
      </c>
      <c r="AA66" s="27">
        <v>1498.8</v>
      </c>
    </row>
    <row r="67" spans="1:27" ht="45" customHeight="1">
      <c r="A67" s="8" t="s">
        <v>990</v>
      </c>
      <c r="B67" s="73">
        <v>405.5</v>
      </c>
      <c r="C67" s="178">
        <v>419.1</v>
      </c>
      <c r="D67" s="178">
        <v>440</v>
      </c>
      <c r="E67" s="178">
        <v>462.8</v>
      </c>
      <c r="F67" s="178">
        <v>483.9</v>
      </c>
      <c r="G67" s="178">
        <v>500.2</v>
      </c>
      <c r="H67" s="178">
        <v>510.9</v>
      </c>
      <c r="I67" s="178">
        <v>517.4</v>
      </c>
      <c r="J67" s="178">
        <v>525.29999999999995</v>
      </c>
      <c r="K67" s="178">
        <v>532.4</v>
      </c>
      <c r="L67" s="178">
        <v>537</v>
      </c>
      <c r="M67" s="178">
        <v>541.1</v>
      </c>
      <c r="N67" s="178">
        <v>544.20000000000005</v>
      </c>
      <c r="O67" s="178">
        <v>546.4</v>
      </c>
      <c r="P67" s="178">
        <v>530.5</v>
      </c>
      <c r="Q67" s="178">
        <v>597.29999999999995</v>
      </c>
      <c r="R67" s="178">
        <v>624.20000000000005</v>
      </c>
      <c r="S67" s="178">
        <v>629.1</v>
      </c>
      <c r="T67" s="72">
        <v>646.9</v>
      </c>
      <c r="U67" s="178">
        <v>664.6</v>
      </c>
      <c r="V67" s="15">
        <v>727.7</v>
      </c>
      <c r="W67" s="178">
        <v>925.2</v>
      </c>
      <c r="X67" s="27">
        <v>985.4</v>
      </c>
      <c r="Y67" s="27">
        <v>1023.8</v>
      </c>
      <c r="Z67" s="18">
        <v>1045.5</v>
      </c>
      <c r="AA67" s="18">
        <v>1053.8</v>
      </c>
    </row>
    <row r="68" spans="1:27" ht="26.4">
      <c r="A68" s="8" t="s">
        <v>1344</v>
      </c>
      <c r="B68" s="72">
        <v>3</v>
      </c>
      <c r="C68" s="178">
        <v>3.1</v>
      </c>
      <c r="D68" s="178">
        <v>3.1</v>
      </c>
      <c r="E68" s="178">
        <v>3.1</v>
      </c>
      <c r="F68" s="178">
        <v>3</v>
      </c>
      <c r="G68" s="178">
        <v>3</v>
      </c>
      <c r="H68" s="178">
        <v>3</v>
      </c>
      <c r="I68" s="178">
        <v>3</v>
      </c>
      <c r="J68" s="178">
        <v>3</v>
      </c>
      <c r="K68" s="178">
        <v>3</v>
      </c>
      <c r="L68" s="178">
        <v>3</v>
      </c>
      <c r="M68" s="178">
        <v>2.9</v>
      </c>
      <c r="N68" s="178">
        <v>2.9</v>
      </c>
      <c r="O68" s="178">
        <v>2.8</v>
      </c>
      <c r="P68" s="178">
        <v>2.8</v>
      </c>
      <c r="Q68" s="178">
        <v>2.8</v>
      </c>
      <c r="R68" s="178">
        <v>2.7</v>
      </c>
      <c r="S68" s="178">
        <v>2.7</v>
      </c>
      <c r="T68" s="73">
        <v>2.6</v>
      </c>
      <c r="U68" s="178">
        <v>2.6</v>
      </c>
      <c r="V68" s="18">
        <v>2.5</v>
      </c>
      <c r="W68" s="178">
        <v>2.5</v>
      </c>
      <c r="X68" s="18">
        <v>2.5</v>
      </c>
      <c r="Y68" s="18">
        <v>2.5</v>
      </c>
      <c r="Z68" s="18">
        <v>2.5</v>
      </c>
      <c r="AA68" s="18">
        <v>2.5</v>
      </c>
    </row>
    <row r="69" spans="1:27" ht="26.4">
      <c r="A69" s="8" t="s">
        <v>1830</v>
      </c>
      <c r="B69" s="73">
        <v>4.4000000000000004</v>
      </c>
      <c r="C69" s="178">
        <v>4.5999999999999996</v>
      </c>
      <c r="D69" s="178">
        <v>4.7</v>
      </c>
      <c r="E69" s="178">
        <v>4.5999999999999996</v>
      </c>
      <c r="F69" s="178">
        <v>4.5999999999999996</v>
      </c>
      <c r="G69" s="178">
        <v>4.7</v>
      </c>
      <c r="H69" s="178">
        <v>4.7</v>
      </c>
      <c r="I69" s="178">
        <v>4.7</v>
      </c>
      <c r="J69" s="178">
        <v>4.7</v>
      </c>
      <c r="K69" s="178">
        <v>4.8</v>
      </c>
      <c r="L69" s="178">
        <v>4.8</v>
      </c>
      <c r="M69" s="178">
        <v>4.8</v>
      </c>
      <c r="N69" s="178">
        <v>4.8</v>
      </c>
      <c r="O69" s="178">
        <v>4.8</v>
      </c>
      <c r="P69" s="178">
        <v>4.9000000000000004</v>
      </c>
      <c r="Q69" s="178">
        <v>4.9000000000000004</v>
      </c>
      <c r="R69" s="178">
        <v>4.9000000000000004</v>
      </c>
      <c r="S69" s="178">
        <v>4.9000000000000004</v>
      </c>
      <c r="T69" s="73">
        <v>4.9000000000000004</v>
      </c>
      <c r="U69" s="178">
        <v>4.9000000000000004</v>
      </c>
      <c r="V69" s="18">
        <v>4.8</v>
      </c>
      <c r="W69" s="178">
        <v>4.8</v>
      </c>
      <c r="X69" s="18">
        <v>4.8</v>
      </c>
      <c r="Y69" s="18">
        <v>5.3</v>
      </c>
      <c r="Z69" s="18">
        <v>5.3</v>
      </c>
      <c r="AA69" s="18">
        <v>5.3</v>
      </c>
    </row>
    <row r="70" spans="1:27" ht="26.4">
      <c r="A70" s="8" t="s">
        <v>1831</v>
      </c>
      <c r="B70" s="73">
        <v>358.3</v>
      </c>
      <c r="C70" s="178">
        <v>367</v>
      </c>
      <c r="D70" s="178">
        <v>372.6</v>
      </c>
      <c r="E70" s="178">
        <v>376.8</v>
      </c>
      <c r="F70" s="178">
        <v>388.8</v>
      </c>
      <c r="G70" s="178">
        <v>392</v>
      </c>
      <c r="H70" s="178">
        <v>397.6</v>
      </c>
      <c r="I70" s="178">
        <v>397.7</v>
      </c>
      <c r="J70" s="178">
        <v>401.9</v>
      </c>
      <c r="K70" s="178">
        <v>405</v>
      </c>
      <c r="L70" s="178">
        <v>406.4</v>
      </c>
      <c r="M70" s="178">
        <v>412.3</v>
      </c>
      <c r="N70" s="178">
        <v>420.5</v>
      </c>
      <c r="O70" s="178">
        <v>422.6</v>
      </c>
      <c r="P70" s="178">
        <v>435.9</v>
      </c>
      <c r="Q70" s="178">
        <v>438.6</v>
      </c>
      <c r="R70" s="178">
        <v>441.8</v>
      </c>
      <c r="S70" s="178">
        <v>461.2</v>
      </c>
      <c r="T70" s="73">
        <v>465.5</v>
      </c>
      <c r="U70" s="178">
        <v>475.1</v>
      </c>
      <c r="V70" s="18">
        <v>485.2</v>
      </c>
      <c r="W70" s="178">
        <v>497.3</v>
      </c>
      <c r="X70" s="27">
        <v>512</v>
      </c>
      <c r="Y70" s="18">
        <v>514.20000000000005</v>
      </c>
      <c r="Z70" s="27">
        <v>517</v>
      </c>
      <c r="AA70" s="427">
        <v>532</v>
      </c>
    </row>
    <row r="71" spans="1:27" ht="26.4">
      <c r="A71" s="8" t="s">
        <v>1832</v>
      </c>
      <c r="B71" s="73">
        <v>148.6</v>
      </c>
      <c r="C71" s="178">
        <v>140.19999999999999</v>
      </c>
      <c r="D71" s="178">
        <v>141.9</v>
      </c>
      <c r="E71" s="178">
        <v>143.30000000000001</v>
      </c>
      <c r="F71" s="178">
        <v>147.80000000000001</v>
      </c>
      <c r="G71" s="178">
        <v>150</v>
      </c>
      <c r="H71" s="178">
        <v>151.5</v>
      </c>
      <c r="I71" s="178">
        <v>152</v>
      </c>
      <c r="J71" s="178">
        <v>153.1</v>
      </c>
      <c r="K71" s="178">
        <v>151.69999999999999</v>
      </c>
      <c r="L71" s="178">
        <v>152.1</v>
      </c>
      <c r="M71" s="178">
        <v>152.69999999999999</v>
      </c>
      <c r="N71" s="178">
        <v>156.1</v>
      </c>
      <c r="O71" s="178">
        <v>157.6</v>
      </c>
      <c r="P71" s="178">
        <v>159.9</v>
      </c>
      <c r="Q71" s="178">
        <v>161.9</v>
      </c>
      <c r="R71" s="178">
        <v>163.5</v>
      </c>
      <c r="S71" s="178">
        <v>164.8</v>
      </c>
      <c r="T71" s="73">
        <v>166.2</v>
      </c>
      <c r="U71" s="178">
        <v>167.5</v>
      </c>
      <c r="V71" s="27">
        <v>170.6</v>
      </c>
      <c r="W71" s="178">
        <v>174.4</v>
      </c>
      <c r="X71" s="18">
        <v>174.9</v>
      </c>
      <c r="Y71" s="18">
        <v>177.3</v>
      </c>
      <c r="Z71" s="18">
        <v>177.7</v>
      </c>
      <c r="AA71" s="18">
        <v>179.3</v>
      </c>
    </row>
    <row r="72" spans="1:27" ht="26.4">
      <c r="A72" s="8" t="s">
        <v>1833</v>
      </c>
      <c r="B72" s="73">
        <v>51.2</v>
      </c>
      <c r="C72" s="179">
        <v>51.4</v>
      </c>
      <c r="D72" s="179">
        <v>50.5</v>
      </c>
      <c r="E72" s="179">
        <v>49.9</v>
      </c>
      <c r="F72" s="179">
        <v>49.2</v>
      </c>
      <c r="G72" s="179">
        <v>48.8</v>
      </c>
      <c r="H72" s="179">
        <v>48.5</v>
      </c>
      <c r="I72" s="179">
        <v>48.8</v>
      </c>
      <c r="J72" s="179">
        <v>48</v>
      </c>
      <c r="K72" s="179">
        <v>48.4</v>
      </c>
      <c r="L72" s="179">
        <v>48.1</v>
      </c>
      <c r="M72" s="179">
        <v>50.1</v>
      </c>
      <c r="N72" s="179">
        <v>49.7</v>
      </c>
      <c r="O72" s="179">
        <v>49.9</v>
      </c>
      <c r="P72" s="179">
        <v>49.8</v>
      </c>
      <c r="Q72" s="179">
        <v>49.6</v>
      </c>
      <c r="R72" s="179">
        <v>49.5</v>
      </c>
      <c r="S72" s="179">
        <v>49.2</v>
      </c>
      <c r="T72" s="73">
        <v>48.9</v>
      </c>
      <c r="U72" s="178">
        <v>49.2</v>
      </c>
      <c r="V72" s="27">
        <v>51</v>
      </c>
      <c r="W72" s="178">
        <v>54.9</v>
      </c>
      <c r="X72" s="27">
        <v>55</v>
      </c>
      <c r="Y72" s="18">
        <v>54.9</v>
      </c>
      <c r="Z72" s="18">
        <v>54.8</v>
      </c>
      <c r="AA72" s="427">
        <v>54.2</v>
      </c>
    </row>
    <row r="73" spans="1:27" ht="28.8">
      <c r="A73" s="8" t="s">
        <v>991</v>
      </c>
      <c r="B73" s="73">
        <v>15.5</v>
      </c>
      <c r="C73" s="179">
        <v>15.5</v>
      </c>
      <c r="D73" s="179">
        <v>15.5</v>
      </c>
      <c r="E73" s="179">
        <v>15</v>
      </c>
      <c r="F73" s="179">
        <v>15</v>
      </c>
      <c r="G73" s="179">
        <v>15.1</v>
      </c>
      <c r="H73" s="179">
        <v>15.1</v>
      </c>
      <c r="I73" s="179">
        <v>15</v>
      </c>
      <c r="J73" s="179">
        <v>15</v>
      </c>
      <c r="K73" s="179">
        <v>14.9</v>
      </c>
      <c r="L73" s="179">
        <v>15</v>
      </c>
      <c r="M73" s="179">
        <v>15.2</v>
      </c>
      <c r="N73" s="179">
        <v>15.2</v>
      </c>
      <c r="O73" s="179">
        <v>15.6</v>
      </c>
      <c r="P73" s="179">
        <v>15.6</v>
      </c>
      <c r="Q73" s="179">
        <v>15.6</v>
      </c>
      <c r="R73" s="179">
        <v>15.8</v>
      </c>
      <c r="S73" s="179">
        <v>16</v>
      </c>
      <c r="T73" s="73">
        <v>15.9</v>
      </c>
      <c r="U73" s="178">
        <v>15.9</v>
      </c>
      <c r="V73" s="18">
        <v>19.5</v>
      </c>
      <c r="W73" s="178">
        <v>19.600000000000001</v>
      </c>
      <c r="X73" s="18">
        <v>19.8</v>
      </c>
      <c r="Y73" s="18">
        <v>19.3</v>
      </c>
      <c r="Z73" s="18">
        <v>19.3</v>
      </c>
      <c r="AA73" s="18">
        <v>16.600000000000001</v>
      </c>
    </row>
    <row r="74" spans="1:27" ht="39.6">
      <c r="A74" s="8" t="s">
        <v>2136</v>
      </c>
      <c r="B74" s="73">
        <v>102.2</v>
      </c>
      <c r="C74" s="178">
        <v>97.8</v>
      </c>
      <c r="D74" s="178">
        <v>97.3</v>
      </c>
      <c r="E74" s="178">
        <v>93.8</v>
      </c>
      <c r="F74" s="178">
        <v>83.7</v>
      </c>
      <c r="G74" s="178">
        <v>75</v>
      </c>
      <c r="H74" s="178">
        <v>84.4</v>
      </c>
      <c r="I74" s="178">
        <v>89.1</v>
      </c>
      <c r="J74" s="178">
        <v>84.6</v>
      </c>
      <c r="K74" s="178">
        <v>84.6</v>
      </c>
      <c r="L74" s="178">
        <v>101.8</v>
      </c>
      <c r="M74" s="178">
        <v>101.7</v>
      </c>
      <c r="N74" s="178">
        <v>101.7</v>
      </c>
      <c r="O74" s="178">
        <v>101.7</v>
      </c>
      <c r="P74" s="178">
        <v>101.7</v>
      </c>
      <c r="Q74" s="178">
        <v>101.6</v>
      </c>
      <c r="R74" s="178">
        <v>101.6</v>
      </c>
      <c r="S74" s="178">
        <v>101.6</v>
      </c>
      <c r="T74" s="73">
        <v>101.5</v>
      </c>
      <c r="U74" s="178">
        <v>101.4</v>
      </c>
      <c r="V74" s="18">
        <v>101.3</v>
      </c>
      <c r="W74" s="178">
        <v>101.4</v>
      </c>
      <c r="X74" s="18">
        <v>101.7</v>
      </c>
      <c r="Y74" s="18">
        <v>101.7</v>
      </c>
      <c r="Z74" s="18">
        <v>101.7</v>
      </c>
      <c r="AA74" s="18">
        <v>101.5</v>
      </c>
    </row>
    <row r="75" spans="1:27" ht="21" customHeight="1">
      <c r="A75" s="513" t="s">
        <v>993</v>
      </c>
      <c r="B75" s="513"/>
      <c r="C75" s="513"/>
      <c r="D75" s="513"/>
      <c r="E75" s="513"/>
      <c r="F75" s="513"/>
      <c r="G75" s="513"/>
      <c r="H75" s="513"/>
      <c r="I75" s="513"/>
      <c r="J75" s="513"/>
      <c r="K75" s="513"/>
      <c r="L75" s="513"/>
      <c r="M75" s="513"/>
      <c r="N75" s="513"/>
      <c r="O75" s="513"/>
      <c r="P75" s="513"/>
      <c r="Q75" s="513"/>
      <c r="R75" s="513"/>
      <c r="S75" s="513"/>
      <c r="T75" s="513"/>
      <c r="U75" s="513"/>
      <c r="V75" s="513"/>
      <c r="W75" s="513"/>
      <c r="X75" s="513"/>
      <c r="Y75" s="513"/>
      <c r="Z75" s="503"/>
      <c r="AA75" s="503"/>
    </row>
    <row r="76" spans="1:27" ht="13.5" customHeight="1">
      <c r="A76" s="516" t="s">
        <v>992</v>
      </c>
      <c r="B76" s="516"/>
      <c r="C76" s="516"/>
      <c r="D76" s="516"/>
      <c r="E76" s="516"/>
      <c r="F76" s="516"/>
      <c r="G76" s="516"/>
      <c r="H76" s="516"/>
      <c r="I76" s="516"/>
      <c r="J76" s="516"/>
      <c r="K76" s="516"/>
      <c r="L76" s="516"/>
      <c r="M76" s="516"/>
      <c r="N76" s="516"/>
      <c r="O76" s="516"/>
      <c r="P76" s="516"/>
      <c r="Q76" s="516"/>
      <c r="R76" s="516"/>
      <c r="S76" s="516"/>
      <c r="T76" s="516"/>
      <c r="U76" s="516"/>
      <c r="V76" s="516"/>
      <c r="W76" s="516"/>
      <c r="X76" s="516"/>
      <c r="Y76" s="516"/>
      <c r="Z76" s="503"/>
      <c r="AA76" s="503"/>
    </row>
    <row r="77" spans="1:27">
      <c r="A77" s="513" t="s">
        <v>212</v>
      </c>
      <c r="B77" s="516"/>
      <c r="C77" s="516"/>
      <c r="D77" s="516"/>
      <c r="E77" s="516"/>
      <c r="F77" s="516"/>
      <c r="G77" s="516"/>
      <c r="H77" s="516"/>
      <c r="I77" s="516"/>
      <c r="J77" s="516"/>
      <c r="K77" s="516"/>
      <c r="L77" s="516"/>
      <c r="M77" s="516"/>
      <c r="N77" s="516"/>
      <c r="O77" s="516"/>
      <c r="P77" s="516"/>
      <c r="Q77" s="516"/>
      <c r="R77" s="516"/>
      <c r="S77" s="516"/>
      <c r="T77" s="516"/>
      <c r="U77" s="516"/>
      <c r="V77" s="516"/>
      <c r="W77" s="516"/>
      <c r="X77" s="516"/>
      <c r="Y77" s="516"/>
      <c r="Z77" s="503"/>
      <c r="AA77" s="503"/>
    </row>
    <row r="78" spans="1:27" ht="26.4">
      <c r="A78" s="4" t="s">
        <v>83</v>
      </c>
      <c r="B78" s="73"/>
      <c r="T78" s="175"/>
      <c r="U78" s="175"/>
      <c r="V78" s="18"/>
    </row>
    <row r="79" spans="1:27" ht="42">
      <c r="A79" s="47" t="s">
        <v>2191</v>
      </c>
      <c r="B79" s="73">
        <v>37510</v>
      </c>
      <c r="C79" s="45">
        <v>36471</v>
      </c>
      <c r="D79" s="45">
        <v>37120</v>
      </c>
      <c r="E79" s="45">
        <v>35599</v>
      </c>
      <c r="F79" s="45">
        <v>32791</v>
      </c>
      <c r="G79" s="45">
        <v>29468</v>
      </c>
      <c r="H79" s="45">
        <v>27665</v>
      </c>
      <c r="I79" s="45">
        <v>29021</v>
      </c>
      <c r="J79" s="45">
        <v>29718</v>
      </c>
      <c r="K79" s="45">
        <v>29594</v>
      </c>
      <c r="L79" s="45">
        <v>30916</v>
      </c>
      <c r="M79" s="45">
        <v>33243</v>
      </c>
      <c r="N79" s="45">
        <v>35602</v>
      </c>
      <c r="O79" s="45">
        <v>34506</v>
      </c>
      <c r="P79" s="45">
        <v>33957</v>
      </c>
      <c r="Q79" s="45">
        <v>32724</v>
      </c>
      <c r="R79" s="45">
        <v>33308</v>
      </c>
      <c r="S79" s="45">
        <v>29936</v>
      </c>
      <c r="T79" s="73">
        <v>27659</v>
      </c>
      <c r="U79" s="45">
        <v>26567</v>
      </c>
      <c r="V79" s="18">
        <v>27953</v>
      </c>
      <c r="W79" s="36">
        <v>27991</v>
      </c>
      <c r="X79" s="18">
        <v>27025</v>
      </c>
      <c r="Y79" s="44">
        <v>26958</v>
      </c>
      <c r="Z79" s="18">
        <v>23114</v>
      </c>
      <c r="AA79" s="18">
        <v>20308</v>
      </c>
    </row>
    <row r="80" spans="1:27" ht="37.5" customHeight="1">
      <c r="A80" s="47" t="s">
        <v>1532</v>
      </c>
      <c r="B80" s="73">
        <v>214409</v>
      </c>
      <c r="C80" s="45">
        <v>200026</v>
      </c>
      <c r="D80" s="45">
        <v>192802</v>
      </c>
      <c r="E80" s="45">
        <v>189877</v>
      </c>
      <c r="F80" s="45">
        <v>183926</v>
      </c>
      <c r="G80" s="45">
        <v>178378</v>
      </c>
      <c r="H80" s="45">
        <v>177924</v>
      </c>
      <c r="I80" s="45">
        <v>183846</v>
      </c>
      <c r="J80" s="45">
        <v>182123</v>
      </c>
      <c r="K80" s="45">
        <v>179401</v>
      </c>
      <c r="L80" s="45">
        <v>187790</v>
      </c>
      <c r="M80" s="45">
        <v>215678</v>
      </c>
      <c r="N80" s="45">
        <v>243919</v>
      </c>
      <c r="O80" s="45">
        <v>251386</v>
      </c>
      <c r="P80" s="45">
        <v>274864</v>
      </c>
      <c r="Q80" s="45">
        <v>285362</v>
      </c>
      <c r="R80" s="45">
        <v>292206</v>
      </c>
      <c r="S80" s="45">
        <v>270883</v>
      </c>
      <c r="T80" s="73">
        <v>255484</v>
      </c>
      <c r="U80" s="45">
        <v>250635</v>
      </c>
      <c r="V80" s="18">
        <v>251848</v>
      </c>
      <c r="W80" s="36">
        <v>258618</v>
      </c>
      <c r="X80" s="18">
        <v>258437</v>
      </c>
      <c r="Y80" s="44">
        <v>251793</v>
      </c>
      <c r="Z80" s="18">
        <v>231197</v>
      </c>
      <c r="AA80" s="18">
        <v>221140</v>
      </c>
    </row>
    <row r="81" spans="1:27" ht="29.25" customHeight="1">
      <c r="A81" s="516" t="s">
        <v>208</v>
      </c>
      <c r="B81" s="516"/>
      <c r="C81" s="516"/>
      <c r="D81" s="516"/>
      <c r="E81" s="516"/>
      <c r="F81" s="516"/>
      <c r="G81" s="516"/>
      <c r="H81" s="516"/>
      <c r="I81" s="516"/>
      <c r="J81" s="516"/>
      <c r="K81" s="516"/>
      <c r="L81" s="516"/>
      <c r="M81" s="516"/>
      <c r="N81" s="516"/>
      <c r="O81" s="516"/>
      <c r="P81" s="516"/>
      <c r="Q81" s="516"/>
      <c r="R81" s="516"/>
      <c r="S81" s="516"/>
      <c r="T81" s="516"/>
      <c r="U81" s="516"/>
      <c r="V81" s="516"/>
      <c r="W81" s="516"/>
      <c r="X81" s="516"/>
      <c r="Y81" s="516"/>
      <c r="Z81" s="503"/>
      <c r="AA81" s="503"/>
    </row>
  </sheetData>
  <mergeCells count="13">
    <mergeCell ref="A3:AA3"/>
    <mergeCell ref="A1:AA1"/>
    <mergeCell ref="A52:AA52"/>
    <mergeCell ref="A63:AA63"/>
    <mergeCell ref="A81:AA81"/>
    <mergeCell ref="A25:AA25"/>
    <mergeCell ref="A26:AA26"/>
    <mergeCell ref="A50:AA50"/>
    <mergeCell ref="A51:AA51"/>
    <mergeCell ref="A75:AA75"/>
    <mergeCell ref="A76:AA76"/>
    <mergeCell ref="A62:AA62"/>
    <mergeCell ref="A77:AA77"/>
  </mergeCells>
  <phoneticPr fontId="2" type="noConversion"/>
  <pageMargins left="0.75" right="0.75" top="1" bottom="1" header="0.5" footer="0.5"/>
  <pageSetup paperSize="9" scale="53" orientation="landscape" r:id="rId1"/>
  <headerFooter alignWithMargins="0"/>
  <ignoredErrors>
    <ignoredError sqref="D28:J2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1">
    <tabColor rgb="FFCCFFCC"/>
  </sheetPr>
  <dimension ref="A1:AA10"/>
  <sheetViews>
    <sheetView zoomScale="110" zoomScaleNormal="110" workbookViewId="0">
      <pane xSplit="1" ySplit="3" topLeftCell="K4" activePane="bottomRight" state="frozen"/>
      <selection pane="topRight" activeCell="B1" sqref="B1"/>
      <selection pane="bottomLeft" activeCell="A4" sqref="A4"/>
      <selection pane="bottomRight" activeCell="L11" sqref="L11"/>
    </sheetView>
  </sheetViews>
  <sheetFormatPr defaultRowHeight="13.2"/>
  <cols>
    <col min="1" max="1" width="37.6640625" customWidth="1"/>
  </cols>
  <sheetData>
    <row r="1" spans="1:27">
      <c r="A1" s="510" t="s">
        <v>466</v>
      </c>
      <c r="B1" s="511"/>
      <c r="C1" s="511"/>
      <c r="D1" s="511"/>
      <c r="E1" s="511"/>
      <c r="F1" s="511"/>
      <c r="G1" s="511"/>
      <c r="H1" s="511"/>
      <c r="I1" s="511"/>
      <c r="J1" s="511"/>
      <c r="K1" s="511"/>
      <c r="L1" s="511"/>
      <c r="M1" s="511"/>
      <c r="N1" s="511"/>
      <c r="O1" s="511"/>
      <c r="P1" s="511"/>
      <c r="Q1" s="511"/>
      <c r="R1" s="511"/>
      <c r="S1" s="511"/>
      <c r="T1" s="511"/>
      <c r="U1" s="511"/>
      <c r="V1" s="511"/>
      <c r="W1" s="512"/>
      <c r="X1" s="512"/>
      <c r="Y1" s="512"/>
      <c r="Z1" s="512"/>
      <c r="AA1" s="503"/>
    </row>
    <row r="2" spans="1:27" ht="14.25" customHeight="1">
      <c r="A2" s="1" t="s">
        <v>1518</v>
      </c>
      <c r="B2" s="1">
        <v>1991</v>
      </c>
      <c r="C2" s="1">
        <v>1992</v>
      </c>
      <c r="D2" s="1">
        <v>1993</v>
      </c>
      <c r="E2" s="1">
        <v>1994</v>
      </c>
      <c r="F2" s="1">
        <v>1995</v>
      </c>
      <c r="G2" s="1">
        <v>1996</v>
      </c>
      <c r="H2" s="1">
        <v>1997</v>
      </c>
      <c r="I2" s="1">
        <v>1998</v>
      </c>
      <c r="J2" s="1">
        <v>1999</v>
      </c>
      <c r="K2" s="1">
        <v>2000</v>
      </c>
      <c r="L2" s="1">
        <v>2001</v>
      </c>
      <c r="M2" s="1">
        <v>2002</v>
      </c>
      <c r="N2" s="1">
        <v>2003</v>
      </c>
      <c r="O2" s="1">
        <v>2004</v>
      </c>
      <c r="P2" s="1">
        <v>2005</v>
      </c>
      <c r="Q2" s="1">
        <v>2006</v>
      </c>
      <c r="R2" s="1">
        <v>2007</v>
      </c>
      <c r="S2" s="1">
        <v>2008</v>
      </c>
      <c r="T2" s="1">
        <v>2009</v>
      </c>
      <c r="U2" s="1">
        <v>2010</v>
      </c>
      <c r="V2" s="1">
        <v>2011</v>
      </c>
      <c r="W2" s="1">
        <v>2012</v>
      </c>
      <c r="X2" s="174">
        <v>2013</v>
      </c>
      <c r="Y2" s="174">
        <v>2014</v>
      </c>
      <c r="Z2" s="174">
        <v>2015</v>
      </c>
      <c r="AA2" s="174">
        <v>2016</v>
      </c>
    </row>
    <row r="3" spans="1:27" ht="12.75" customHeight="1">
      <c r="A3" s="508" t="s">
        <v>149</v>
      </c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</row>
    <row r="4" spans="1:27" ht="43.5" customHeight="1">
      <c r="A4" s="28" t="s">
        <v>155</v>
      </c>
      <c r="B4" s="21"/>
      <c r="C4" s="21"/>
      <c r="D4" s="18"/>
      <c r="E4" s="22">
        <v>1004.4</v>
      </c>
      <c r="F4" s="22">
        <v>1061.8</v>
      </c>
      <c r="G4" s="22">
        <v>1092.9000000000001</v>
      </c>
      <c r="H4" s="22">
        <v>1109.5</v>
      </c>
      <c r="I4" s="22">
        <v>1112.0999999999999</v>
      </c>
      <c r="J4" s="22">
        <v>1135.3</v>
      </c>
      <c r="K4" s="22">
        <v>1163.3</v>
      </c>
      <c r="L4" s="22">
        <v>1140.5999999999999</v>
      </c>
      <c r="M4" s="22">
        <v>1252.3</v>
      </c>
      <c r="N4" s="22">
        <v>1300.5</v>
      </c>
      <c r="O4" s="22">
        <v>1318.6</v>
      </c>
      <c r="P4" s="23">
        <v>1462</v>
      </c>
      <c r="Q4" s="22">
        <v>1577.2</v>
      </c>
      <c r="R4" s="22">
        <v>1623.9</v>
      </c>
      <c r="S4" s="22">
        <v>1670.8</v>
      </c>
      <c r="T4" s="22">
        <v>1674.8</v>
      </c>
      <c r="U4" s="18">
        <v>1648.4</v>
      </c>
      <c r="V4" s="18">
        <v>1603.7</v>
      </c>
      <c r="W4" s="18">
        <v>1572.2</v>
      </c>
      <c r="X4" s="18">
        <v>1548.1</v>
      </c>
      <c r="Y4" s="18">
        <v>2211.9</v>
      </c>
      <c r="Z4" s="18">
        <v>2176.4</v>
      </c>
      <c r="AA4" s="18">
        <v>2146.3000000000002</v>
      </c>
    </row>
    <row r="5" spans="1:27" ht="44.25" customHeight="1">
      <c r="A5" s="28" t="s">
        <v>157</v>
      </c>
      <c r="B5" s="18"/>
      <c r="C5" s="18"/>
      <c r="D5" s="18"/>
      <c r="E5" s="18"/>
      <c r="F5" s="18"/>
      <c r="G5" s="18"/>
      <c r="H5" s="18"/>
      <c r="I5" s="22">
        <v>485.6</v>
      </c>
      <c r="J5" s="36" t="s">
        <v>1393</v>
      </c>
      <c r="K5" s="22">
        <v>548.70000000000005</v>
      </c>
      <c r="L5" s="22">
        <v>576.1</v>
      </c>
      <c r="M5" s="36" t="s">
        <v>1393</v>
      </c>
      <c r="N5" s="22">
        <v>666.8</v>
      </c>
      <c r="O5" s="22">
        <v>684.2</v>
      </c>
      <c r="P5" s="36" t="s">
        <v>1393</v>
      </c>
      <c r="Q5" s="22">
        <v>791.8</v>
      </c>
      <c r="R5" s="36" t="s">
        <v>1393</v>
      </c>
      <c r="S5" s="22">
        <v>846.3</v>
      </c>
      <c r="T5" s="22">
        <v>868.2</v>
      </c>
      <c r="U5" s="36" t="s">
        <v>1393</v>
      </c>
      <c r="V5" s="15">
        <v>827.5</v>
      </c>
      <c r="W5" s="36" t="s">
        <v>1393</v>
      </c>
      <c r="X5" s="18">
        <v>786.4</v>
      </c>
      <c r="Y5" s="36" t="s">
        <v>1393</v>
      </c>
      <c r="Z5" s="36" t="s">
        <v>1393</v>
      </c>
      <c r="AA5" s="18">
        <v>758.8</v>
      </c>
    </row>
    <row r="6" spans="1:27" ht="45.75" customHeight="1">
      <c r="A6" s="28" t="s">
        <v>158</v>
      </c>
      <c r="B6" s="18"/>
      <c r="C6" s="18"/>
      <c r="D6" s="18"/>
      <c r="E6" s="18"/>
      <c r="F6" s="18"/>
      <c r="G6" s="18"/>
      <c r="H6" s="18"/>
      <c r="I6" s="22">
        <v>177.6</v>
      </c>
      <c r="J6" s="36" t="s">
        <v>1393</v>
      </c>
      <c r="K6" s="22">
        <v>280.3</v>
      </c>
      <c r="L6" s="22">
        <v>283.7</v>
      </c>
      <c r="M6" s="36" t="s">
        <v>1393</v>
      </c>
      <c r="N6" s="23">
        <v>294</v>
      </c>
      <c r="O6" s="22">
        <v>300.60000000000002</v>
      </c>
      <c r="P6" s="36" t="s">
        <v>1393</v>
      </c>
      <c r="Q6" s="22">
        <v>343.7</v>
      </c>
      <c r="R6" s="36" t="s">
        <v>1393</v>
      </c>
      <c r="S6" s="22">
        <v>367.6</v>
      </c>
      <c r="T6" s="22">
        <v>364.9</v>
      </c>
      <c r="U6" s="36" t="s">
        <v>1393</v>
      </c>
      <c r="V6" s="15">
        <v>358.3</v>
      </c>
      <c r="W6" s="36" t="s">
        <v>1393</v>
      </c>
      <c r="X6" s="18">
        <v>352.3</v>
      </c>
      <c r="Y6" s="36" t="s">
        <v>1393</v>
      </c>
      <c r="Z6" s="36" t="s">
        <v>1393</v>
      </c>
      <c r="AA6" s="18">
        <v>328.5</v>
      </c>
    </row>
    <row r="7" spans="1:27" ht="20.25" customHeight="1">
      <c r="A7" s="28" t="s">
        <v>156</v>
      </c>
      <c r="B7" s="24"/>
      <c r="C7" s="24"/>
      <c r="D7" s="6"/>
      <c r="E7" s="24"/>
      <c r="F7" s="24"/>
      <c r="G7" s="24"/>
      <c r="H7" s="6"/>
      <c r="I7" s="21">
        <v>12532</v>
      </c>
      <c r="J7" s="21">
        <v>12680</v>
      </c>
      <c r="K7" s="21">
        <v>12286</v>
      </c>
      <c r="L7" s="21">
        <v>11729</v>
      </c>
      <c r="M7" s="21">
        <v>11488</v>
      </c>
      <c r="N7" s="21">
        <v>11566</v>
      </c>
      <c r="O7" s="21">
        <v>11605</v>
      </c>
      <c r="P7" s="21">
        <v>13639</v>
      </c>
      <c r="Q7" s="21">
        <v>24207</v>
      </c>
      <c r="R7" s="21">
        <v>24151</v>
      </c>
      <c r="S7" s="21">
        <v>24161</v>
      </c>
      <c r="T7" s="21">
        <v>23907</v>
      </c>
      <c r="U7" s="18">
        <v>23304</v>
      </c>
      <c r="V7" s="80">
        <v>23118</v>
      </c>
      <c r="W7" s="80">
        <v>23001</v>
      </c>
      <c r="X7" s="80">
        <v>22777</v>
      </c>
      <c r="Y7" s="30">
        <v>22923</v>
      </c>
      <c r="Z7" s="30">
        <v>22406</v>
      </c>
      <c r="AA7" s="80">
        <v>22327</v>
      </c>
    </row>
    <row r="8" spans="1:27" ht="27" customHeight="1">
      <c r="A8" s="513" t="s">
        <v>468</v>
      </c>
      <c r="B8" s="503"/>
      <c r="C8" s="503"/>
      <c r="D8" s="503"/>
      <c r="E8" s="503"/>
      <c r="F8" s="503"/>
      <c r="G8" s="503"/>
      <c r="H8" s="503"/>
      <c r="I8" s="503"/>
      <c r="J8" s="503"/>
      <c r="K8" s="503"/>
      <c r="L8" s="503"/>
      <c r="M8" s="503"/>
      <c r="N8" s="503"/>
      <c r="O8" s="503"/>
      <c r="P8" s="503"/>
      <c r="Q8" s="503"/>
      <c r="R8" s="503"/>
      <c r="S8" s="503"/>
      <c r="T8" s="503"/>
      <c r="U8" s="503"/>
      <c r="V8" s="503"/>
      <c r="W8" s="503"/>
      <c r="X8" s="503"/>
      <c r="Y8" s="503"/>
      <c r="Z8" s="503"/>
      <c r="AA8" s="503"/>
    </row>
    <row r="9" spans="1:27" ht="21" customHeight="1">
      <c r="A9" s="514" t="s">
        <v>99</v>
      </c>
      <c r="B9" s="515"/>
      <c r="C9" s="515"/>
      <c r="D9" s="515"/>
      <c r="E9" s="515"/>
      <c r="F9" s="515"/>
      <c r="G9" s="515"/>
      <c r="H9" s="515"/>
      <c r="I9" s="515"/>
      <c r="J9" s="515"/>
      <c r="K9" s="515"/>
      <c r="L9" s="515"/>
      <c r="M9" s="515"/>
      <c r="N9" s="515"/>
      <c r="O9" s="515"/>
      <c r="P9" s="515"/>
      <c r="Q9" s="515"/>
      <c r="R9" s="515"/>
      <c r="S9" s="515"/>
      <c r="T9" s="515"/>
      <c r="U9" s="515"/>
      <c r="V9" s="503"/>
      <c r="W9" s="503"/>
      <c r="X9" s="503"/>
      <c r="Y9" s="503"/>
      <c r="Z9" s="503"/>
      <c r="AA9" s="503"/>
    </row>
    <row r="10" spans="1:27" ht="18" customHeight="1">
      <c r="A10" s="507" t="s">
        <v>272</v>
      </c>
      <c r="B10" s="503"/>
      <c r="C10" s="503"/>
      <c r="D10" s="503"/>
      <c r="E10" s="503"/>
      <c r="F10" s="503"/>
      <c r="G10" s="503"/>
      <c r="H10" s="503"/>
      <c r="I10" s="503"/>
      <c r="J10" s="503"/>
      <c r="K10" s="503"/>
      <c r="L10" s="503"/>
      <c r="M10" s="503"/>
      <c r="N10" s="503"/>
      <c r="O10" s="503"/>
      <c r="P10" s="503"/>
      <c r="Q10" s="503"/>
      <c r="R10" s="503"/>
      <c r="S10" s="503"/>
      <c r="T10" s="503"/>
      <c r="U10" s="503"/>
      <c r="V10" s="503"/>
      <c r="W10" s="503"/>
      <c r="X10" s="503"/>
      <c r="Y10" s="503"/>
      <c r="Z10" s="503"/>
      <c r="AA10" s="503"/>
    </row>
  </sheetData>
  <mergeCells count="5">
    <mergeCell ref="A10:AA10"/>
    <mergeCell ref="A3:Z3"/>
    <mergeCell ref="A1:AA1"/>
    <mergeCell ref="A8:AA8"/>
    <mergeCell ref="A9:AA9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Лист17">
    <tabColor rgb="FFCCFFCC"/>
  </sheetPr>
  <dimension ref="A1:AR62"/>
  <sheetViews>
    <sheetView zoomScale="70" zoomScaleNormal="70" workbookViewId="0">
      <pane xSplit="1" ySplit="3" topLeftCell="B40" activePane="bottomRight" state="frozen"/>
      <selection pane="topRight" activeCell="B1" sqref="B1"/>
      <selection pane="bottomLeft" activeCell="A4" sqref="A4"/>
      <selection pane="bottomRight" activeCell="N47" sqref="N47"/>
    </sheetView>
  </sheetViews>
  <sheetFormatPr defaultRowHeight="13.2"/>
  <cols>
    <col min="1" max="1" width="32.6640625" customWidth="1"/>
    <col min="18" max="18" width="10.44140625" customWidth="1"/>
    <col min="23" max="23" width="10.44140625" customWidth="1"/>
    <col min="26" max="26" width="10.33203125" customWidth="1"/>
    <col min="27" max="27" width="11.88671875" customWidth="1"/>
  </cols>
  <sheetData>
    <row r="1" spans="1:44">
      <c r="A1" s="510" t="s">
        <v>467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  <c r="S1" s="510"/>
      <c r="T1" s="510"/>
      <c r="U1" s="510"/>
      <c r="V1" s="510"/>
      <c r="W1" s="510"/>
      <c r="X1" s="510"/>
      <c r="Y1" s="510"/>
      <c r="Z1" s="552"/>
      <c r="AA1" s="563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</row>
    <row r="2" spans="1:44" ht="17.25" customHeight="1">
      <c r="A2" s="1" t="s">
        <v>1518</v>
      </c>
      <c r="B2" s="1">
        <v>1991</v>
      </c>
      <c r="C2" s="1">
        <v>1992</v>
      </c>
      <c r="D2" s="1">
        <v>1993</v>
      </c>
      <c r="E2" s="1">
        <v>1994</v>
      </c>
      <c r="F2" s="1">
        <v>1995</v>
      </c>
      <c r="G2" s="1">
        <v>1996</v>
      </c>
      <c r="H2" s="1">
        <v>1997</v>
      </c>
      <c r="I2" s="1">
        <v>1998</v>
      </c>
      <c r="J2" s="1">
        <v>1999</v>
      </c>
      <c r="K2" s="1">
        <v>2000</v>
      </c>
      <c r="L2" s="1">
        <v>2001</v>
      </c>
      <c r="M2" s="1">
        <v>2002</v>
      </c>
      <c r="N2" s="1">
        <v>2003</v>
      </c>
      <c r="O2" s="1">
        <v>2004</v>
      </c>
      <c r="P2" s="1">
        <v>2005</v>
      </c>
      <c r="Q2" s="1">
        <v>2006</v>
      </c>
      <c r="R2" s="1">
        <v>2007</v>
      </c>
      <c r="S2" s="174">
        <v>2008</v>
      </c>
      <c r="T2" s="174">
        <v>2009</v>
      </c>
      <c r="U2" s="174">
        <v>2010</v>
      </c>
      <c r="V2" s="174">
        <v>2011</v>
      </c>
      <c r="W2" s="174">
        <v>2012</v>
      </c>
      <c r="X2" s="174">
        <v>2013</v>
      </c>
      <c r="Y2" s="174">
        <v>2014</v>
      </c>
      <c r="Z2" s="174">
        <v>2015</v>
      </c>
      <c r="AA2" s="174">
        <v>2016</v>
      </c>
    </row>
    <row r="3" spans="1:44" ht="15.6">
      <c r="A3" s="508" t="s">
        <v>489</v>
      </c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</row>
    <row r="4" spans="1:44">
      <c r="A4" s="47" t="s">
        <v>636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</row>
    <row r="5" spans="1:44">
      <c r="A5" s="31" t="s">
        <v>564</v>
      </c>
      <c r="B5" s="103">
        <v>3964.2</v>
      </c>
      <c r="C5" s="42">
        <v>3032.7</v>
      </c>
      <c r="D5" s="42">
        <v>2294.1999999999998</v>
      </c>
      <c r="E5" s="42">
        <v>1820.4</v>
      </c>
      <c r="F5" s="42">
        <v>1511.6</v>
      </c>
      <c r="G5" s="42">
        <v>1335.4</v>
      </c>
      <c r="H5" s="42">
        <v>1305.9000000000001</v>
      </c>
      <c r="I5" s="42">
        <v>1161</v>
      </c>
      <c r="J5" s="42">
        <v>1051.5</v>
      </c>
      <c r="K5" s="42">
        <v>1116.5999999999999</v>
      </c>
      <c r="L5" s="42">
        <v>1188.5</v>
      </c>
      <c r="M5" s="42">
        <v>1230</v>
      </c>
      <c r="N5" s="42">
        <v>1262.5999999999999</v>
      </c>
      <c r="O5" s="42">
        <v>1349.2</v>
      </c>
      <c r="P5" s="42">
        <v>1329.2</v>
      </c>
      <c r="Q5" s="42">
        <v>1425.7</v>
      </c>
      <c r="R5" s="42">
        <v>1649.3</v>
      </c>
      <c r="S5" s="42">
        <v>1785.9</v>
      </c>
      <c r="T5" s="103">
        <v>1628.1</v>
      </c>
      <c r="U5" s="103">
        <v>1608.7</v>
      </c>
      <c r="V5" s="18">
        <v>1651.3</v>
      </c>
      <c r="W5" s="18">
        <v>1767.2</v>
      </c>
      <c r="X5" s="18">
        <v>1722.2</v>
      </c>
      <c r="Y5" s="18">
        <v>1672.6</v>
      </c>
      <c r="Z5" s="18">
        <v>1537.4</v>
      </c>
      <c r="AA5" s="18">
        <v>1433.1</v>
      </c>
    </row>
    <row r="6" spans="1:44">
      <c r="A6" s="31" t="s">
        <v>1629</v>
      </c>
      <c r="B6" s="103">
        <v>17903.5</v>
      </c>
      <c r="C6" s="42">
        <v>12042.3</v>
      </c>
      <c r="D6" s="42">
        <v>8128.9</v>
      </c>
      <c r="E6" s="42">
        <v>6996.9</v>
      </c>
      <c r="F6" s="42">
        <v>5597.9</v>
      </c>
      <c r="G6" s="42">
        <v>4743.8999999999996</v>
      </c>
      <c r="H6" s="42">
        <v>4109.7</v>
      </c>
      <c r="I6" s="42">
        <v>3932.8</v>
      </c>
      <c r="J6" s="42">
        <v>3493.9</v>
      </c>
      <c r="K6" s="42">
        <v>3362</v>
      </c>
      <c r="L6" s="42">
        <v>3317.9</v>
      </c>
      <c r="M6" s="42">
        <v>3208</v>
      </c>
      <c r="N6" s="42">
        <v>3076.4</v>
      </c>
      <c r="O6" s="42">
        <v>2609.6999999999998</v>
      </c>
      <c r="P6" s="42">
        <v>2297</v>
      </c>
      <c r="Q6" s="42">
        <v>2080.6</v>
      </c>
      <c r="R6" s="42">
        <v>1989.4</v>
      </c>
      <c r="S6" s="42">
        <v>1800.2</v>
      </c>
      <c r="T6" s="103">
        <v>1558.9</v>
      </c>
      <c r="U6" s="103">
        <v>1510.2</v>
      </c>
      <c r="V6" s="18">
        <v>1483.9</v>
      </c>
      <c r="W6" s="18">
        <v>1359.6</v>
      </c>
      <c r="X6" s="18">
        <v>1253.7</v>
      </c>
      <c r="Y6" s="18">
        <v>1048.9000000000001</v>
      </c>
      <c r="Z6" s="18">
        <v>861.5</v>
      </c>
      <c r="AA6" s="27">
        <v>757</v>
      </c>
    </row>
    <row r="7" spans="1:44">
      <c r="A7" s="31" t="s">
        <v>832</v>
      </c>
      <c r="B7" s="103">
        <v>129.69999999999999</v>
      </c>
      <c r="C7" s="42">
        <v>59.9</v>
      </c>
      <c r="D7" s="42">
        <v>33.9</v>
      </c>
      <c r="E7" s="42">
        <v>30</v>
      </c>
      <c r="F7" s="42">
        <v>25.9</v>
      </c>
      <c r="G7" s="42">
        <v>28.2</v>
      </c>
      <c r="H7" s="42">
        <v>24.9</v>
      </c>
      <c r="I7" s="42">
        <v>16.899999999999999</v>
      </c>
      <c r="J7" s="42">
        <v>10.4</v>
      </c>
      <c r="K7" s="42">
        <v>13.5</v>
      </c>
      <c r="L7" s="42">
        <v>13.4</v>
      </c>
      <c r="M7" s="42">
        <v>12.4</v>
      </c>
      <c r="N7" s="42">
        <v>13.4</v>
      </c>
      <c r="O7" s="42">
        <v>14</v>
      </c>
      <c r="P7" s="42">
        <v>25.4</v>
      </c>
      <c r="Q7" s="42">
        <v>40.700000000000003</v>
      </c>
      <c r="R7" s="42">
        <v>50.5</v>
      </c>
      <c r="S7" s="42">
        <v>57.1</v>
      </c>
      <c r="T7" s="103">
        <v>51.4</v>
      </c>
      <c r="U7" s="105">
        <v>51</v>
      </c>
      <c r="V7" s="18">
        <v>62.4</v>
      </c>
      <c r="W7" s="18">
        <v>67.5</v>
      </c>
      <c r="X7" s="18">
        <v>71.8</v>
      </c>
      <c r="Y7" s="18">
        <v>72.599999999999994</v>
      </c>
      <c r="Z7" s="27">
        <v>70</v>
      </c>
      <c r="AA7" s="18">
        <v>80.900000000000006</v>
      </c>
    </row>
    <row r="8" spans="1:44" ht="26.4">
      <c r="A8" s="31" t="s">
        <v>2120</v>
      </c>
      <c r="B8" s="103">
        <v>208.1</v>
      </c>
      <c r="C8" s="42">
        <v>148.5</v>
      </c>
      <c r="D8" s="42">
        <v>104.6</v>
      </c>
      <c r="E8" s="42">
        <v>77.3</v>
      </c>
      <c r="F8" s="42">
        <v>71</v>
      </c>
      <c r="G8" s="42">
        <v>67</v>
      </c>
      <c r="H8" s="42">
        <v>75.3</v>
      </c>
      <c r="I8" s="42">
        <v>73.400000000000006</v>
      </c>
      <c r="J8" s="42">
        <v>56.4</v>
      </c>
      <c r="K8" s="42">
        <v>49.2</v>
      </c>
      <c r="L8" s="42">
        <v>52.8</v>
      </c>
      <c r="M8" s="42">
        <v>54</v>
      </c>
      <c r="N8" s="42">
        <v>57.3</v>
      </c>
      <c r="O8" s="42">
        <v>76.5</v>
      </c>
      <c r="P8" s="42">
        <v>135.6</v>
      </c>
      <c r="Q8" s="42">
        <v>184.5</v>
      </c>
      <c r="R8" s="42">
        <v>181.5</v>
      </c>
      <c r="S8" s="42">
        <v>181.1</v>
      </c>
      <c r="T8" s="103">
        <v>136.1</v>
      </c>
      <c r="U8" s="103">
        <v>112.7</v>
      </c>
      <c r="V8" s="18">
        <v>102.5</v>
      </c>
      <c r="W8" s="18">
        <v>88.7</v>
      </c>
      <c r="X8" s="18">
        <v>75.5</v>
      </c>
      <c r="Y8" s="18">
        <v>69.400000000000006</v>
      </c>
      <c r="Z8" s="18">
        <v>58.2</v>
      </c>
      <c r="AA8" s="18">
        <v>53.3</v>
      </c>
    </row>
    <row r="9" spans="1:44">
      <c r="A9" s="47" t="s">
        <v>1547</v>
      </c>
      <c r="B9" s="103">
        <v>13.6</v>
      </c>
      <c r="C9" s="42">
        <v>136.30000000000001</v>
      </c>
      <c r="D9" s="42">
        <v>1607.3</v>
      </c>
      <c r="E9" s="42">
        <v>8212.6</v>
      </c>
      <c r="F9" s="42">
        <v>21416.5</v>
      </c>
      <c r="G9" s="42">
        <v>35801.4</v>
      </c>
      <c r="H9" s="42">
        <v>43119.8</v>
      </c>
      <c r="I9" s="42">
        <v>65882.8</v>
      </c>
      <c r="J9" s="42">
        <v>102236</v>
      </c>
      <c r="K9" s="42">
        <v>146431.20000000001</v>
      </c>
      <c r="L9" s="42">
        <v>195689.3</v>
      </c>
      <c r="M9" s="42">
        <v>269949.8</v>
      </c>
      <c r="N9" s="42">
        <v>395642.2</v>
      </c>
      <c r="O9" s="42">
        <v>540250</v>
      </c>
      <c r="P9" s="42">
        <v>659909.5</v>
      </c>
      <c r="Q9" s="42">
        <v>833168.1</v>
      </c>
      <c r="R9" s="84">
        <v>1035949.7</v>
      </c>
      <c r="S9" s="84">
        <v>1221499.7</v>
      </c>
      <c r="T9" s="91">
        <v>1274257.3</v>
      </c>
      <c r="U9" s="91">
        <v>1355549.9</v>
      </c>
      <c r="V9" s="15">
        <v>1424869.3</v>
      </c>
      <c r="W9" s="15">
        <v>1530986.3</v>
      </c>
      <c r="X9" s="15">
        <v>1608804.9</v>
      </c>
      <c r="Y9" s="15">
        <v>1650601.9</v>
      </c>
      <c r="Z9" s="27">
        <v>1672028</v>
      </c>
      <c r="AA9" s="27">
        <v>1683481.2</v>
      </c>
    </row>
    <row r="10" spans="1:44">
      <c r="A10" s="47" t="s">
        <v>1548</v>
      </c>
      <c r="B10" s="103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36"/>
      <c r="S10" s="36"/>
      <c r="T10" s="103"/>
      <c r="U10" s="103"/>
      <c r="V10" s="18"/>
      <c r="X10" s="18"/>
      <c r="Y10" s="18"/>
      <c r="Z10" s="18"/>
      <c r="AA10" s="18"/>
    </row>
    <row r="11" spans="1:44">
      <c r="A11" s="31" t="s">
        <v>1549</v>
      </c>
      <c r="B11" s="103">
        <v>4.3</v>
      </c>
      <c r="C11" s="42">
        <v>40.9</v>
      </c>
      <c r="D11" s="42">
        <v>455.4</v>
      </c>
      <c r="E11" s="42">
        <v>1874.8</v>
      </c>
      <c r="F11" s="42">
        <v>3907.2</v>
      </c>
      <c r="G11" s="42">
        <v>5756.8</v>
      </c>
      <c r="H11" s="42">
        <v>7186</v>
      </c>
      <c r="I11" s="42">
        <v>6760.8</v>
      </c>
      <c r="J11" s="42">
        <v>8573</v>
      </c>
      <c r="K11" s="42">
        <v>11696.8</v>
      </c>
      <c r="L11" s="42">
        <v>15475.3</v>
      </c>
      <c r="M11" s="42">
        <v>19965.099999999999</v>
      </c>
      <c r="N11" s="42">
        <v>27394.9</v>
      </c>
      <c r="O11" s="42">
        <v>32859.699999999997</v>
      </c>
      <c r="P11" s="42">
        <v>41022.199999999997</v>
      </c>
      <c r="Q11" s="42">
        <v>51457.2</v>
      </c>
      <c r="R11" s="42">
        <v>65544.800000000003</v>
      </c>
      <c r="S11" s="42">
        <v>81533.8</v>
      </c>
      <c r="T11" s="103">
        <v>89607.1</v>
      </c>
      <c r="U11" s="103">
        <v>95779.4</v>
      </c>
      <c r="V11" s="93">
        <v>110796</v>
      </c>
      <c r="W11" s="93">
        <v>120364</v>
      </c>
      <c r="X11" s="15">
        <v>125570.3</v>
      </c>
      <c r="Y11" s="15">
        <v>126548.8</v>
      </c>
      <c r="Z11" s="27">
        <v>134645.29999999999</v>
      </c>
      <c r="AA11" s="27">
        <v>146384.9</v>
      </c>
    </row>
    <row r="12" spans="1:44">
      <c r="A12" s="31" t="s">
        <v>1550</v>
      </c>
      <c r="B12" s="103">
        <v>0.3</v>
      </c>
      <c r="C12" s="42">
        <v>1.8</v>
      </c>
      <c r="D12" s="42">
        <v>19.899999999999999</v>
      </c>
      <c r="E12" s="42">
        <v>78.900000000000006</v>
      </c>
      <c r="F12" s="42">
        <v>163.19999999999999</v>
      </c>
      <c r="G12" s="42">
        <v>238.3</v>
      </c>
      <c r="H12" s="42">
        <v>375.7</v>
      </c>
      <c r="I12" s="42">
        <v>381.8</v>
      </c>
      <c r="J12" s="42">
        <v>711.5</v>
      </c>
      <c r="K12" s="42">
        <v>821.9</v>
      </c>
      <c r="L12" s="42">
        <v>997.6</v>
      </c>
      <c r="M12" s="42">
        <v>1295.3</v>
      </c>
      <c r="N12" s="42">
        <v>1278.2</v>
      </c>
      <c r="O12" s="42">
        <v>1470.4</v>
      </c>
      <c r="P12" s="42">
        <v>1658.8</v>
      </c>
      <c r="Q12" s="42">
        <v>2236.6</v>
      </c>
      <c r="R12" s="42">
        <v>2776.4</v>
      </c>
      <c r="S12" s="42">
        <v>3556.9</v>
      </c>
      <c r="T12" s="103">
        <v>4237.3</v>
      </c>
      <c r="U12" s="103">
        <v>4547.3999999999996</v>
      </c>
      <c r="V12" s="18">
        <v>5170.8</v>
      </c>
      <c r="W12" s="103">
        <v>5803.8</v>
      </c>
      <c r="X12" s="18">
        <v>6727.6</v>
      </c>
      <c r="Y12" s="18">
        <v>7895.8</v>
      </c>
      <c r="Z12" s="18">
        <v>8489.7999999999993</v>
      </c>
      <c r="AA12" s="18">
        <v>9699.9</v>
      </c>
    </row>
    <row r="13" spans="1:44">
      <c r="A13" s="31" t="s">
        <v>1551</v>
      </c>
      <c r="B13" s="103">
        <v>2.9</v>
      </c>
      <c r="C13" s="42">
        <v>42.5</v>
      </c>
      <c r="D13" s="42">
        <v>422.1</v>
      </c>
      <c r="E13" s="42">
        <v>2341.6</v>
      </c>
      <c r="F13" s="42">
        <v>5915.4</v>
      </c>
      <c r="G13" s="42">
        <v>9981.9</v>
      </c>
      <c r="H13" s="42">
        <v>12129.3</v>
      </c>
      <c r="I13" s="42">
        <v>16480.3</v>
      </c>
      <c r="J13" s="42">
        <v>22075.8</v>
      </c>
      <c r="K13" s="42">
        <v>31990.1</v>
      </c>
      <c r="L13" s="42">
        <v>39995.800000000003</v>
      </c>
      <c r="M13" s="42">
        <v>56628.2</v>
      </c>
      <c r="N13" s="42">
        <v>72706.100000000006</v>
      </c>
      <c r="O13" s="42">
        <v>88024.1</v>
      </c>
      <c r="P13" s="42">
        <v>105792.2</v>
      </c>
      <c r="Q13" s="42">
        <v>118630.39999999999</v>
      </c>
      <c r="R13" s="42">
        <v>133921.60000000001</v>
      </c>
      <c r="S13" s="42">
        <v>137500.4</v>
      </c>
      <c r="T13" s="105">
        <v>142801</v>
      </c>
      <c r="U13" s="103">
        <v>158182.70000000001</v>
      </c>
      <c r="V13" s="18">
        <v>156289.70000000001</v>
      </c>
      <c r="W13" s="103">
        <v>157484.1</v>
      </c>
      <c r="X13" s="18">
        <v>143352.20000000001</v>
      </c>
      <c r="Y13" s="18">
        <v>137971.6</v>
      </c>
      <c r="Z13" s="18">
        <v>131088.1</v>
      </c>
      <c r="AA13" s="18">
        <v>121983.2</v>
      </c>
    </row>
    <row r="14" spans="1:44" ht="39.6">
      <c r="A14" s="31" t="s">
        <v>1552</v>
      </c>
      <c r="B14" s="105"/>
      <c r="C14" s="42"/>
      <c r="D14" s="42"/>
      <c r="E14" s="42"/>
      <c r="F14" s="42"/>
      <c r="G14" s="42">
        <v>535.1</v>
      </c>
      <c r="H14" s="42">
        <v>652.4</v>
      </c>
      <c r="I14" s="42">
        <v>802.5</v>
      </c>
      <c r="J14" s="42">
        <v>1312.3</v>
      </c>
      <c r="K14" s="42">
        <v>2134.1</v>
      </c>
      <c r="L14" s="42">
        <v>2499.6999999999998</v>
      </c>
      <c r="M14" s="42">
        <v>2307.8000000000002</v>
      </c>
      <c r="N14" s="42">
        <v>2742.5</v>
      </c>
      <c r="O14" s="42">
        <v>2151.4</v>
      </c>
      <c r="P14" s="42">
        <v>1470.6</v>
      </c>
      <c r="Q14" s="42">
        <v>787.6</v>
      </c>
      <c r="R14" s="42">
        <v>224.6</v>
      </c>
      <c r="S14" s="42">
        <v>156</v>
      </c>
      <c r="T14" s="103">
        <v>122.5</v>
      </c>
      <c r="U14" s="103">
        <v>106.3</v>
      </c>
      <c r="V14" s="18">
        <v>122.1</v>
      </c>
      <c r="W14" s="103">
        <v>102.4</v>
      </c>
      <c r="X14" s="18">
        <v>80.5</v>
      </c>
      <c r="Y14" s="18">
        <v>64.8</v>
      </c>
      <c r="Z14" s="18">
        <v>70.900000000000006</v>
      </c>
      <c r="AA14" s="18">
        <v>50.5</v>
      </c>
    </row>
    <row r="15" spans="1:44" ht="26.4">
      <c r="A15" s="31" t="s">
        <v>1220</v>
      </c>
      <c r="B15" s="103">
        <v>3.8</v>
      </c>
      <c r="C15" s="42">
        <v>28.9</v>
      </c>
      <c r="D15" s="42">
        <v>466.2</v>
      </c>
      <c r="E15" s="42">
        <v>2862.7</v>
      </c>
      <c r="F15" s="42">
        <v>8925</v>
      </c>
      <c r="G15" s="42">
        <v>15399</v>
      </c>
      <c r="H15" s="42">
        <v>18247.2</v>
      </c>
      <c r="I15" s="42">
        <v>25016.1</v>
      </c>
      <c r="J15" s="42">
        <v>36837.699999999997</v>
      </c>
      <c r="K15" s="42">
        <v>46761.5</v>
      </c>
      <c r="L15" s="42">
        <v>56445.4</v>
      </c>
      <c r="M15" s="42">
        <v>68564.2</v>
      </c>
      <c r="N15" s="42">
        <v>72142.2</v>
      </c>
      <c r="O15" s="42">
        <v>79068.800000000003</v>
      </c>
      <c r="P15" s="42">
        <v>78470.2</v>
      </c>
      <c r="Q15" s="42">
        <v>96798.9</v>
      </c>
      <c r="R15" s="42">
        <v>113310.3</v>
      </c>
      <c r="S15" s="42">
        <v>125460.4</v>
      </c>
      <c r="T15" s="105">
        <v>115341</v>
      </c>
      <c r="U15" s="103">
        <v>109186.8</v>
      </c>
      <c r="V15" s="18">
        <v>93446.8</v>
      </c>
      <c r="W15" s="103">
        <v>88592.3</v>
      </c>
      <c r="X15" s="18">
        <v>79417.399999999994</v>
      </c>
      <c r="Y15" s="27">
        <v>72442</v>
      </c>
      <c r="Z15" s="15">
        <v>64992.2</v>
      </c>
      <c r="AA15" s="15">
        <v>55300.4</v>
      </c>
    </row>
    <row r="16" spans="1:44">
      <c r="A16" s="31" t="s">
        <v>1221</v>
      </c>
      <c r="B16" s="103">
        <v>0.9</v>
      </c>
      <c r="C16" s="42">
        <v>6.3</v>
      </c>
      <c r="D16" s="42">
        <v>72.599999999999994</v>
      </c>
      <c r="E16" s="42">
        <v>342.3</v>
      </c>
      <c r="F16" s="42">
        <v>957.9</v>
      </c>
      <c r="G16" s="42">
        <v>1413</v>
      </c>
      <c r="H16" s="42">
        <v>1474.7</v>
      </c>
      <c r="I16" s="42">
        <v>2829.3</v>
      </c>
      <c r="J16" s="42">
        <v>5325.8</v>
      </c>
      <c r="K16" s="42">
        <v>8192.6</v>
      </c>
      <c r="L16" s="42">
        <v>13512.5</v>
      </c>
      <c r="M16" s="42">
        <v>15641.6</v>
      </c>
      <c r="N16" s="42">
        <v>26488.3</v>
      </c>
      <c r="O16" s="42">
        <v>38229.699999999997</v>
      </c>
      <c r="P16" s="42">
        <v>48648.1</v>
      </c>
      <c r="Q16" s="42">
        <v>64165.7</v>
      </c>
      <c r="R16" s="42">
        <v>82135.8</v>
      </c>
      <c r="S16" s="42">
        <v>110235.5</v>
      </c>
      <c r="T16" s="103">
        <v>134711.79999999999</v>
      </c>
      <c r="U16" s="103">
        <v>147321.29999999999</v>
      </c>
      <c r="V16" s="18">
        <v>164873.5</v>
      </c>
      <c r="W16" s="103">
        <v>202143.7</v>
      </c>
      <c r="X16" s="18">
        <v>214213.4</v>
      </c>
      <c r="Y16" s="18">
        <v>317228.40000000002</v>
      </c>
      <c r="Z16" s="15">
        <v>389668.1</v>
      </c>
      <c r="AA16" s="15">
        <v>420215.3</v>
      </c>
    </row>
    <row r="17" spans="1:27" ht="26.4">
      <c r="A17" s="31" t="s">
        <v>1144</v>
      </c>
      <c r="B17" s="103">
        <v>0.9</v>
      </c>
      <c r="C17" s="42">
        <v>12.7</v>
      </c>
      <c r="D17" s="42">
        <v>140.6</v>
      </c>
      <c r="E17" s="42">
        <v>525.70000000000005</v>
      </c>
      <c r="F17" s="42">
        <v>952.3</v>
      </c>
      <c r="G17" s="42">
        <v>1320.5</v>
      </c>
      <c r="H17" s="42">
        <v>1556.4</v>
      </c>
      <c r="I17" s="42">
        <v>3503.8</v>
      </c>
      <c r="J17" s="42">
        <v>5446.2</v>
      </c>
      <c r="K17" s="42">
        <v>5308.5</v>
      </c>
      <c r="L17" s="42">
        <v>7437.6</v>
      </c>
      <c r="M17" s="42">
        <v>9625.4</v>
      </c>
      <c r="N17" s="42">
        <v>13315.7</v>
      </c>
      <c r="O17" s="42">
        <v>16105.5</v>
      </c>
      <c r="P17" s="42">
        <v>22235.9</v>
      </c>
      <c r="Q17" s="42">
        <v>25071.3</v>
      </c>
      <c r="R17" s="42">
        <v>34522.9</v>
      </c>
      <c r="S17" s="42">
        <v>42436.5</v>
      </c>
      <c r="T17" s="103">
        <v>44082.400000000001</v>
      </c>
      <c r="U17" s="103">
        <v>47347.7</v>
      </c>
      <c r="V17" s="18">
        <v>54759.3</v>
      </c>
      <c r="W17" s="103">
        <v>57384.1</v>
      </c>
      <c r="X17" s="27">
        <v>70346</v>
      </c>
      <c r="Y17" s="27">
        <v>79611</v>
      </c>
      <c r="Z17" s="15">
        <v>88751.5</v>
      </c>
      <c r="AA17" s="15">
        <v>107955.3</v>
      </c>
    </row>
    <row r="18" spans="1:27">
      <c r="A18" s="31" t="s">
        <v>2160</v>
      </c>
      <c r="B18" s="103">
        <v>0.4</v>
      </c>
      <c r="C18" s="42">
        <v>2.9</v>
      </c>
      <c r="D18" s="42">
        <v>26.3</v>
      </c>
      <c r="E18" s="42">
        <v>154.6</v>
      </c>
      <c r="F18" s="42">
        <v>499.1</v>
      </c>
      <c r="G18" s="42">
        <v>973.1</v>
      </c>
      <c r="H18" s="42">
        <v>1118</v>
      </c>
      <c r="I18" s="42">
        <v>1082.8</v>
      </c>
      <c r="J18" s="42">
        <v>1255.5999999999999</v>
      </c>
      <c r="K18" s="42">
        <v>1511.6</v>
      </c>
      <c r="L18" s="42">
        <v>1869.7</v>
      </c>
      <c r="M18" s="42">
        <v>2246.6999999999998</v>
      </c>
      <c r="N18" s="42">
        <v>2553.3000000000002</v>
      </c>
      <c r="O18" s="42">
        <v>2944</v>
      </c>
      <c r="P18" s="42">
        <v>3167.3</v>
      </c>
      <c r="Q18" s="42">
        <v>3360.3</v>
      </c>
      <c r="R18" s="42">
        <v>3438.5</v>
      </c>
      <c r="S18" s="42">
        <v>3580.5</v>
      </c>
      <c r="T18" s="103">
        <v>3898.6</v>
      </c>
      <c r="U18" s="103">
        <v>3925.9</v>
      </c>
      <c r="V18" s="18">
        <v>3961.8</v>
      </c>
      <c r="W18" s="103">
        <v>3865.9</v>
      </c>
      <c r="X18" s="18">
        <v>3821.2</v>
      </c>
      <c r="Y18" s="18">
        <v>3781.2</v>
      </c>
      <c r="Z18" s="15">
        <v>3980.6</v>
      </c>
      <c r="AA18" s="15">
        <v>4012.2</v>
      </c>
    </row>
    <row r="19" spans="1:27" ht="15.75" customHeight="1">
      <c r="A19" s="31" t="s">
        <v>2161</v>
      </c>
      <c r="C19" s="42"/>
      <c r="D19" s="42"/>
      <c r="E19" s="42"/>
      <c r="F19" s="42"/>
      <c r="G19" s="42"/>
      <c r="H19" s="42">
        <v>116.7</v>
      </c>
      <c r="I19" s="42">
        <v>8687.2000000000007</v>
      </c>
      <c r="J19" s="42">
        <v>20236.099999999999</v>
      </c>
      <c r="K19" s="42">
        <v>37389.800000000003</v>
      </c>
      <c r="L19" s="42">
        <v>56767.1</v>
      </c>
      <c r="M19" s="42">
        <v>92477.3</v>
      </c>
      <c r="N19" s="42">
        <v>140229.20000000001</v>
      </c>
      <c r="O19" s="42">
        <v>221841.5</v>
      </c>
      <c r="P19" s="42">
        <v>282915.8</v>
      </c>
      <c r="Q19" s="42">
        <v>380231.7</v>
      </c>
      <c r="R19" s="42">
        <v>456095.6</v>
      </c>
      <c r="S19" s="42">
        <v>545115.69999999995</v>
      </c>
      <c r="T19" s="105">
        <v>554600</v>
      </c>
      <c r="U19" s="103">
        <v>593700.30000000005</v>
      </c>
      <c r="V19" s="18">
        <v>629337.80000000005</v>
      </c>
      <c r="W19" s="18">
        <v>679202.9</v>
      </c>
      <c r="X19" s="18">
        <v>718605.6</v>
      </c>
      <c r="Y19" s="18">
        <v>637456.80000000005</v>
      </c>
      <c r="Z19" s="15">
        <v>576098.19999999995</v>
      </c>
      <c r="AA19" s="15">
        <v>551432.80000000005</v>
      </c>
    </row>
    <row r="20" spans="1:27" ht="14.25" customHeight="1">
      <c r="A20" s="31" t="s">
        <v>1943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N20" s="42">
        <v>34616.5</v>
      </c>
      <c r="O20" s="42">
        <v>54755.5</v>
      </c>
      <c r="P20" s="42">
        <v>71285.100000000006</v>
      </c>
      <c r="Q20" s="42">
        <v>85140.2</v>
      </c>
      <c r="R20" s="42">
        <v>136852.70000000001</v>
      </c>
      <c r="S20" s="42">
        <v>163810.6</v>
      </c>
      <c r="T20" s="105">
        <v>176750</v>
      </c>
      <c r="U20" s="103">
        <v>186739.6</v>
      </c>
      <c r="V20" s="18">
        <v>196364.7</v>
      </c>
      <c r="W20" s="18">
        <v>212466.3</v>
      </c>
      <c r="X20" s="15">
        <v>243028.1</v>
      </c>
      <c r="Y20" s="15">
        <v>262808.40000000002</v>
      </c>
      <c r="Z20" s="15">
        <v>270015.40000000002</v>
      </c>
      <c r="AA20" s="15">
        <v>262712.09999999998</v>
      </c>
    </row>
    <row r="21" spans="1:27" ht="38.25" customHeight="1">
      <c r="A21" s="31" t="s">
        <v>1944</v>
      </c>
      <c r="B21" s="103">
        <v>0.1</v>
      </c>
      <c r="C21" s="42">
        <v>0.3</v>
      </c>
      <c r="D21" s="42">
        <v>4.2</v>
      </c>
      <c r="E21" s="42">
        <v>32</v>
      </c>
      <c r="F21" s="42">
        <v>96.4</v>
      </c>
      <c r="G21" s="42">
        <v>183.7</v>
      </c>
      <c r="H21" s="42">
        <v>263.39999999999998</v>
      </c>
      <c r="I21" s="42">
        <v>338.2</v>
      </c>
      <c r="J21" s="42">
        <v>462</v>
      </c>
      <c r="K21" s="42">
        <v>624.29999999999995</v>
      </c>
      <c r="L21" s="42">
        <v>688.6</v>
      </c>
      <c r="M21" s="42">
        <v>1198.2</v>
      </c>
      <c r="N21" s="42">
        <v>2175.3000000000002</v>
      </c>
      <c r="O21" s="42">
        <v>2799.4</v>
      </c>
      <c r="P21" s="42">
        <v>3243.5</v>
      </c>
      <c r="Q21" s="42">
        <v>5288.2</v>
      </c>
      <c r="R21" s="42">
        <v>7126.5</v>
      </c>
      <c r="S21" s="42">
        <v>8113.3</v>
      </c>
      <c r="T21" s="103">
        <v>8105.5</v>
      </c>
      <c r="U21" s="103">
        <v>8712.6</v>
      </c>
      <c r="V21" s="18">
        <v>9746.7999999999993</v>
      </c>
      <c r="W21" s="18">
        <v>3576.8</v>
      </c>
      <c r="X21" s="18">
        <v>3642.6</v>
      </c>
      <c r="Y21" s="18">
        <v>4458.8999999999996</v>
      </c>
      <c r="Z21" s="18">
        <v>3919.7</v>
      </c>
      <c r="AA21" s="18">
        <v>3306.2</v>
      </c>
    </row>
    <row r="22" spans="1:27" ht="26.4">
      <c r="A22" s="47" t="s">
        <v>820</v>
      </c>
      <c r="B22" s="103">
        <v>3.7</v>
      </c>
      <c r="C22" s="42">
        <v>23.8</v>
      </c>
      <c r="D22" s="42">
        <v>305.10000000000002</v>
      </c>
      <c r="E22" s="42">
        <v>2038.8</v>
      </c>
      <c r="F22" s="42">
        <v>6830.4</v>
      </c>
      <c r="G22" s="42">
        <v>12583.3</v>
      </c>
      <c r="H22" s="42">
        <v>16330.2</v>
      </c>
      <c r="I22" s="42">
        <v>26630.400000000001</v>
      </c>
      <c r="J22" s="42">
        <v>35272.300000000003</v>
      </c>
      <c r="K22" s="42">
        <v>52052.5</v>
      </c>
      <c r="L22" s="42">
        <v>72367.7</v>
      </c>
      <c r="M22" s="42">
        <v>119193.4</v>
      </c>
      <c r="N22" s="42">
        <v>190237.4</v>
      </c>
      <c r="O22" s="42">
        <v>282450</v>
      </c>
      <c r="P22" s="105">
        <v>351141.6</v>
      </c>
      <c r="Q22" s="42">
        <v>453325.4</v>
      </c>
      <c r="R22" s="42">
        <v>566358.30000000005</v>
      </c>
      <c r="S22" s="42">
        <v>655219.30000000005</v>
      </c>
      <c r="T22" s="103">
        <v>690862.9</v>
      </c>
      <c r="U22" s="103">
        <v>750523.6</v>
      </c>
      <c r="V22" s="14">
        <v>798012</v>
      </c>
      <c r="W22" s="18">
        <v>843395.3</v>
      </c>
      <c r="X22" s="15">
        <v>904148.9</v>
      </c>
      <c r="Y22" s="15">
        <v>906994.4</v>
      </c>
      <c r="Z22" s="18">
        <v>886971.5</v>
      </c>
      <c r="AA22" s="18">
        <v>880817.9</v>
      </c>
    </row>
    <row r="23" spans="1:27">
      <c r="A23" s="47" t="s">
        <v>1548</v>
      </c>
      <c r="B23" s="103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103"/>
      <c r="U23" s="114"/>
      <c r="W23" s="18"/>
      <c r="X23" s="18"/>
      <c r="Y23" s="18"/>
      <c r="Z23" s="18"/>
      <c r="AA23" s="18"/>
    </row>
    <row r="24" spans="1:27">
      <c r="A24" s="31" t="s">
        <v>1549</v>
      </c>
      <c r="B24" s="103">
        <v>1.3</v>
      </c>
      <c r="C24" s="42">
        <v>7.1</v>
      </c>
      <c r="D24" s="42">
        <v>87.5</v>
      </c>
      <c r="E24" s="42">
        <v>521.20000000000005</v>
      </c>
      <c r="F24" s="42">
        <v>1395.4</v>
      </c>
      <c r="G24" s="42">
        <v>2274.4</v>
      </c>
      <c r="H24" s="42">
        <v>2919.7</v>
      </c>
      <c r="I24" s="42">
        <v>3059.1</v>
      </c>
      <c r="J24" s="42">
        <v>3717.9</v>
      </c>
      <c r="K24" s="42">
        <v>4662.3999999999996</v>
      </c>
      <c r="L24" s="42">
        <v>5982.2</v>
      </c>
      <c r="M24" s="42">
        <v>7445.3</v>
      </c>
      <c r="N24" s="42">
        <v>8937.6</v>
      </c>
      <c r="O24" s="42">
        <v>9825.7000000000007</v>
      </c>
      <c r="P24" s="42">
        <v>10540.8</v>
      </c>
      <c r="Q24" s="42">
        <v>12273.2</v>
      </c>
      <c r="R24" s="42">
        <v>15397.5</v>
      </c>
      <c r="S24" s="42">
        <v>18486.400000000001</v>
      </c>
      <c r="T24" s="103">
        <v>20239.2</v>
      </c>
      <c r="U24" s="103">
        <v>21686.9</v>
      </c>
      <c r="V24" s="18">
        <v>23002.2</v>
      </c>
      <c r="W24" s="18">
        <v>24036.6</v>
      </c>
      <c r="X24" s="18">
        <v>24909.3</v>
      </c>
      <c r="Y24" s="27">
        <v>26183</v>
      </c>
      <c r="Z24" s="18">
        <v>27846.5</v>
      </c>
      <c r="AA24" s="27">
        <v>31091</v>
      </c>
    </row>
    <row r="25" spans="1:27" ht="15.75" customHeight="1">
      <c r="A25" s="31" t="s">
        <v>1551</v>
      </c>
      <c r="B25" s="84">
        <v>0.8</v>
      </c>
      <c r="C25" s="51">
        <v>6.9</v>
      </c>
      <c r="D25" s="51">
        <v>68.099999999999994</v>
      </c>
      <c r="E25" s="51">
        <v>519.6</v>
      </c>
      <c r="F25" s="51">
        <v>1888.9</v>
      </c>
      <c r="G25" s="51">
        <v>3399.6</v>
      </c>
      <c r="H25" s="51">
        <v>4914.5</v>
      </c>
      <c r="I25" s="51">
        <v>6708.2</v>
      </c>
      <c r="J25" s="51">
        <v>9536.9</v>
      </c>
      <c r="K25" s="51">
        <v>13846.4</v>
      </c>
      <c r="L25" s="51">
        <v>19058.2</v>
      </c>
      <c r="M25" s="51">
        <v>28126</v>
      </c>
      <c r="N25" s="51">
        <v>41279.599999999999</v>
      </c>
      <c r="O25" s="51">
        <v>53038.1</v>
      </c>
      <c r="P25" s="51">
        <v>62603.4</v>
      </c>
      <c r="Q25" s="51">
        <v>68625</v>
      </c>
      <c r="R25" s="51">
        <v>77111.600000000006</v>
      </c>
      <c r="S25" s="51">
        <v>76467.7</v>
      </c>
      <c r="T25" s="84">
        <v>80108.100000000006</v>
      </c>
      <c r="U25" s="84">
        <v>85441.2</v>
      </c>
      <c r="V25" s="18">
        <v>89126.399999999994</v>
      </c>
      <c r="W25" s="18">
        <v>88053.3</v>
      </c>
      <c r="X25" s="18">
        <v>88114.1</v>
      </c>
      <c r="Y25" s="18">
        <v>82997.5</v>
      </c>
      <c r="Z25" s="18">
        <v>72922.100000000006</v>
      </c>
      <c r="AA25" s="18">
        <v>65823.5</v>
      </c>
    </row>
    <row r="26" spans="1:27" ht="39.6">
      <c r="A26" s="118" t="s">
        <v>1552</v>
      </c>
      <c r="B26" s="318"/>
      <c r="C26" s="319"/>
      <c r="D26" s="319"/>
      <c r="E26" s="319"/>
      <c r="F26" s="320"/>
      <c r="G26" s="51">
        <v>501.7</v>
      </c>
      <c r="H26" s="51">
        <v>616.20000000000005</v>
      </c>
      <c r="I26" s="51">
        <v>784</v>
      </c>
      <c r="J26" s="51">
        <v>1265.5</v>
      </c>
      <c r="K26" s="51">
        <v>1865</v>
      </c>
      <c r="L26" s="51">
        <v>2452.3000000000002</v>
      </c>
      <c r="M26" s="51">
        <v>2235.6</v>
      </c>
      <c r="N26" s="51">
        <v>2742.5</v>
      </c>
      <c r="O26" s="51">
        <v>2034.5</v>
      </c>
      <c r="P26" s="51">
        <v>1400.1</v>
      </c>
      <c r="Q26" s="51">
        <v>748</v>
      </c>
      <c r="R26" s="51">
        <v>191.5</v>
      </c>
      <c r="S26" s="51">
        <v>140.30000000000001</v>
      </c>
      <c r="T26" s="84">
        <v>107.5</v>
      </c>
      <c r="U26" s="51">
        <v>98</v>
      </c>
      <c r="V26" s="27">
        <v>118</v>
      </c>
      <c r="W26" s="18">
        <v>98.4</v>
      </c>
      <c r="X26" s="18">
        <v>78.400000000000006</v>
      </c>
      <c r="Y26" s="18">
        <v>61.2</v>
      </c>
      <c r="Z26" s="18">
        <v>61.7</v>
      </c>
      <c r="AA26" s="18">
        <v>45.3</v>
      </c>
    </row>
    <row r="27" spans="1:27" ht="26.4">
      <c r="A27" s="118" t="s">
        <v>1220</v>
      </c>
      <c r="B27" s="103">
        <v>1.1000000000000001</v>
      </c>
      <c r="C27" s="42">
        <v>7.6</v>
      </c>
      <c r="D27" s="42">
        <v>132.1</v>
      </c>
      <c r="E27" s="42">
        <v>881.4</v>
      </c>
      <c r="F27" s="42">
        <v>2962</v>
      </c>
      <c r="G27" s="42">
        <v>5346.9</v>
      </c>
      <c r="H27" s="42">
        <v>6609.9</v>
      </c>
      <c r="I27" s="42">
        <v>9064.9</v>
      </c>
      <c r="J27" s="42">
        <v>12031.2</v>
      </c>
      <c r="K27" s="42">
        <v>16714.2</v>
      </c>
      <c r="L27" s="42">
        <v>21728.6</v>
      </c>
      <c r="M27" s="42">
        <v>26039.599999999999</v>
      </c>
      <c r="N27" s="42">
        <v>29965</v>
      </c>
      <c r="O27" s="42">
        <v>35455.699999999997</v>
      </c>
      <c r="P27" s="42">
        <v>33901.300000000003</v>
      </c>
      <c r="Q27" s="42">
        <v>38239.599999999999</v>
      </c>
      <c r="R27" s="42">
        <v>42829.3</v>
      </c>
      <c r="S27" s="42">
        <v>41582.800000000003</v>
      </c>
      <c r="T27" s="103">
        <v>39008.400000000001</v>
      </c>
      <c r="U27" s="105">
        <v>35938</v>
      </c>
      <c r="V27" s="18">
        <v>30953.8</v>
      </c>
      <c r="W27" s="18">
        <v>27093.8</v>
      </c>
      <c r="X27" s="18">
        <v>23846.1</v>
      </c>
      <c r="Y27" s="18">
        <v>17890.599999999999</v>
      </c>
      <c r="Z27" s="18">
        <v>14632.7</v>
      </c>
      <c r="AA27" s="27">
        <v>11149</v>
      </c>
    </row>
    <row r="28" spans="1:27">
      <c r="A28" s="31" t="s">
        <v>1221</v>
      </c>
      <c r="B28" s="103">
        <v>0.2</v>
      </c>
      <c r="C28" s="42">
        <v>0.3</v>
      </c>
      <c r="D28" s="42">
        <v>1.1000000000000001</v>
      </c>
      <c r="E28" s="42">
        <v>15.5</v>
      </c>
      <c r="F28" s="42">
        <v>228</v>
      </c>
      <c r="G28" s="42">
        <v>342</v>
      </c>
      <c r="H28" s="42">
        <v>366.6</v>
      </c>
      <c r="I28" s="42">
        <v>454.1</v>
      </c>
      <c r="J28" s="42">
        <v>582.29999999999995</v>
      </c>
      <c r="K28" s="42">
        <v>1012.5</v>
      </c>
      <c r="L28" s="42">
        <v>2114.1999999999998</v>
      </c>
      <c r="M28" s="42">
        <v>2837.6</v>
      </c>
      <c r="N28" s="42">
        <v>4887.2</v>
      </c>
      <c r="O28" s="42">
        <v>7533.2</v>
      </c>
      <c r="P28" s="42">
        <v>10763.1</v>
      </c>
      <c r="Q28" s="42">
        <v>15306.9</v>
      </c>
      <c r="R28" s="42">
        <v>22785.5</v>
      </c>
      <c r="S28" s="42">
        <v>34433.5</v>
      </c>
      <c r="T28" s="103">
        <v>50463.5</v>
      </c>
      <c r="U28" s="103">
        <v>63006.7</v>
      </c>
      <c r="V28" s="18">
        <v>77397.600000000006</v>
      </c>
      <c r="W28" s="18">
        <v>86623.9</v>
      </c>
      <c r="X28" s="15">
        <v>102947.5</v>
      </c>
      <c r="Y28" s="15">
        <v>192068.9</v>
      </c>
      <c r="Z28" s="18">
        <v>244950.7</v>
      </c>
      <c r="AA28" s="18">
        <v>268165.8</v>
      </c>
    </row>
    <row r="29" spans="1:27" ht="26.4">
      <c r="A29" s="31" t="s">
        <v>1144</v>
      </c>
      <c r="B29" s="42">
        <v>0</v>
      </c>
      <c r="C29" s="42">
        <v>0.1</v>
      </c>
      <c r="D29" s="42">
        <v>0.5</v>
      </c>
      <c r="E29" s="42">
        <v>4.2</v>
      </c>
      <c r="F29" s="42">
        <v>13.7</v>
      </c>
      <c r="G29" s="42">
        <v>11.7</v>
      </c>
      <c r="H29" s="42">
        <v>11.3</v>
      </c>
      <c r="I29" s="42">
        <v>338.6</v>
      </c>
      <c r="J29" s="42">
        <v>459.7</v>
      </c>
      <c r="K29" s="42">
        <v>945.2</v>
      </c>
      <c r="L29" s="42">
        <v>1288.0999999999999</v>
      </c>
      <c r="M29" s="42">
        <v>2007</v>
      </c>
      <c r="N29" s="42">
        <v>2936.5</v>
      </c>
      <c r="O29" s="42">
        <v>3945.1</v>
      </c>
      <c r="P29" s="42">
        <v>5210.3999999999996</v>
      </c>
      <c r="Q29" s="42">
        <v>6367.6</v>
      </c>
      <c r="R29" s="42">
        <v>8390.7000000000007</v>
      </c>
      <c r="S29" s="42">
        <v>10852.4</v>
      </c>
      <c r="T29" s="103">
        <v>11954.4</v>
      </c>
      <c r="U29" s="103">
        <v>12104.4</v>
      </c>
      <c r="V29" s="73">
        <v>15740.1</v>
      </c>
      <c r="W29" s="18">
        <v>16951.7</v>
      </c>
      <c r="X29" s="18">
        <v>25458.799999999999</v>
      </c>
      <c r="Y29" s="18">
        <v>32877.4</v>
      </c>
      <c r="Z29" s="18">
        <v>36537.4</v>
      </c>
      <c r="AA29" s="18">
        <v>35421.300000000003</v>
      </c>
    </row>
    <row r="30" spans="1:27">
      <c r="A30" s="31" t="s">
        <v>2160</v>
      </c>
      <c r="B30" s="103">
        <v>0.3</v>
      </c>
      <c r="C30" s="42">
        <v>1.8</v>
      </c>
      <c r="D30" s="42">
        <v>15.8</v>
      </c>
      <c r="E30" s="42">
        <v>96.9</v>
      </c>
      <c r="F30" s="42">
        <v>341.6</v>
      </c>
      <c r="G30" s="42">
        <v>703.6</v>
      </c>
      <c r="H30" s="42">
        <v>848.7</v>
      </c>
      <c r="I30" s="42">
        <v>839.6</v>
      </c>
      <c r="J30" s="42">
        <v>988.4</v>
      </c>
      <c r="K30" s="42">
        <v>1205.2</v>
      </c>
      <c r="L30" s="42">
        <v>1516.2</v>
      </c>
      <c r="M30" s="42">
        <v>1835.9</v>
      </c>
      <c r="N30" s="42">
        <v>2110.6</v>
      </c>
      <c r="O30" s="42">
        <v>2494.6</v>
      </c>
      <c r="P30" s="42">
        <v>2705.4</v>
      </c>
      <c r="Q30" s="42">
        <v>2862.9</v>
      </c>
      <c r="R30" s="42">
        <v>2912.1</v>
      </c>
      <c r="S30" s="42">
        <v>3088.7</v>
      </c>
      <c r="T30" s="105">
        <v>3405.5</v>
      </c>
      <c r="U30" s="105">
        <v>3447</v>
      </c>
      <c r="V30" s="18">
        <v>3496.7</v>
      </c>
      <c r="W30" s="18">
        <v>3423.3</v>
      </c>
      <c r="X30" s="18">
        <v>3416.1</v>
      </c>
      <c r="Y30" s="18">
        <v>3394.5</v>
      </c>
      <c r="Z30" s="18">
        <v>3537.7</v>
      </c>
      <c r="AA30" s="27">
        <v>3527.7</v>
      </c>
    </row>
    <row r="31" spans="1:27">
      <c r="A31" s="31" t="s">
        <v>2161</v>
      </c>
      <c r="B31" s="184"/>
      <c r="C31" s="51"/>
      <c r="D31" s="51"/>
      <c r="E31" s="183"/>
      <c r="F31" s="183"/>
      <c r="H31" s="42">
        <v>37.700000000000003</v>
      </c>
      <c r="I31" s="42">
        <v>5376.4</v>
      </c>
      <c r="J31" s="42">
        <v>6682.7</v>
      </c>
      <c r="K31" s="42">
        <v>11792.3</v>
      </c>
      <c r="L31" s="42">
        <v>18213.900000000001</v>
      </c>
      <c r="M31" s="42">
        <v>48648</v>
      </c>
      <c r="N31" s="42">
        <v>97353.600000000006</v>
      </c>
      <c r="O31" s="42">
        <v>168097</v>
      </c>
      <c r="P31" s="42">
        <v>223992.6</v>
      </c>
      <c r="Q31" s="42">
        <v>308879.7</v>
      </c>
      <c r="R31" s="42">
        <v>396718.8</v>
      </c>
      <c r="S31" s="42">
        <v>470145.5</v>
      </c>
      <c r="T31" s="103">
        <v>485554.2</v>
      </c>
      <c r="U31" s="103">
        <v>528784.30000000005</v>
      </c>
      <c r="V31" s="18">
        <v>558164.80000000005</v>
      </c>
      <c r="W31" s="18">
        <v>597111.30000000005</v>
      </c>
      <c r="X31" s="15">
        <v>635377.1</v>
      </c>
      <c r="Y31" s="15">
        <v>551520.6</v>
      </c>
      <c r="Z31" s="27">
        <v>486481.8</v>
      </c>
      <c r="AA31" s="27">
        <v>465593</v>
      </c>
    </row>
    <row r="32" spans="1:27" ht="36" customHeight="1">
      <c r="A32" s="31" t="s">
        <v>1944</v>
      </c>
      <c r="B32" s="184"/>
      <c r="C32" s="51"/>
      <c r="D32" s="51"/>
      <c r="F32" s="42">
        <v>0.8</v>
      </c>
      <c r="G32" s="42">
        <v>3.4</v>
      </c>
      <c r="H32" s="42">
        <v>5.6</v>
      </c>
      <c r="I32" s="42">
        <v>5.5</v>
      </c>
      <c r="J32" s="42">
        <v>7.7</v>
      </c>
      <c r="K32" s="42">
        <v>9.3000000000000007</v>
      </c>
      <c r="L32" s="42">
        <v>14</v>
      </c>
      <c r="M32" s="42">
        <v>18.399999999999999</v>
      </c>
      <c r="N32" s="42">
        <v>24.8</v>
      </c>
      <c r="O32" s="42">
        <v>26.1</v>
      </c>
      <c r="P32" s="42">
        <v>24.4</v>
      </c>
      <c r="Q32" s="42">
        <v>22.6</v>
      </c>
      <c r="R32" s="42">
        <v>21.3</v>
      </c>
      <c r="S32" s="42">
        <v>21.9</v>
      </c>
      <c r="T32" s="105">
        <v>22</v>
      </c>
      <c r="U32" s="103">
        <v>17.100000000000001</v>
      </c>
      <c r="V32" s="18">
        <v>12.4</v>
      </c>
      <c r="W32" s="18">
        <v>2.9</v>
      </c>
      <c r="X32" s="18">
        <v>1.4</v>
      </c>
      <c r="Y32" s="18">
        <v>0.8</v>
      </c>
      <c r="Z32" s="18">
        <v>0.8</v>
      </c>
      <c r="AA32" s="18">
        <v>1.3</v>
      </c>
    </row>
    <row r="33" spans="1:27" ht="26.4">
      <c r="A33" s="47" t="s">
        <v>995</v>
      </c>
      <c r="B33" s="184"/>
      <c r="C33" s="51"/>
      <c r="D33" s="51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103"/>
      <c r="U33" s="103"/>
      <c r="V33" s="286"/>
      <c r="W33" s="18"/>
      <c r="X33" s="18"/>
      <c r="Y33" s="427"/>
      <c r="Z33" s="18"/>
      <c r="AA33" s="18"/>
    </row>
    <row r="34" spans="1:27">
      <c r="A34" s="31" t="s">
        <v>594</v>
      </c>
      <c r="B34" s="103">
        <v>9.5</v>
      </c>
      <c r="C34" s="185">
        <v>8.8000000000000007</v>
      </c>
      <c r="D34" s="185">
        <v>8.1999999999999993</v>
      </c>
      <c r="E34" s="185">
        <v>7.6</v>
      </c>
      <c r="F34" s="42">
        <v>7</v>
      </c>
      <c r="G34" s="42">
        <v>6.6</v>
      </c>
      <c r="H34" s="42">
        <v>6.3</v>
      </c>
      <c r="I34" s="42">
        <v>6.2</v>
      </c>
      <c r="J34" s="42">
        <v>6.1</v>
      </c>
      <c r="K34" s="42">
        <v>6</v>
      </c>
      <c r="L34" s="42">
        <v>6</v>
      </c>
      <c r="M34" s="42">
        <v>6</v>
      </c>
      <c r="N34" s="42">
        <v>5.8</v>
      </c>
      <c r="O34" s="42">
        <v>5.7</v>
      </c>
      <c r="P34" s="42">
        <v>5.7</v>
      </c>
      <c r="Q34" s="42">
        <v>5.4</v>
      </c>
      <c r="R34" s="42">
        <v>5.4</v>
      </c>
      <c r="S34" s="42">
        <v>5.2</v>
      </c>
      <c r="T34" s="36">
        <v>5.0999999999999996</v>
      </c>
      <c r="U34" s="42">
        <v>5</v>
      </c>
      <c r="V34" s="18">
        <v>4.9000000000000004</v>
      </c>
      <c r="W34" s="18">
        <v>4.7</v>
      </c>
      <c r="X34" s="18">
        <v>4.5999999999999996</v>
      </c>
      <c r="Y34" s="18">
        <v>4.5</v>
      </c>
      <c r="Z34" s="18">
        <v>4.2</v>
      </c>
      <c r="AA34" s="18">
        <v>4.2</v>
      </c>
    </row>
    <row r="35" spans="1:27">
      <c r="A35" s="31" t="s">
        <v>595</v>
      </c>
      <c r="B35" s="103">
        <v>46.3</v>
      </c>
      <c r="C35" s="185">
        <v>44.3</v>
      </c>
      <c r="D35" s="185">
        <v>41.5</v>
      </c>
      <c r="E35" s="185">
        <v>38.9</v>
      </c>
      <c r="F35" s="42">
        <v>36.299999999999997</v>
      </c>
      <c r="G35" s="42">
        <v>33.9</v>
      </c>
      <c r="H35" s="42">
        <v>32.1</v>
      </c>
      <c r="I35" s="42">
        <v>30.5</v>
      </c>
      <c r="J35" s="42">
        <v>29.6</v>
      </c>
      <c r="K35" s="42">
        <v>29.1</v>
      </c>
      <c r="L35" s="42">
        <v>29.8</v>
      </c>
      <c r="M35" s="42">
        <v>29.5</v>
      </c>
      <c r="N35" s="42">
        <v>28.2</v>
      </c>
      <c r="O35" s="42">
        <v>27.8</v>
      </c>
      <c r="P35" s="42">
        <v>27.6</v>
      </c>
      <c r="Q35" s="42">
        <v>26.8</v>
      </c>
      <c r="R35" s="42">
        <v>26.2</v>
      </c>
      <c r="S35" s="42">
        <v>25.7</v>
      </c>
      <c r="T35" s="36">
        <v>25.2</v>
      </c>
      <c r="U35" s="42">
        <v>25</v>
      </c>
      <c r="V35" s="18">
        <v>24.7</v>
      </c>
      <c r="W35" s="18">
        <v>24.5</v>
      </c>
      <c r="X35" s="27">
        <v>24</v>
      </c>
      <c r="Y35" s="27">
        <v>23</v>
      </c>
      <c r="Z35" s="18">
        <v>22.2</v>
      </c>
      <c r="AA35" s="18">
        <v>21.8</v>
      </c>
    </row>
    <row r="36" spans="1:27" ht="39.6">
      <c r="A36" s="47" t="s">
        <v>596</v>
      </c>
      <c r="B36" s="103">
        <v>22034.1</v>
      </c>
      <c r="C36" s="185">
        <v>22677.4</v>
      </c>
      <c r="D36" s="185">
        <v>23603</v>
      </c>
      <c r="E36" s="185">
        <v>24579.7</v>
      </c>
      <c r="F36" s="42">
        <v>25668.1</v>
      </c>
      <c r="G36" s="42">
        <v>26977.200000000001</v>
      </c>
      <c r="H36" s="42">
        <v>28268.2</v>
      </c>
      <c r="I36" s="42">
        <v>32077.200000000001</v>
      </c>
      <c r="J36" s="42">
        <v>35467.199999999997</v>
      </c>
      <c r="K36" s="42">
        <v>36150.5</v>
      </c>
      <c r="L36" s="42">
        <v>37880</v>
      </c>
      <c r="M36" s="42">
        <v>39969.199999999997</v>
      </c>
      <c r="N36" s="42">
        <v>42280.4</v>
      </c>
      <c r="O36" s="42">
        <v>45192.7</v>
      </c>
      <c r="P36" s="42">
        <v>47620.4</v>
      </c>
      <c r="Q36" s="42">
        <v>49247.4</v>
      </c>
      <c r="R36" s="42">
        <v>51335.5</v>
      </c>
      <c r="S36" s="105">
        <v>53175.199999999997</v>
      </c>
      <c r="T36" s="103">
        <v>54678.5</v>
      </c>
      <c r="U36" s="103">
        <v>56222.2</v>
      </c>
      <c r="V36" s="18">
        <v>58478.400000000001</v>
      </c>
      <c r="W36" s="14">
        <v>59587</v>
      </c>
      <c r="X36" s="18">
        <v>63328.4</v>
      </c>
      <c r="Y36" s="18">
        <v>63818.400000000001</v>
      </c>
      <c r="Z36" s="18">
        <v>62911.6</v>
      </c>
      <c r="AA36" s="18">
        <v>65632.800000000003</v>
      </c>
    </row>
    <row r="37" spans="1:27">
      <c r="A37" s="47" t="s">
        <v>650</v>
      </c>
      <c r="B37" s="103"/>
      <c r="C37" s="185"/>
      <c r="D37" s="185"/>
      <c r="E37" s="185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105"/>
      <c r="T37" s="103"/>
      <c r="U37" s="103"/>
      <c r="V37" s="175"/>
      <c r="W37" s="18"/>
      <c r="X37" s="18"/>
      <c r="Y37" s="427"/>
      <c r="Z37" s="18"/>
    </row>
    <row r="38" spans="1:27">
      <c r="A38" s="31" t="s">
        <v>594</v>
      </c>
      <c r="B38" s="103">
        <v>18351.599999999999</v>
      </c>
      <c r="C38" s="185">
        <v>18855.8</v>
      </c>
      <c r="D38" s="185">
        <v>19675.5</v>
      </c>
      <c r="E38" s="185">
        <v>20599.2</v>
      </c>
      <c r="F38" s="42">
        <v>21579.4</v>
      </c>
      <c r="G38" s="42">
        <v>22809</v>
      </c>
      <c r="H38" s="42">
        <v>24027.4</v>
      </c>
      <c r="I38" s="105">
        <v>27740.5</v>
      </c>
      <c r="J38" s="105">
        <v>31012.6</v>
      </c>
      <c r="K38" s="42">
        <v>31635.1</v>
      </c>
      <c r="L38" s="42">
        <v>33303</v>
      </c>
      <c r="M38" s="42">
        <v>35288.6</v>
      </c>
      <c r="N38" s="42">
        <v>37419.699999999997</v>
      </c>
      <c r="O38" s="42">
        <v>40024</v>
      </c>
      <c r="P38" s="42">
        <v>42194.5</v>
      </c>
      <c r="Q38" s="42">
        <v>43730.1</v>
      </c>
      <c r="R38" s="42">
        <v>45726.2</v>
      </c>
      <c r="S38" s="105">
        <v>47470.1</v>
      </c>
      <c r="T38" s="103">
        <v>48959.3</v>
      </c>
      <c r="U38" s="103">
        <v>50495.8</v>
      </c>
      <c r="V38" s="18">
        <v>52723.6</v>
      </c>
      <c r="W38" s="18">
        <v>53891.8</v>
      </c>
      <c r="X38" s="27">
        <v>57110</v>
      </c>
      <c r="Y38" s="18">
        <v>57621.5</v>
      </c>
      <c r="Z38" s="18">
        <v>56734.2</v>
      </c>
      <c r="AA38" s="18">
        <v>59449.5</v>
      </c>
    </row>
    <row r="39" spans="1:27">
      <c r="A39" s="31" t="s">
        <v>595</v>
      </c>
      <c r="B39" s="103">
        <v>3682.5</v>
      </c>
      <c r="C39" s="185">
        <v>3821.6</v>
      </c>
      <c r="D39" s="185">
        <v>3927.5</v>
      </c>
      <c r="E39" s="185">
        <v>3980.5</v>
      </c>
      <c r="F39" s="42">
        <v>4088.7</v>
      </c>
      <c r="G39" s="42">
        <v>4168.2</v>
      </c>
      <c r="H39" s="42">
        <v>4240.8</v>
      </c>
      <c r="I39" s="105">
        <v>4336.7</v>
      </c>
      <c r="J39" s="105">
        <v>4454.6000000000004</v>
      </c>
      <c r="K39" s="42">
        <v>4515.3999999999996</v>
      </c>
      <c r="L39" s="42">
        <v>4577</v>
      </c>
      <c r="M39" s="42">
        <v>4680.7</v>
      </c>
      <c r="N39" s="42">
        <v>4860.7</v>
      </c>
      <c r="O39" s="42">
        <v>5168.6000000000004</v>
      </c>
      <c r="P39" s="42">
        <v>5425.9</v>
      </c>
      <c r="Q39" s="42">
        <v>5517.3</v>
      </c>
      <c r="R39" s="42">
        <v>5609.3</v>
      </c>
      <c r="S39" s="42">
        <v>5705.2</v>
      </c>
      <c r="T39" s="103">
        <v>5719.2</v>
      </c>
      <c r="U39" s="103">
        <v>5726.4</v>
      </c>
      <c r="V39" s="18">
        <v>5754.8</v>
      </c>
      <c r="W39" s="18">
        <v>5695.2</v>
      </c>
      <c r="X39" s="18">
        <v>6218.4</v>
      </c>
      <c r="Y39" s="18">
        <v>6196.8</v>
      </c>
      <c r="Z39" s="18">
        <v>6177.3</v>
      </c>
      <c r="AA39" s="18">
        <v>6183.3</v>
      </c>
    </row>
    <row r="40" spans="1:27" ht="38.25" customHeight="1">
      <c r="A40" s="47" t="s">
        <v>1780</v>
      </c>
      <c r="B40" s="103">
        <v>24352.6</v>
      </c>
      <c r="C40" s="42">
        <v>24795.9</v>
      </c>
      <c r="D40" s="42">
        <v>25451.1</v>
      </c>
      <c r="E40" s="42">
        <v>25967.9</v>
      </c>
      <c r="F40" s="42">
        <v>26827.9</v>
      </c>
      <c r="G40" s="42">
        <v>27559.9</v>
      </c>
      <c r="H40" s="42">
        <v>28644.5</v>
      </c>
      <c r="I40" s="42">
        <v>30183.5</v>
      </c>
      <c r="J40" s="42">
        <v>31870.9</v>
      </c>
      <c r="K40" s="42">
        <v>33032.800000000003</v>
      </c>
      <c r="L40" s="42">
        <v>34745.1</v>
      </c>
      <c r="M40" s="42">
        <v>36496.5</v>
      </c>
      <c r="N40" s="42">
        <v>38404.6</v>
      </c>
      <c r="O40" s="42">
        <v>40771.599999999999</v>
      </c>
      <c r="P40" s="42">
        <v>42882.1</v>
      </c>
      <c r="Q40" s="42">
        <v>44154.1</v>
      </c>
      <c r="R40" s="42">
        <v>45218.2</v>
      </c>
      <c r="S40" s="105">
        <v>45539.3</v>
      </c>
      <c r="T40" s="103">
        <v>45379.6</v>
      </c>
      <c r="U40" s="103">
        <v>44915.8</v>
      </c>
      <c r="V40" s="18">
        <v>44151.5</v>
      </c>
      <c r="W40" s="18">
        <v>43154.6</v>
      </c>
      <c r="X40" s="18">
        <v>41482.5</v>
      </c>
      <c r="Y40" s="18">
        <v>39129.5</v>
      </c>
      <c r="Z40" s="18">
        <v>36382.699999999997</v>
      </c>
      <c r="AA40" s="18">
        <v>34255.199999999997</v>
      </c>
    </row>
    <row r="41" spans="1:27">
      <c r="A41" s="47" t="s">
        <v>650</v>
      </c>
      <c r="B41" s="103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105"/>
      <c r="T41" s="103"/>
      <c r="U41" s="103"/>
      <c r="V41" s="18"/>
      <c r="W41" s="18"/>
      <c r="X41" s="18"/>
      <c r="Y41" s="427"/>
      <c r="Z41" s="18"/>
      <c r="AA41" s="18"/>
    </row>
    <row r="42" spans="1:27">
      <c r="A42" s="31" t="s">
        <v>594</v>
      </c>
      <c r="B42" s="103">
        <v>20859.099999999999</v>
      </c>
      <c r="C42" s="42">
        <v>21303.9</v>
      </c>
      <c r="D42" s="42">
        <v>21910.6</v>
      </c>
      <c r="E42" s="42">
        <v>22460.5</v>
      </c>
      <c r="F42" s="42">
        <v>23319.599999999999</v>
      </c>
      <c r="G42" s="42">
        <v>24044.5</v>
      </c>
      <c r="H42" s="42">
        <v>25071.8</v>
      </c>
      <c r="I42" s="42">
        <v>26526.9</v>
      </c>
      <c r="J42" s="42">
        <v>28087.4</v>
      </c>
      <c r="K42" s="42">
        <v>29069.9</v>
      </c>
      <c r="L42" s="42">
        <v>30623.599999999999</v>
      </c>
      <c r="M42" s="42">
        <v>32219.5</v>
      </c>
      <c r="N42" s="42">
        <v>33910.800000000003</v>
      </c>
      <c r="O42" s="42">
        <v>35913</v>
      </c>
      <c r="P42" s="42">
        <v>37753.599999999999</v>
      </c>
      <c r="Q42" s="42">
        <v>38866.9</v>
      </c>
      <c r="R42" s="42">
        <v>39824</v>
      </c>
      <c r="S42" s="105">
        <v>40100.699999999997</v>
      </c>
      <c r="T42" s="103">
        <v>39998.800000000003</v>
      </c>
      <c r="U42" s="103">
        <v>39602.1</v>
      </c>
      <c r="V42" s="18">
        <v>38935.800000000003</v>
      </c>
      <c r="W42" s="18">
        <v>38055.199999999997</v>
      </c>
      <c r="X42" s="18">
        <v>36580.699999999997</v>
      </c>
      <c r="Y42" s="18">
        <v>34494.6</v>
      </c>
      <c r="Z42" s="18">
        <v>32029.7</v>
      </c>
      <c r="AA42" s="18">
        <v>30110.1</v>
      </c>
    </row>
    <row r="43" spans="1:27">
      <c r="A43" s="31" t="s">
        <v>595</v>
      </c>
      <c r="B43" s="103">
        <v>3493.5</v>
      </c>
      <c r="C43" s="42">
        <v>3492</v>
      </c>
      <c r="D43" s="42">
        <v>3540.5</v>
      </c>
      <c r="E43" s="42">
        <v>3507.4</v>
      </c>
      <c r="F43" s="42">
        <v>3508.3</v>
      </c>
      <c r="G43" s="42">
        <v>3515.3</v>
      </c>
      <c r="H43" s="42">
        <v>3572.7</v>
      </c>
      <c r="I43" s="42">
        <v>3656.6</v>
      </c>
      <c r="J43" s="42">
        <v>3783.5</v>
      </c>
      <c r="K43" s="42">
        <v>3963</v>
      </c>
      <c r="L43" s="42">
        <v>4121.5</v>
      </c>
      <c r="M43" s="42">
        <v>4277</v>
      </c>
      <c r="N43" s="42">
        <v>4493.7</v>
      </c>
      <c r="O43" s="42">
        <v>4858.7</v>
      </c>
      <c r="P43" s="42">
        <v>5128.5</v>
      </c>
      <c r="Q43" s="42">
        <v>5287.3</v>
      </c>
      <c r="R43" s="42">
        <v>5394.3</v>
      </c>
      <c r="S43" s="42">
        <v>5438.5</v>
      </c>
      <c r="T43" s="103">
        <v>5380.8</v>
      </c>
      <c r="U43" s="103">
        <v>5313.7</v>
      </c>
      <c r="V43" s="18">
        <v>5215.6000000000004</v>
      </c>
      <c r="W43" s="14">
        <v>5099.5</v>
      </c>
      <c r="X43" s="18">
        <v>4901.8</v>
      </c>
      <c r="Y43" s="18">
        <v>4634.8999999999996</v>
      </c>
      <c r="Z43" s="27">
        <v>4352.8999999999996</v>
      </c>
      <c r="AA43" s="27">
        <v>4145.2</v>
      </c>
    </row>
    <row r="44" spans="1:27" ht="66">
      <c r="A44" s="47" t="s">
        <v>597</v>
      </c>
      <c r="B44" s="186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103"/>
      <c r="U44" s="114"/>
      <c r="V44" s="18"/>
      <c r="W44" s="18"/>
      <c r="X44" s="18"/>
      <c r="AA44" s="18"/>
    </row>
    <row r="45" spans="1:27">
      <c r="A45" s="31" t="s">
        <v>594</v>
      </c>
      <c r="B45" s="103">
        <v>82.2</v>
      </c>
      <c r="C45" s="42">
        <v>83.9</v>
      </c>
      <c r="D45" s="42">
        <v>85.1</v>
      </c>
      <c r="E45" s="42">
        <v>86.5</v>
      </c>
      <c r="F45" s="42">
        <v>88.6</v>
      </c>
      <c r="G45" s="42">
        <v>90.5</v>
      </c>
      <c r="H45" s="42">
        <v>91.7</v>
      </c>
      <c r="I45" s="42">
        <v>88.2</v>
      </c>
      <c r="J45" s="42">
        <v>88.8</v>
      </c>
      <c r="K45" s="42">
        <v>91.7</v>
      </c>
      <c r="L45" s="42">
        <v>92.7</v>
      </c>
      <c r="M45" s="42">
        <v>93.7</v>
      </c>
      <c r="N45" s="42">
        <v>94.1</v>
      </c>
      <c r="O45" s="42">
        <v>94.5</v>
      </c>
      <c r="P45" s="42">
        <v>95.2</v>
      </c>
      <c r="Q45" s="42">
        <v>96.1</v>
      </c>
      <c r="R45" s="42">
        <v>96.2</v>
      </c>
      <c r="S45" s="42">
        <v>96.7</v>
      </c>
      <c r="T45" s="103">
        <v>97.5</v>
      </c>
      <c r="U45" s="103">
        <v>97.5</v>
      </c>
      <c r="V45" s="18">
        <v>97.4</v>
      </c>
      <c r="W45" s="18">
        <v>97.7</v>
      </c>
      <c r="X45" s="18">
        <v>97.8</v>
      </c>
      <c r="Y45" s="18">
        <v>97.5</v>
      </c>
      <c r="Z45" s="18">
        <v>97.2</v>
      </c>
      <c r="AA45" s="27">
        <v>97</v>
      </c>
    </row>
    <row r="46" spans="1:27">
      <c r="A46" s="31" t="s">
        <v>595</v>
      </c>
      <c r="B46" s="103">
        <v>23.2</v>
      </c>
      <c r="C46" s="42">
        <v>26.8</v>
      </c>
      <c r="D46" s="42">
        <v>29.2</v>
      </c>
      <c r="E46" s="42">
        <v>33.200000000000003</v>
      </c>
      <c r="F46" s="42">
        <v>38.4</v>
      </c>
      <c r="G46" s="42">
        <v>44.8</v>
      </c>
      <c r="H46" s="42">
        <v>53.5</v>
      </c>
      <c r="I46" s="42">
        <v>61.7</v>
      </c>
      <c r="J46" s="42">
        <v>70.3</v>
      </c>
      <c r="K46" s="42">
        <v>79</v>
      </c>
      <c r="L46" s="42">
        <v>85.2</v>
      </c>
      <c r="M46" s="42">
        <v>89.3</v>
      </c>
      <c r="N46" s="42">
        <v>92.2</v>
      </c>
      <c r="O46" s="42">
        <v>95.5</v>
      </c>
      <c r="P46" s="42">
        <v>96.7</v>
      </c>
      <c r="Q46" s="42">
        <v>97.8</v>
      </c>
      <c r="R46" s="42">
        <v>98.2</v>
      </c>
      <c r="S46" s="42">
        <v>98.6</v>
      </c>
      <c r="T46" s="103">
        <v>98.8</v>
      </c>
      <c r="U46" s="103">
        <v>99.1</v>
      </c>
      <c r="V46" s="18">
        <v>99.3</v>
      </c>
      <c r="W46" s="18">
        <v>99.2</v>
      </c>
      <c r="X46" s="18">
        <v>99.2</v>
      </c>
      <c r="Y46" s="18">
        <v>99.3</v>
      </c>
      <c r="Z46" s="18">
        <v>99.2</v>
      </c>
      <c r="AA46" s="18">
        <v>99.1</v>
      </c>
    </row>
    <row r="47" spans="1:27" ht="52.8">
      <c r="A47" s="47" t="s">
        <v>852</v>
      </c>
      <c r="B47" s="105">
        <v>258</v>
      </c>
      <c r="C47" s="42">
        <v>229.6</v>
      </c>
      <c r="D47" s="42">
        <v>215.1</v>
      </c>
      <c r="E47" s="42">
        <v>209.4</v>
      </c>
      <c r="F47" s="42">
        <v>212.8</v>
      </c>
      <c r="G47" s="42">
        <v>215.7</v>
      </c>
      <c r="H47" s="42">
        <v>214.7</v>
      </c>
      <c r="I47" s="42">
        <v>214.3</v>
      </c>
      <c r="J47" s="42">
        <v>207.4</v>
      </c>
      <c r="K47" s="42">
        <v>209</v>
      </c>
      <c r="L47" s="42">
        <v>202.3</v>
      </c>
      <c r="M47" s="42">
        <v>194.7</v>
      </c>
      <c r="N47" s="42">
        <v>184.6</v>
      </c>
      <c r="O47" s="42">
        <v>166.6</v>
      </c>
      <c r="P47" s="42">
        <v>150.80000000000001</v>
      </c>
      <c r="Q47" s="42">
        <v>112.6</v>
      </c>
      <c r="R47" s="42">
        <v>151.30000000000001</v>
      </c>
      <c r="S47" s="42">
        <v>209</v>
      </c>
      <c r="T47" s="103">
        <v>194.5</v>
      </c>
      <c r="U47" s="105">
        <v>190</v>
      </c>
      <c r="V47" s="18">
        <v>182.8</v>
      </c>
      <c r="W47" s="18">
        <v>175.3</v>
      </c>
      <c r="X47" s="18">
        <v>170.7</v>
      </c>
      <c r="Y47" s="18">
        <v>169.6</v>
      </c>
      <c r="Z47" s="18">
        <v>164.2</v>
      </c>
      <c r="AA47" s="27">
        <v>164.9</v>
      </c>
    </row>
    <row r="48" spans="1:27">
      <c r="A48" s="47" t="s">
        <v>650</v>
      </c>
      <c r="B48" s="103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103"/>
      <c r="U48" s="103"/>
      <c r="V48" s="175"/>
      <c r="W48" s="18"/>
      <c r="X48" s="18"/>
      <c r="Y48" s="427"/>
      <c r="Z48" s="18"/>
      <c r="AA48" s="18"/>
    </row>
    <row r="49" spans="1:27">
      <c r="A49" s="31" t="s">
        <v>594</v>
      </c>
      <c r="B49" s="105">
        <v>248</v>
      </c>
      <c r="C49" s="42">
        <v>221</v>
      </c>
      <c r="D49" s="42">
        <v>207.9</v>
      </c>
      <c r="E49" s="42">
        <v>202.8</v>
      </c>
      <c r="F49" s="42">
        <v>206.2</v>
      </c>
      <c r="G49" s="42">
        <v>209</v>
      </c>
      <c r="H49" s="42">
        <v>207.8</v>
      </c>
      <c r="I49" s="42">
        <v>206.8</v>
      </c>
      <c r="J49" s="42">
        <v>199.4</v>
      </c>
      <c r="K49" s="42">
        <v>200.7</v>
      </c>
      <c r="L49" s="42">
        <v>193.8</v>
      </c>
      <c r="M49" s="42">
        <v>185.7</v>
      </c>
      <c r="N49" s="42">
        <v>174.7</v>
      </c>
      <c r="O49" s="42">
        <v>156.5</v>
      </c>
      <c r="P49" s="42">
        <v>139.9</v>
      </c>
      <c r="Q49" s="42">
        <v>95.3</v>
      </c>
      <c r="R49" s="42">
        <v>77.8</v>
      </c>
      <c r="S49" s="42">
        <v>69.099999999999994</v>
      </c>
      <c r="T49" s="103">
        <v>55.3</v>
      </c>
      <c r="U49" s="103">
        <v>51.2</v>
      </c>
      <c r="V49" s="18">
        <v>44.4</v>
      </c>
      <c r="W49" s="18">
        <v>38.9</v>
      </c>
      <c r="X49" s="18">
        <v>32.6</v>
      </c>
      <c r="Y49" s="18">
        <v>28.2</v>
      </c>
      <c r="Z49" s="27">
        <v>25</v>
      </c>
      <c r="AA49" s="18">
        <v>26.2</v>
      </c>
    </row>
    <row r="50" spans="1:27">
      <c r="A50" s="31" t="s">
        <v>595</v>
      </c>
      <c r="B50" s="105">
        <v>10</v>
      </c>
      <c r="C50" s="42">
        <v>8.6</v>
      </c>
      <c r="D50" s="42">
        <v>7.2</v>
      </c>
      <c r="E50" s="42">
        <v>6.7</v>
      </c>
      <c r="F50" s="42">
        <v>6.6</v>
      </c>
      <c r="G50" s="42">
        <v>6.7</v>
      </c>
      <c r="H50" s="42">
        <v>6.9</v>
      </c>
      <c r="I50" s="42">
        <v>7.5</v>
      </c>
      <c r="J50" s="42">
        <v>8</v>
      </c>
      <c r="K50" s="42">
        <v>8.3000000000000007</v>
      </c>
      <c r="L50" s="42">
        <v>8.4</v>
      </c>
      <c r="M50" s="42">
        <v>9</v>
      </c>
      <c r="N50" s="42">
        <v>9.9</v>
      </c>
      <c r="O50" s="42">
        <v>10.199999999999999</v>
      </c>
      <c r="P50" s="42">
        <v>10.9</v>
      </c>
      <c r="Q50" s="42">
        <v>17.3</v>
      </c>
      <c r="R50" s="42">
        <v>73.5</v>
      </c>
      <c r="S50" s="42">
        <v>139.9</v>
      </c>
      <c r="T50" s="103">
        <v>139.19999999999999</v>
      </c>
      <c r="U50" s="103">
        <v>138.69999999999999</v>
      </c>
      <c r="V50" s="18">
        <v>138.4</v>
      </c>
      <c r="W50" s="18">
        <v>136.30000000000001</v>
      </c>
      <c r="X50" s="18">
        <v>138.1</v>
      </c>
      <c r="Y50" s="18">
        <v>141.30000000000001</v>
      </c>
      <c r="Z50" s="18">
        <v>139.19999999999999</v>
      </c>
      <c r="AA50" s="18">
        <v>138.69999999999999</v>
      </c>
    </row>
    <row r="51" spans="1:27" ht="67.5" customHeight="1">
      <c r="A51" s="47" t="s">
        <v>1122</v>
      </c>
      <c r="B51" s="103">
        <v>15448.8</v>
      </c>
      <c r="C51" s="42">
        <v>16222.8</v>
      </c>
      <c r="D51" s="42">
        <v>16955.599999999999</v>
      </c>
      <c r="E51" s="42">
        <v>17691.7</v>
      </c>
      <c r="F51" s="42">
        <v>18707.400000000001</v>
      </c>
      <c r="G51" s="42">
        <v>19707</v>
      </c>
      <c r="H51" s="42">
        <v>21022</v>
      </c>
      <c r="I51" s="42">
        <v>22357.4</v>
      </c>
      <c r="J51" s="42">
        <v>23814.9</v>
      </c>
      <c r="K51" s="42">
        <v>25022.799999999999</v>
      </c>
      <c r="L51" s="42">
        <v>26144.9</v>
      </c>
      <c r="M51" s="42">
        <v>27560.9</v>
      </c>
      <c r="N51" s="42">
        <v>29122.5</v>
      </c>
      <c r="O51" s="42">
        <v>30915.7</v>
      </c>
      <c r="P51" s="42">
        <v>32454.3</v>
      </c>
      <c r="Q51" s="42">
        <v>33163.800000000003</v>
      </c>
      <c r="R51" s="42">
        <v>33833.800000000003</v>
      </c>
      <c r="S51" s="105">
        <v>33935.599999999999</v>
      </c>
      <c r="T51" s="103">
        <v>33713.5</v>
      </c>
      <c r="U51" s="103">
        <v>33209.199999999997</v>
      </c>
      <c r="V51" s="18">
        <v>32359.9</v>
      </c>
      <c r="W51" s="18">
        <v>31236.799999999999</v>
      </c>
      <c r="X51" s="18">
        <v>29342.6</v>
      </c>
      <c r="Y51" s="18">
        <v>27134.799999999999</v>
      </c>
      <c r="Z51" s="18">
        <v>24962.1</v>
      </c>
      <c r="AA51" s="18">
        <v>23122.7</v>
      </c>
    </row>
    <row r="52" spans="1:27">
      <c r="A52" s="47" t="s">
        <v>650</v>
      </c>
      <c r="B52" s="103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105"/>
      <c r="T52" s="103"/>
      <c r="U52" s="103"/>
      <c r="V52" s="18"/>
      <c r="W52" s="18"/>
      <c r="X52" s="18"/>
      <c r="Y52" s="427"/>
      <c r="Z52" s="18"/>
      <c r="AA52" s="427"/>
    </row>
    <row r="53" spans="1:27">
      <c r="A53" s="31" t="s">
        <v>594</v>
      </c>
      <c r="B53" s="103">
        <v>13490.5</v>
      </c>
      <c r="C53" s="42">
        <v>14104.8</v>
      </c>
      <c r="D53" s="42">
        <v>14693.7</v>
      </c>
      <c r="E53" s="42">
        <v>15332.4</v>
      </c>
      <c r="F53" s="42">
        <v>16232.2</v>
      </c>
      <c r="G53" s="42">
        <v>17134.599999999999</v>
      </c>
      <c r="H53" s="42">
        <v>18318</v>
      </c>
      <c r="I53" s="42">
        <v>19506.8</v>
      </c>
      <c r="J53" s="42">
        <v>20814</v>
      </c>
      <c r="K53" s="42">
        <v>21828.400000000001</v>
      </c>
      <c r="L53" s="42">
        <v>22793.5</v>
      </c>
      <c r="M53" s="42">
        <v>24054.1</v>
      </c>
      <c r="N53" s="42">
        <v>25392.799999999999</v>
      </c>
      <c r="O53" s="42">
        <v>26828.5</v>
      </c>
      <c r="P53" s="42">
        <v>28103.7</v>
      </c>
      <c r="Q53" s="42">
        <v>28668</v>
      </c>
      <c r="R53" s="42">
        <v>29303.9</v>
      </c>
      <c r="S53" s="105">
        <v>29418.3</v>
      </c>
      <c r="T53" s="103">
        <v>29240.3</v>
      </c>
      <c r="U53" s="103">
        <v>28797</v>
      </c>
      <c r="V53" s="105">
        <v>28040</v>
      </c>
      <c r="W53" s="18">
        <v>27028.1</v>
      </c>
      <c r="X53" s="18">
        <v>25321.599999999999</v>
      </c>
      <c r="Y53" s="27">
        <v>23361</v>
      </c>
      <c r="Z53" s="18">
        <v>21435.8</v>
      </c>
      <c r="AA53" s="18">
        <v>19775.900000000001</v>
      </c>
    </row>
    <row r="54" spans="1:27">
      <c r="A54" s="31" t="s">
        <v>595</v>
      </c>
      <c r="B54" s="103">
        <v>1958.3</v>
      </c>
      <c r="C54" s="42">
        <v>2118</v>
      </c>
      <c r="D54" s="42">
        <v>2261.9</v>
      </c>
      <c r="E54" s="42">
        <v>2359.1999999999998</v>
      </c>
      <c r="F54" s="42">
        <v>2475.1999999999998</v>
      </c>
      <c r="G54" s="42">
        <v>2572.3000000000002</v>
      </c>
      <c r="H54" s="42">
        <v>2703.9</v>
      </c>
      <c r="I54" s="42">
        <v>2850.5</v>
      </c>
      <c r="J54" s="42">
        <v>3000.9</v>
      </c>
      <c r="K54" s="42">
        <v>3194.4</v>
      </c>
      <c r="L54" s="42">
        <v>3351.4</v>
      </c>
      <c r="M54" s="42">
        <v>3506.8</v>
      </c>
      <c r="N54" s="42">
        <v>3729.7</v>
      </c>
      <c r="O54" s="42">
        <v>4087.3</v>
      </c>
      <c r="P54" s="42">
        <v>4350.6000000000004</v>
      </c>
      <c r="Q54" s="42">
        <v>4495.8999999999996</v>
      </c>
      <c r="R54" s="42">
        <v>4529.8</v>
      </c>
      <c r="S54" s="42">
        <v>4517.3</v>
      </c>
      <c r="T54" s="103">
        <v>4473.2</v>
      </c>
      <c r="U54" s="103">
        <v>4412.2</v>
      </c>
      <c r="V54" s="27">
        <v>4320</v>
      </c>
      <c r="W54" s="18">
        <v>4208.8</v>
      </c>
      <c r="X54" s="27">
        <v>4021</v>
      </c>
      <c r="Y54" s="18">
        <v>3773.8</v>
      </c>
      <c r="Z54" s="18">
        <v>3526.3</v>
      </c>
      <c r="AA54" s="18">
        <v>3346.9</v>
      </c>
    </row>
    <row r="55" spans="1:27" ht="39.6">
      <c r="A55" s="47" t="s">
        <v>994</v>
      </c>
      <c r="B55" s="103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U55" s="103"/>
      <c r="V55" s="286"/>
      <c r="W55" s="18"/>
      <c r="X55" s="18"/>
      <c r="Y55" s="18"/>
      <c r="Z55" s="430"/>
      <c r="AA55" s="18"/>
    </row>
    <row r="56" spans="1:27">
      <c r="A56" s="31" t="s">
        <v>594</v>
      </c>
      <c r="B56" s="103">
        <v>123.4</v>
      </c>
      <c r="C56" s="42">
        <v>129.80000000000001</v>
      </c>
      <c r="D56" s="42">
        <v>135.69999999999999</v>
      </c>
      <c r="E56" s="42">
        <v>141.5</v>
      </c>
      <c r="F56" s="42">
        <v>149.9</v>
      </c>
      <c r="G56" s="42">
        <v>158.4</v>
      </c>
      <c r="H56" s="42">
        <v>169.4</v>
      </c>
      <c r="I56" s="42">
        <v>180.5</v>
      </c>
      <c r="J56" s="42">
        <v>193.8</v>
      </c>
      <c r="K56" s="42">
        <v>203.9</v>
      </c>
      <c r="L56" s="42">
        <v>213.6</v>
      </c>
      <c r="M56" s="42">
        <v>226.2</v>
      </c>
      <c r="N56" s="42">
        <v>239.5</v>
      </c>
      <c r="O56" s="42">
        <v>255.1</v>
      </c>
      <c r="P56" s="42">
        <v>268.10000000000002</v>
      </c>
      <c r="Q56" s="42">
        <v>273.7</v>
      </c>
      <c r="R56" s="42">
        <v>279.39999999999998</v>
      </c>
      <c r="S56" s="42">
        <v>280.39999999999998</v>
      </c>
      <c r="T56" s="42">
        <v>278.3</v>
      </c>
      <c r="U56" s="36">
        <v>273.2</v>
      </c>
      <c r="V56" s="18">
        <v>265.2</v>
      </c>
      <c r="W56" s="18">
        <v>254.7</v>
      </c>
      <c r="X56" s="18">
        <v>237.7</v>
      </c>
      <c r="Y56" s="18">
        <v>215.7</v>
      </c>
      <c r="Z56" s="18">
        <v>197.3</v>
      </c>
      <c r="AA56" s="18">
        <v>181.4</v>
      </c>
    </row>
    <row r="57" spans="1:27">
      <c r="A57" s="31" t="s">
        <v>595</v>
      </c>
      <c r="B57" s="105">
        <v>50</v>
      </c>
      <c r="C57" s="42">
        <v>53.1</v>
      </c>
      <c r="D57" s="42">
        <v>56.5</v>
      </c>
      <c r="E57" s="42">
        <v>58.8</v>
      </c>
      <c r="F57" s="42">
        <v>61.9</v>
      </c>
      <c r="G57" s="42">
        <v>64.599999999999994</v>
      </c>
      <c r="H57" s="42">
        <v>68.099999999999994</v>
      </c>
      <c r="I57" s="42">
        <v>72.2</v>
      </c>
      <c r="J57" s="42">
        <v>76</v>
      </c>
      <c r="K57" s="42">
        <v>81.400000000000006</v>
      </c>
      <c r="L57" s="42">
        <v>86.1</v>
      </c>
      <c r="M57" s="42">
        <v>90.7</v>
      </c>
      <c r="N57" s="42">
        <v>97.4</v>
      </c>
      <c r="O57" s="42">
        <v>105.8</v>
      </c>
      <c r="P57" s="42">
        <v>113.2</v>
      </c>
      <c r="Q57" s="42">
        <v>117.9</v>
      </c>
      <c r="R57" s="42">
        <v>119.6</v>
      </c>
      <c r="S57" s="42">
        <v>119.4</v>
      </c>
      <c r="T57" s="36">
        <v>118.4</v>
      </c>
      <c r="U57" s="36">
        <v>117.8</v>
      </c>
      <c r="V57" s="18">
        <v>115.8</v>
      </c>
      <c r="W57" s="18">
        <v>113.1</v>
      </c>
      <c r="X57" s="18">
        <v>108.3</v>
      </c>
      <c r="Y57" s="18">
        <v>99.4</v>
      </c>
      <c r="Z57" s="18">
        <v>93.1</v>
      </c>
      <c r="AA57" s="18">
        <v>88.6</v>
      </c>
    </row>
    <row r="58" spans="1:27" ht="41.25" customHeight="1">
      <c r="A58" s="108" t="s">
        <v>417</v>
      </c>
      <c r="C58" s="42">
        <v>6</v>
      </c>
      <c r="D58" s="42">
        <v>10</v>
      </c>
      <c r="E58" s="42">
        <v>27.7</v>
      </c>
      <c r="F58" s="42">
        <v>88.5</v>
      </c>
      <c r="G58" s="42">
        <v>223</v>
      </c>
      <c r="H58" s="42">
        <v>484.8</v>
      </c>
      <c r="I58" s="42">
        <v>747.2</v>
      </c>
      <c r="J58" s="42">
        <v>1370.6</v>
      </c>
      <c r="K58" s="42">
        <v>3263.2</v>
      </c>
      <c r="L58" s="42">
        <v>7750.5</v>
      </c>
      <c r="M58" s="42">
        <v>17608.8</v>
      </c>
      <c r="N58" s="42">
        <v>35603.599999999999</v>
      </c>
      <c r="O58" s="42">
        <v>71319</v>
      </c>
      <c r="P58" s="42">
        <v>123549.3</v>
      </c>
      <c r="Q58" s="42">
        <v>154453.29999999999</v>
      </c>
      <c r="R58" s="42">
        <v>171198.8</v>
      </c>
      <c r="S58" s="42">
        <v>199522.3</v>
      </c>
      <c r="T58" s="103">
        <v>230499.5</v>
      </c>
      <c r="U58" s="103">
        <v>237689.2</v>
      </c>
      <c r="V58" s="18">
        <v>256116.6</v>
      </c>
      <c r="W58" s="18">
        <v>261887.8</v>
      </c>
      <c r="X58" s="18">
        <v>277744.8</v>
      </c>
      <c r="Y58" s="27">
        <v>274755</v>
      </c>
      <c r="Z58" s="27">
        <v>283977.59999999998</v>
      </c>
      <c r="AA58" s="27">
        <v>290367.09999999998</v>
      </c>
    </row>
    <row r="59" spans="1:27" ht="42.75" customHeight="1">
      <c r="A59" s="47" t="s">
        <v>418</v>
      </c>
      <c r="C59" s="42">
        <v>0</v>
      </c>
      <c r="D59" s="42">
        <v>0.1</v>
      </c>
      <c r="E59" s="42">
        <v>0.2</v>
      </c>
      <c r="F59" s="42">
        <v>0.6</v>
      </c>
      <c r="G59" s="42">
        <v>1.5</v>
      </c>
      <c r="H59" s="42">
        <v>3.3</v>
      </c>
      <c r="I59" s="42">
        <v>5.0999999999999996</v>
      </c>
      <c r="J59" s="42">
        <v>9.3000000000000007</v>
      </c>
      <c r="K59" s="42">
        <v>22.3</v>
      </c>
      <c r="L59" s="42">
        <v>53.2</v>
      </c>
      <c r="M59" s="42">
        <v>121.5</v>
      </c>
      <c r="N59" s="42">
        <v>246.7</v>
      </c>
      <c r="O59" s="42">
        <v>496</v>
      </c>
      <c r="P59" s="42">
        <v>862.6</v>
      </c>
      <c r="Q59" s="42">
        <v>1081.0999999999999</v>
      </c>
      <c r="R59" s="42">
        <v>1199.3</v>
      </c>
      <c r="S59" s="42">
        <v>1397.8</v>
      </c>
      <c r="T59" s="36">
        <v>1613.8</v>
      </c>
      <c r="U59" s="36">
        <v>1663.7</v>
      </c>
      <c r="V59" s="18">
        <v>1790.3</v>
      </c>
      <c r="W59" s="18">
        <v>1826.9</v>
      </c>
      <c r="X59" s="18">
        <v>1933.3</v>
      </c>
      <c r="Y59" s="18">
        <v>1908.4</v>
      </c>
      <c r="Z59" s="18">
        <v>1937.8</v>
      </c>
      <c r="AA59" s="18">
        <v>1977.9</v>
      </c>
    </row>
    <row r="60" spans="1:27" ht="25.5" customHeight="1">
      <c r="A60" s="567" t="s">
        <v>474</v>
      </c>
      <c r="B60" s="577"/>
      <c r="C60" s="577"/>
      <c r="D60" s="577"/>
      <c r="E60" s="577"/>
      <c r="F60" s="577"/>
      <c r="G60" s="577"/>
      <c r="H60" s="577"/>
      <c r="I60" s="577"/>
      <c r="J60" s="577"/>
      <c r="K60" s="577"/>
      <c r="L60" s="577"/>
      <c r="M60" s="577"/>
      <c r="N60" s="577"/>
      <c r="O60" s="577"/>
      <c r="P60" s="577"/>
      <c r="Q60" s="577"/>
      <c r="R60" s="577"/>
      <c r="S60" s="577"/>
      <c r="T60" s="577"/>
      <c r="U60" s="577"/>
      <c r="V60" s="577"/>
      <c r="W60" s="577"/>
      <c r="X60" s="577"/>
      <c r="Y60" s="577"/>
      <c r="Z60" s="578"/>
      <c r="AA60" s="503"/>
    </row>
    <row r="61" spans="1:27" ht="13.5" customHeight="1">
      <c r="A61" s="456"/>
    </row>
    <row r="62" spans="1:27" ht="24.75" customHeight="1">
      <c r="A62" s="558" t="s">
        <v>368</v>
      </c>
      <c r="B62" s="503"/>
      <c r="C62" s="503"/>
      <c r="D62" s="503"/>
      <c r="E62" s="503"/>
      <c r="F62" s="503"/>
      <c r="G62" s="503"/>
      <c r="H62" s="503"/>
      <c r="I62" s="503"/>
      <c r="J62" s="503"/>
      <c r="K62" s="503"/>
      <c r="L62" s="503"/>
      <c r="M62" s="503"/>
      <c r="N62" s="503"/>
      <c r="O62" s="503"/>
      <c r="P62" s="503"/>
      <c r="Q62" s="503"/>
      <c r="R62" s="503"/>
      <c r="S62" s="503"/>
      <c r="T62" s="503"/>
      <c r="U62" s="503"/>
      <c r="V62" s="503"/>
      <c r="W62" s="503"/>
      <c r="X62" s="503"/>
      <c r="Y62" s="503"/>
      <c r="Z62" s="503"/>
      <c r="AA62" s="503"/>
    </row>
  </sheetData>
  <mergeCells count="4">
    <mergeCell ref="A1:AA1"/>
    <mergeCell ref="A3:AA3"/>
    <mergeCell ref="A60:AA60"/>
    <mergeCell ref="A62:AA6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Лист18">
    <tabColor rgb="FFCCFFCC"/>
  </sheetPr>
  <dimension ref="A1:AF54"/>
  <sheetViews>
    <sheetView zoomScale="80" zoomScaleNormal="80"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G59" sqref="G59"/>
    </sheetView>
  </sheetViews>
  <sheetFormatPr defaultRowHeight="13.2"/>
  <cols>
    <col min="1" max="1" width="50.33203125" customWidth="1"/>
    <col min="2" max="2" width="10" customWidth="1"/>
    <col min="3" max="3" width="10.44140625" customWidth="1"/>
    <col min="4" max="4" width="9.5546875" customWidth="1"/>
    <col min="13" max="13" width="11" customWidth="1"/>
    <col min="14" max="14" width="11.6640625" customWidth="1"/>
  </cols>
  <sheetData>
    <row r="1" spans="1:32">
      <c r="A1" s="510" t="s">
        <v>467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52"/>
      <c r="O1" s="563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</row>
    <row r="2" spans="1:32" ht="15" customHeight="1">
      <c r="A2" s="1" t="s">
        <v>1518</v>
      </c>
      <c r="B2" s="1">
        <v>2003</v>
      </c>
      <c r="C2" s="1">
        <v>2004</v>
      </c>
      <c r="D2" s="1">
        <v>2005</v>
      </c>
      <c r="E2" s="1">
        <v>2006</v>
      </c>
      <c r="F2" s="1">
        <v>2007</v>
      </c>
      <c r="G2" s="174">
        <v>2008</v>
      </c>
      <c r="H2" s="174">
        <v>2009</v>
      </c>
      <c r="I2" s="174">
        <v>2010</v>
      </c>
      <c r="J2" s="174">
        <v>2011</v>
      </c>
      <c r="K2" s="174">
        <v>2012</v>
      </c>
      <c r="L2" s="174">
        <v>2013</v>
      </c>
      <c r="M2" s="174">
        <v>2014</v>
      </c>
      <c r="N2" s="174">
        <v>2015</v>
      </c>
      <c r="O2" s="174">
        <v>2016</v>
      </c>
    </row>
    <row r="3" spans="1:32">
      <c r="A3" s="508" t="s">
        <v>487</v>
      </c>
      <c r="B3" s="508"/>
      <c r="C3" s="508"/>
      <c r="D3" s="508"/>
      <c r="E3" s="508"/>
      <c r="F3" s="508"/>
      <c r="G3" s="508"/>
      <c r="H3" s="508"/>
      <c r="I3" s="508"/>
      <c r="J3" s="508"/>
      <c r="K3" s="508"/>
      <c r="L3" s="508"/>
      <c r="M3" s="508"/>
      <c r="N3" s="509"/>
      <c r="O3" s="509"/>
    </row>
    <row r="4" spans="1:32" ht="39.6">
      <c r="A4" s="108" t="s">
        <v>1353</v>
      </c>
      <c r="B4" s="362"/>
      <c r="C4" s="362"/>
      <c r="D4" s="362"/>
      <c r="E4" s="362"/>
      <c r="F4" s="362"/>
      <c r="G4" s="362"/>
      <c r="H4" s="362"/>
      <c r="I4" s="362"/>
      <c r="J4" s="363"/>
    </row>
    <row r="5" spans="1:32">
      <c r="A5" s="46" t="s">
        <v>1354</v>
      </c>
      <c r="B5" s="51">
        <v>84.631733295989065</v>
      </c>
      <c r="C5" s="51">
        <v>87.591348638074848</v>
      </c>
      <c r="D5" s="51">
        <v>91.057018299389142</v>
      </c>
      <c r="E5" s="51">
        <v>93.295691635246996</v>
      </c>
      <c r="F5" s="51">
        <v>93.337254094745205</v>
      </c>
      <c r="G5" s="51">
        <v>93.688485990110664</v>
      </c>
      <c r="H5" s="51">
        <v>93.740560593096248</v>
      </c>
      <c r="I5" s="51">
        <v>93.844943514975881</v>
      </c>
      <c r="J5" s="51">
        <v>94.1</v>
      </c>
      <c r="K5" s="51">
        <v>94</v>
      </c>
      <c r="L5" s="51">
        <v>94</v>
      </c>
      <c r="M5" s="51">
        <v>93.8</v>
      </c>
      <c r="N5" s="51">
        <v>92.3</v>
      </c>
      <c r="O5" s="51">
        <v>92.4</v>
      </c>
    </row>
    <row r="6" spans="1:32" ht="15.6">
      <c r="A6" s="46" t="s">
        <v>537</v>
      </c>
      <c r="B6" s="51">
        <v>8.3480925588790118</v>
      </c>
      <c r="C6" s="51">
        <v>8.3560936000590527</v>
      </c>
      <c r="D6" s="51">
        <v>9.2689519922615169</v>
      </c>
      <c r="E6" s="51">
        <v>11.340799762262959</v>
      </c>
      <c r="F6" s="51">
        <v>13.045549445702356</v>
      </c>
      <c r="G6" s="51">
        <v>14.516129032258066</v>
      </c>
      <c r="H6" s="51">
        <v>16.038521394074781</v>
      </c>
      <c r="I6" s="51">
        <v>18.151049331009034</v>
      </c>
      <c r="J6" s="51">
        <v>19.7</v>
      </c>
      <c r="K6" s="18">
        <v>18.899999999999999</v>
      </c>
      <c r="L6" s="18">
        <v>19.7</v>
      </c>
      <c r="M6" s="18">
        <v>26.6</v>
      </c>
      <c r="N6" s="18">
        <v>47.7</v>
      </c>
      <c r="O6" s="18">
        <v>50.8</v>
      </c>
    </row>
    <row r="7" spans="1:32">
      <c r="A7" s="46" t="s">
        <v>538</v>
      </c>
      <c r="B7" s="51">
        <v>45.821422981555777</v>
      </c>
      <c r="C7" s="51">
        <v>49.666592849585392</v>
      </c>
      <c r="D7" s="51">
        <v>52.376535439331093</v>
      </c>
      <c r="E7" s="51">
        <v>57.036459203952383</v>
      </c>
      <c r="F7" s="51">
        <v>56.389566853883025</v>
      </c>
      <c r="G7" s="51">
        <v>59.258299976453962</v>
      </c>
      <c r="H7" s="51">
        <v>60.451253897793123</v>
      </c>
      <c r="I7" s="51">
        <v>68.384799981888563</v>
      </c>
      <c r="J7" s="51">
        <v>71.3</v>
      </c>
      <c r="K7" s="18">
        <v>71.7</v>
      </c>
      <c r="L7" s="18">
        <v>73.400000000000006</v>
      </c>
      <c r="M7" s="18">
        <v>67.2</v>
      </c>
      <c r="N7" s="18">
        <v>63.5</v>
      </c>
      <c r="O7" s="18">
        <v>62.3</v>
      </c>
    </row>
    <row r="8" spans="1:32">
      <c r="A8" s="46" t="s">
        <v>1355</v>
      </c>
      <c r="B8" s="51">
        <v>48.592587710988276</v>
      </c>
      <c r="C8" s="51">
        <v>53.185207056912965</v>
      </c>
      <c r="D8" s="51">
        <v>56.009911616998153</v>
      </c>
      <c r="E8" s="51">
        <v>63.581657101465424</v>
      </c>
      <c r="F8" s="51">
        <v>69.132237480518725</v>
      </c>
      <c r="G8" s="51">
        <v>74.351895455615718</v>
      </c>
      <c r="H8" s="51">
        <v>78.48820181810872</v>
      </c>
      <c r="I8" s="51">
        <v>81.920830409091934</v>
      </c>
      <c r="J8" s="15">
        <v>83.1</v>
      </c>
      <c r="K8" s="18">
        <v>85.2</v>
      </c>
      <c r="L8" s="18">
        <v>86.5</v>
      </c>
      <c r="M8" s="18">
        <v>84.2</v>
      </c>
      <c r="N8" s="27">
        <v>84</v>
      </c>
      <c r="O8" s="18">
        <v>87.6</v>
      </c>
    </row>
    <row r="9" spans="1:32">
      <c r="A9" s="46" t="s">
        <v>1356</v>
      </c>
      <c r="B9" s="51">
        <v>50.146219304243246</v>
      </c>
      <c r="C9" s="51">
        <v>57.258269563577016</v>
      </c>
      <c r="D9" s="51">
        <v>54.268753229888553</v>
      </c>
      <c r="E9" s="51">
        <v>62.462311868897928</v>
      </c>
      <c r="F9" s="51">
        <v>68.685858793777754</v>
      </c>
      <c r="G9" s="51">
        <v>74.746291499882261</v>
      </c>
      <c r="H9" s="51">
        <v>79.280681302652511</v>
      </c>
      <c r="I9" s="51">
        <v>83.375404677276947</v>
      </c>
      <c r="J9" s="15">
        <v>85.6</v>
      </c>
      <c r="K9" s="18">
        <v>87.5</v>
      </c>
      <c r="L9" s="18">
        <v>88.7</v>
      </c>
      <c r="M9" s="18">
        <v>89.8</v>
      </c>
      <c r="N9" s="27">
        <v>89</v>
      </c>
      <c r="O9" s="18">
        <v>89.6</v>
      </c>
    </row>
    <row r="10" spans="1:32">
      <c r="A10" s="144" t="s">
        <v>1357</v>
      </c>
      <c r="B10" s="51">
        <v>43.435782952888552</v>
      </c>
      <c r="C10" s="51">
        <v>48.843122298499878</v>
      </c>
      <c r="D10" s="51">
        <v>53.297467767368524</v>
      </c>
      <c r="E10" s="51">
        <v>61.323155216284988</v>
      </c>
      <c r="F10" s="51">
        <v>67.784279707119126</v>
      </c>
      <c r="G10" s="51">
        <v>73.678478926300912</v>
      </c>
      <c r="H10" s="51">
        <v>78.264240224650706</v>
      </c>
      <c r="I10" s="51">
        <v>82.35550474293089</v>
      </c>
      <c r="J10" s="15">
        <v>84.8</v>
      </c>
      <c r="K10" s="18">
        <v>86.9</v>
      </c>
      <c r="L10" s="18">
        <v>88.1</v>
      </c>
      <c r="M10" s="27">
        <v>89</v>
      </c>
      <c r="N10" s="18">
        <v>88.1</v>
      </c>
      <c r="O10" s="18">
        <v>88.7</v>
      </c>
    </row>
    <row r="11" spans="1:32" ht="28.8">
      <c r="A11" s="113" t="s">
        <v>61</v>
      </c>
      <c r="B11" s="51"/>
      <c r="C11" s="51"/>
      <c r="D11" s="51"/>
      <c r="E11" s="51"/>
      <c r="F11" s="51">
        <v>31</v>
      </c>
      <c r="G11" s="51">
        <v>39.200000000000003</v>
      </c>
      <c r="H11" s="51">
        <v>47.3</v>
      </c>
      <c r="I11" s="51">
        <v>56.7</v>
      </c>
      <c r="J11" s="15">
        <v>63.4</v>
      </c>
      <c r="K11" s="15">
        <v>76.599999999999994</v>
      </c>
      <c r="L11" s="15">
        <v>79.400000000000006</v>
      </c>
      <c r="M11" s="27">
        <v>81.2</v>
      </c>
      <c r="N11" s="18">
        <v>79.5</v>
      </c>
      <c r="O11" s="18">
        <v>81.8</v>
      </c>
    </row>
    <row r="12" spans="1:32" ht="27" customHeight="1">
      <c r="A12" s="106" t="s">
        <v>62</v>
      </c>
      <c r="B12" s="42">
        <v>13.48183173659107</v>
      </c>
      <c r="C12" s="42">
        <v>14.350040599394701</v>
      </c>
      <c r="D12" s="42">
        <v>14.806471702863503</v>
      </c>
      <c r="E12" s="42">
        <v>21.114020913430284</v>
      </c>
      <c r="F12" s="42">
        <v>19.775928485311848</v>
      </c>
      <c r="G12" s="42">
        <v>22.846715328467155</v>
      </c>
      <c r="H12" s="42">
        <v>24.09080206963483</v>
      </c>
      <c r="I12" s="42">
        <v>28.482488510561225</v>
      </c>
      <c r="J12" s="27">
        <v>33</v>
      </c>
      <c r="K12" s="18">
        <v>37.799999999999997</v>
      </c>
      <c r="L12" s="18">
        <v>41.3</v>
      </c>
      <c r="M12" s="18">
        <v>40.299999999999997</v>
      </c>
      <c r="N12" s="18">
        <v>42.6</v>
      </c>
      <c r="O12" s="18">
        <v>45.9</v>
      </c>
    </row>
    <row r="13" spans="1:32" ht="25.5" customHeight="1">
      <c r="A13" s="26" t="s">
        <v>1513</v>
      </c>
      <c r="B13" s="51">
        <v>4150.5</v>
      </c>
      <c r="C13" s="51">
        <v>4558.3</v>
      </c>
      <c r="D13" s="51">
        <v>5709.6</v>
      </c>
      <c r="E13" s="51">
        <v>6684</v>
      </c>
      <c r="F13" s="51">
        <v>7528.4</v>
      </c>
      <c r="G13" s="51">
        <v>8267.2999999999993</v>
      </c>
      <c r="H13" s="51">
        <v>8743.7000000000007</v>
      </c>
      <c r="I13" s="51">
        <v>9288.1</v>
      </c>
      <c r="J13" s="15">
        <v>9972.2000000000007</v>
      </c>
      <c r="K13" s="18">
        <v>10807.5</v>
      </c>
      <c r="L13" s="27">
        <v>11438</v>
      </c>
      <c r="M13" s="18">
        <v>11740.8</v>
      </c>
      <c r="N13" s="18">
        <v>11992.3</v>
      </c>
      <c r="O13" s="18">
        <v>12422.1</v>
      </c>
    </row>
    <row r="14" spans="1:32" ht="13.5" customHeight="1">
      <c r="A14" s="46" t="s">
        <v>1370</v>
      </c>
      <c r="B14" s="51"/>
      <c r="C14" s="51"/>
      <c r="D14" s="51"/>
      <c r="E14" s="51"/>
      <c r="F14" s="51"/>
      <c r="G14" s="51"/>
      <c r="H14" s="51"/>
      <c r="I14" s="51"/>
      <c r="J14" s="14"/>
      <c r="K14" s="18"/>
      <c r="L14" s="18"/>
      <c r="M14" s="18"/>
      <c r="N14" s="427"/>
      <c r="O14" s="427"/>
    </row>
    <row r="15" spans="1:32" ht="13.5" customHeight="1">
      <c r="A15" s="144" t="s">
        <v>1602</v>
      </c>
      <c r="B15" s="51">
        <v>2794.2</v>
      </c>
      <c r="C15" s="51">
        <v>3177.9</v>
      </c>
      <c r="D15" s="51">
        <v>4057.6</v>
      </c>
      <c r="E15" s="51">
        <v>4871.5</v>
      </c>
      <c r="F15" s="51">
        <v>5731</v>
      </c>
      <c r="G15" s="51">
        <v>6369.1</v>
      </c>
      <c r="H15" s="51">
        <v>6893.6</v>
      </c>
      <c r="I15" s="51">
        <v>7480.2</v>
      </c>
      <c r="J15" s="15">
        <v>8018.3</v>
      </c>
      <c r="K15" s="18">
        <v>8733.7000000000007</v>
      </c>
      <c r="L15" s="18">
        <v>9394.5</v>
      </c>
      <c r="M15" s="84" t="s">
        <v>1842</v>
      </c>
      <c r="N15" s="84" t="s">
        <v>1842</v>
      </c>
      <c r="O15" s="440" t="s">
        <v>1842</v>
      </c>
    </row>
    <row r="16" spans="1:32" ht="13.5" customHeight="1">
      <c r="A16" s="144" t="s">
        <v>1603</v>
      </c>
      <c r="B16" s="51">
        <v>1204</v>
      </c>
      <c r="C16" s="51">
        <v>1513.4</v>
      </c>
      <c r="D16" s="51">
        <v>2032</v>
      </c>
      <c r="E16" s="51">
        <v>2606.3000000000002</v>
      </c>
      <c r="F16" s="51">
        <v>3267.5</v>
      </c>
      <c r="G16" s="51">
        <v>3873.5</v>
      </c>
      <c r="H16" s="51">
        <v>4313.5</v>
      </c>
      <c r="I16" s="51">
        <v>4997.1000000000004</v>
      </c>
      <c r="J16" s="15">
        <v>5663.2</v>
      </c>
      <c r="K16" s="18">
        <v>6508.1</v>
      </c>
      <c r="L16" s="18">
        <v>7220.8</v>
      </c>
      <c r="M16" s="18">
        <v>8157.5</v>
      </c>
      <c r="N16" s="27">
        <v>8362</v>
      </c>
      <c r="O16" s="18">
        <v>8782.2000000000007</v>
      </c>
    </row>
    <row r="17" spans="1:15" ht="13.5" customHeight="1">
      <c r="A17" s="132" t="s">
        <v>1514</v>
      </c>
      <c r="B17" s="51">
        <v>986</v>
      </c>
      <c r="C17" s="51">
        <v>1218.8</v>
      </c>
      <c r="D17" s="51">
        <v>1686.1</v>
      </c>
      <c r="E17" s="51">
        <v>2232</v>
      </c>
      <c r="F17" s="51">
        <v>2888.4</v>
      </c>
      <c r="G17" s="51">
        <v>3411.5</v>
      </c>
      <c r="H17" s="51">
        <v>3866.4</v>
      </c>
      <c r="I17" s="51">
        <v>4553.3</v>
      </c>
      <c r="J17" s="15">
        <v>5198.3</v>
      </c>
      <c r="K17" s="18">
        <v>6066.5</v>
      </c>
      <c r="L17" s="18">
        <v>6764.4</v>
      </c>
      <c r="M17" s="18">
        <v>7277.6</v>
      </c>
      <c r="N17" s="18">
        <v>7561.5</v>
      </c>
      <c r="O17" s="18">
        <v>8117.9</v>
      </c>
    </row>
    <row r="18" spans="1:15" ht="28.5" customHeight="1">
      <c r="A18" s="8" t="s">
        <v>1381</v>
      </c>
      <c r="B18" s="42">
        <v>656.2</v>
      </c>
      <c r="C18" s="42">
        <v>743.8</v>
      </c>
      <c r="D18" s="42">
        <v>984.2</v>
      </c>
      <c r="E18" s="42">
        <v>1170.9000000000001</v>
      </c>
      <c r="F18" s="42">
        <v>1257.9000000000001</v>
      </c>
      <c r="G18" s="42">
        <v>1159.2</v>
      </c>
      <c r="H18" s="42">
        <v>890.6</v>
      </c>
      <c r="I18" s="42">
        <v>999.9</v>
      </c>
      <c r="J18" s="27">
        <v>1251.5999999999999</v>
      </c>
      <c r="K18" s="18">
        <v>1454.1</v>
      </c>
      <c r="L18" s="18">
        <v>1351.5</v>
      </c>
      <c r="M18" s="18">
        <v>1177.7</v>
      </c>
      <c r="N18" s="18">
        <v>952.2</v>
      </c>
      <c r="O18" s="18">
        <v>986.7</v>
      </c>
    </row>
    <row r="19" spans="1:15" ht="29.25" customHeight="1">
      <c r="A19" s="28" t="s">
        <v>1680</v>
      </c>
      <c r="B19" s="43">
        <v>18</v>
      </c>
      <c r="C19" s="43">
        <v>20</v>
      </c>
      <c r="D19" s="43">
        <v>23</v>
      </c>
      <c r="E19" s="43">
        <v>26</v>
      </c>
      <c r="F19" s="43">
        <v>29</v>
      </c>
      <c r="G19" s="43">
        <v>32</v>
      </c>
      <c r="H19" s="43">
        <v>35</v>
      </c>
      <c r="I19" s="43">
        <v>36</v>
      </c>
      <c r="J19" s="44">
        <v>39</v>
      </c>
      <c r="K19" s="18">
        <v>43</v>
      </c>
      <c r="L19" s="18">
        <v>44</v>
      </c>
      <c r="M19" s="18">
        <v>47</v>
      </c>
      <c r="N19" s="18">
        <v>49</v>
      </c>
      <c r="O19" s="18">
        <v>49</v>
      </c>
    </row>
    <row r="20" spans="1:15" ht="25.5" customHeight="1">
      <c r="A20" s="8" t="s">
        <v>1681</v>
      </c>
      <c r="B20" s="43">
        <v>4</v>
      </c>
      <c r="C20" s="43">
        <v>5</v>
      </c>
      <c r="D20" s="43">
        <v>7</v>
      </c>
      <c r="E20" s="43">
        <v>9</v>
      </c>
      <c r="F20" s="43">
        <v>11</v>
      </c>
      <c r="G20" s="43">
        <v>13</v>
      </c>
      <c r="H20" s="43">
        <v>15</v>
      </c>
      <c r="I20" s="43">
        <v>18</v>
      </c>
      <c r="J20" s="44">
        <v>21</v>
      </c>
      <c r="K20" s="44">
        <v>24</v>
      </c>
      <c r="L20" s="44">
        <v>26</v>
      </c>
      <c r="M20" s="18">
        <v>29</v>
      </c>
      <c r="N20" s="18">
        <v>31</v>
      </c>
      <c r="O20" s="18">
        <v>32</v>
      </c>
    </row>
    <row r="21" spans="1:15" ht="25.5" customHeight="1">
      <c r="A21" s="106" t="s">
        <v>2026</v>
      </c>
      <c r="B21" s="51">
        <v>68.7</v>
      </c>
      <c r="C21" s="51">
        <v>74.8</v>
      </c>
      <c r="D21" s="51">
        <v>79.099999999999994</v>
      </c>
      <c r="E21" s="51">
        <v>84.9</v>
      </c>
      <c r="F21" s="51">
        <v>86.6</v>
      </c>
      <c r="G21" s="51">
        <v>88.5</v>
      </c>
      <c r="H21" s="51">
        <v>88.7</v>
      </c>
      <c r="I21" s="51">
        <v>89.1</v>
      </c>
      <c r="J21" s="14">
        <v>89.8</v>
      </c>
      <c r="K21" s="27">
        <v>86</v>
      </c>
      <c r="L21" s="27">
        <v>85.3</v>
      </c>
      <c r="M21" s="18">
        <v>86.3</v>
      </c>
      <c r="N21" s="18">
        <v>84.8</v>
      </c>
      <c r="O21" s="18">
        <v>84.7</v>
      </c>
    </row>
    <row r="22" spans="1:15" ht="13.5" customHeight="1">
      <c r="A22" s="118" t="s">
        <v>2173</v>
      </c>
      <c r="B22" s="51"/>
      <c r="C22" s="51"/>
      <c r="D22" s="51"/>
      <c r="E22" s="51"/>
      <c r="F22" s="51"/>
      <c r="G22" s="51"/>
      <c r="H22" s="51"/>
      <c r="I22" s="51"/>
      <c r="J22" s="14"/>
      <c r="K22" s="18"/>
      <c r="L22" s="427"/>
      <c r="M22" s="18"/>
      <c r="N22" s="427"/>
      <c r="O22" s="427"/>
    </row>
    <row r="23" spans="1:15" ht="25.5" customHeight="1">
      <c r="A23" s="116" t="s">
        <v>1358</v>
      </c>
      <c r="B23" s="51">
        <v>53.4</v>
      </c>
      <c r="C23" s="51">
        <v>59.1</v>
      </c>
      <c r="D23" s="51">
        <v>58</v>
      </c>
      <c r="E23" s="51">
        <v>60.7</v>
      </c>
      <c r="F23" s="51">
        <v>59</v>
      </c>
      <c r="G23" s="51">
        <v>60.8</v>
      </c>
      <c r="H23" s="51">
        <v>60.6</v>
      </c>
      <c r="I23" s="51">
        <v>59.7</v>
      </c>
      <c r="J23" s="15">
        <v>60.3</v>
      </c>
      <c r="K23" s="18">
        <v>59.8</v>
      </c>
      <c r="L23" s="18">
        <v>59.6</v>
      </c>
      <c r="M23" s="18">
        <v>56.2</v>
      </c>
      <c r="N23" s="18">
        <v>52.3</v>
      </c>
      <c r="O23" s="18">
        <v>52.9</v>
      </c>
    </row>
    <row r="24" spans="1:15" ht="13.5" customHeight="1">
      <c r="A24" s="116" t="s">
        <v>63</v>
      </c>
      <c r="B24" s="51"/>
      <c r="C24" s="51"/>
      <c r="D24" s="51"/>
      <c r="E24" s="51">
        <v>54.6</v>
      </c>
      <c r="F24" s="51">
        <v>63</v>
      </c>
      <c r="G24" s="51">
        <v>71.599999999999994</v>
      </c>
      <c r="H24" s="51">
        <v>75.8</v>
      </c>
      <c r="I24" s="51">
        <v>76.5</v>
      </c>
      <c r="J24" s="15">
        <v>79.8</v>
      </c>
      <c r="K24" s="18">
        <v>73.599999999999994</v>
      </c>
      <c r="L24" s="18">
        <v>76.7</v>
      </c>
      <c r="M24" s="15">
        <v>76.099999999999994</v>
      </c>
      <c r="N24" s="18">
        <v>74.099999999999994</v>
      </c>
      <c r="O24" s="15">
        <v>76.3</v>
      </c>
    </row>
    <row r="25" spans="1:15" ht="27" customHeight="1">
      <c r="A25" s="116" t="s">
        <v>1359</v>
      </c>
      <c r="B25" s="51">
        <v>30</v>
      </c>
      <c r="C25" s="51">
        <v>32.700000000000003</v>
      </c>
      <c r="D25" s="51">
        <v>45.7</v>
      </c>
      <c r="E25" s="51">
        <v>48.3</v>
      </c>
      <c r="F25" s="51">
        <v>53.4</v>
      </c>
      <c r="G25" s="51">
        <v>57.3</v>
      </c>
      <c r="H25" s="51">
        <v>60.3</v>
      </c>
      <c r="I25" s="51">
        <v>59.7</v>
      </c>
      <c r="J25" s="15">
        <v>60.9</v>
      </c>
      <c r="K25" s="18">
        <v>61.2</v>
      </c>
      <c r="L25" s="18">
        <v>61.3</v>
      </c>
      <c r="M25" s="27">
        <v>57</v>
      </c>
      <c r="N25" s="18">
        <v>55.1</v>
      </c>
      <c r="O25" s="18">
        <v>55.3</v>
      </c>
    </row>
    <row r="26" spans="1:15" ht="13.5" customHeight="1">
      <c r="A26" s="116" t="s">
        <v>1360</v>
      </c>
      <c r="B26" s="51"/>
      <c r="C26" s="51">
        <v>33.9</v>
      </c>
      <c r="D26" s="51">
        <v>39.6</v>
      </c>
      <c r="E26" s="51">
        <v>47.3</v>
      </c>
      <c r="F26" s="51">
        <v>50.4</v>
      </c>
      <c r="G26" s="51">
        <v>54.4</v>
      </c>
      <c r="H26" s="51">
        <v>56.2</v>
      </c>
      <c r="I26" s="51">
        <v>53.7</v>
      </c>
      <c r="J26" s="15">
        <v>55.1</v>
      </c>
      <c r="K26" s="18">
        <v>56.5</v>
      </c>
      <c r="L26" s="18">
        <v>55.4</v>
      </c>
      <c r="M26" s="18">
        <v>53.7</v>
      </c>
      <c r="N26" s="18">
        <v>52.3</v>
      </c>
      <c r="O26" s="18">
        <v>51.8</v>
      </c>
    </row>
    <row r="27" spans="1:15" ht="27" customHeight="1">
      <c r="A27" s="116" t="s">
        <v>64</v>
      </c>
      <c r="B27" s="51"/>
      <c r="C27" s="51"/>
      <c r="D27" s="51"/>
      <c r="E27" s="51">
        <v>21.9</v>
      </c>
      <c r="F27" s="51">
        <v>25.7</v>
      </c>
      <c r="G27" s="51">
        <v>26.3</v>
      </c>
      <c r="H27" s="51">
        <v>28.1</v>
      </c>
      <c r="I27" s="51">
        <v>34.4</v>
      </c>
      <c r="J27" s="84" t="s">
        <v>1345</v>
      </c>
      <c r="K27" s="18">
        <v>39.200000000000003</v>
      </c>
      <c r="L27" s="18">
        <v>41.6</v>
      </c>
      <c r="M27" s="15">
        <v>39.6</v>
      </c>
      <c r="N27" s="18">
        <v>42.4</v>
      </c>
      <c r="O27" s="15">
        <v>41.8</v>
      </c>
    </row>
    <row r="28" spans="1:15" ht="12.75" customHeight="1">
      <c r="A28" s="116" t="s">
        <v>65</v>
      </c>
      <c r="B28" s="51"/>
      <c r="C28" s="51"/>
      <c r="D28" s="51"/>
      <c r="E28" s="51"/>
      <c r="F28" s="51"/>
      <c r="G28" s="51"/>
      <c r="H28" s="51"/>
      <c r="I28" s="51"/>
      <c r="J28" s="84">
        <v>36.1</v>
      </c>
      <c r="K28" s="18">
        <v>36.200000000000003</v>
      </c>
      <c r="L28" s="18">
        <v>38.6</v>
      </c>
      <c r="M28" s="18">
        <v>36.299999999999997</v>
      </c>
      <c r="N28" s="18">
        <v>38.4</v>
      </c>
      <c r="O28" s="18">
        <v>37.799999999999997</v>
      </c>
    </row>
    <row r="29" spans="1:15" ht="15.75" customHeight="1">
      <c r="A29" s="116" t="s">
        <v>66</v>
      </c>
      <c r="B29" s="51"/>
      <c r="C29" s="51"/>
      <c r="D29" s="51"/>
      <c r="E29" s="51"/>
      <c r="F29" s="51"/>
      <c r="G29" s="51"/>
      <c r="H29" s="51"/>
      <c r="I29" s="51"/>
      <c r="J29" s="84">
        <v>24.3</v>
      </c>
      <c r="K29" s="18">
        <v>22.8</v>
      </c>
      <c r="L29" s="18">
        <v>22.9</v>
      </c>
      <c r="M29" s="18">
        <v>20.3</v>
      </c>
      <c r="N29" s="18">
        <v>21.9</v>
      </c>
      <c r="O29" s="18">
        <v>21.8</v>
      </c>
    </row>
    <row r="30" spans="1:15" ht="25.5" customHeight="1">
      <c r="A30" s="116" t="s">
        <v>1361</v>
      </c>
      <c r="B30" s="51">
        <v>14.5</v>
      </c>
      <c r="C30" s="51">
        <v>15.3</v>
      </c>
      <c r="D30" s="51">
        <v>16.8</v>
      </c>
      <c r="E30" s="51">
        <v>15.9</v>
      </c>
      <c r="F30" s="51">
        <v>19.3</v>
      </c>
      <c r="G30" s="51">
        <v>21.3</v>
      </c>
      <c r="H30" s="51">
        <v>23.7</v>
      </c>
      <c r="I30" s="51">
        <v>27.8</v>
      </c>
      <c r="J30" s="15">
        <v>28.1</v>
      </c>
      <c r="K30" s="18">
        <v>29.3</v>
      </c>
      <c r="L30" s="18">
        <v>30.8</v>
      </c>
      <c r="M30" s="18">
        <v>30.9</v>
      </c>
      <c r="N30" s="18">
        <v>31.5</v>
      </c>
      <c r="O30" s="27">
        <v>31</v>
      </c>
    </row>
    <row r="31" spans="1:15" ht="13.5" customHeight="1">
      <c r="A31" s="116" t="s">
        <v>1362</v>
      </c>
      <c r="B31" s="51">
        <v>9.9</v>
      </c>
      <c r="C31" s="51">
        <v>12.1</v>
      </c>
      <c r="D31" s="51">
        <v>11.9</v>
      </c>
      <c r="E31" s="51">
        <v>14</v>
      </c>
      <c r="F31" s="51">
        <v>16.2</v>
      </c>
      <c r="G31" s="51">
        <v>16.7</v>
      </c>
      <c r="H31" s="51">
        <v>17.3</v>
      </c>
      <c r="I31" s="51">
        <v>19.100000000000001</v>
      </c>
      <c r="J31" s="14">
        <v>19</v>
      </c>
      <c r="K31" s="18">
        <v>21.8</v>
      </c>
      <c r="L31" s="18">
        <v>18.2</v>
      </c>
      <c r="M31" s="18">
        <v>14.8</v>
      </c>
      <c r="N31" s="18">
        <v>14.3</v>
      </c>
      <c r="O31" s="18">
        <v>14.2</v>
      </c>
    </row>
    <row r="32" spans="1:15" ht="39.75" customHeight="1">
      <c r="A32" s="116" t="s">
        <v>1363</v>
      </c>
      <c r="B32" s="51">
        <v>13.3</v>
      </c>
      <c r="C32" s="51">
        <v>13.7</v>
      </c>
      <c r="D32" s="51">
        <v>14</v>
      </c>
      <c r="E32" s="51">
        <v>13.1</v>
      </c>
      <c r="F32" s="51">
        <v>13.7</v>
      </c>
      <c r="G32" s="51">
        <v>14.4</v>
      </c>
      <c r="H32" s="51">
        <v>15.2</v>
      </c>
      <c r="I32" s="51">
        <v>18.100000000000001</v>
      </c>
      <c r="J32" s="15">
        <v>18.100000000000001</v>
      </c>
      <c r="K32" s="18">
        <v>16.7</v>
      </c>
      <c r="L32" s="18">
        <v>16.8</v>
      </c>
      <c r="M32" s="18">
        <v>15.5</v>
      </c>
      <c r="N32" s="18">
        <v>15.1</v>
      </c>
      <c r="O32" s="18">
        <v>14.9</v>
      </c>
    </row>
    <row r="33" spans="1:15" ht="12.75" customHeight="1">
      <c r="A33" s="144" t="s">
        <v>1664</v>
      </c>
      <c r="B33" s="51">
        <v>9.3000000000000007</v>
      </c>
      <c r="C33" s="51">
        <v>10</v>
      </c>
      <c r="D33" s="51">
        <v>9.6999999999999993</v>
      </c>
      <c r="E33" s="51">
        <v>9.6</v>
      </c>
      <c r="F33" s="51">
        <v>9.9</v>
      </c>
      <c r="G33" s="51">
        <v>10.7</v>
      </c>
      <c r="H33" s="51">
        <v>11</v>
      </c>
      <c r="I33" s="51">
        <v>11.8</v>
      </c>
      <c r="J33" s="15">
        <v>12.1</v>
      </c>
      <c r="K33" s="18">
        <v>11.7</v>
      </c>
      <c r="L33" s="18">
        <v>11.9</v>
      </c>
      <c r="M33" s="18">
        <v>11.9</v>
      </c>
      <c r="N33" s="27">
        <v>11</v>
      </c>
      <c r="O33" s="18">
        <v>10.8</v>
      </c>
    </row>
    <row r="34" spans="1:15" ht="12.75" customHeight="1">
      <c r="A34" s="116" t="s">
        <v>1665</v>
      </c>
      <c r="B34" s="51">
        <v>4.4000000000000004</v>
      </c>
      <c r="C34" s="51">
        <v>5.2</v>
      </c>
      <c r="D34" s="51">
        <v>5.6</v>
      </c>
      <c r="E34" s="51">
        <v>4.7</v>
      </c>
      <c r="F34" s="51">
        <v>4.9000000000000004</v>
      </c>
      <c r="G34" s="51">
        <v>5.3</v>
      </c>
      <c r="H34" s="51">
        <v>5.4</v>
      </c>
      <c r="I34" s="51">
        <v>9.1999999999999993</v>
      </c>
      <c r="J34" s="201">
        <v>7</v>
      </c>
      <c r="K34" s="15">
        <v>6.2</v>
      </c>
      <c r="L34" s="15">
        <v>5.7</v>
      </c>
      <c r="M34" s="15">
        <v>7.1</v>
      </c>
      <c r="N34" s="15">
        <v>5.3</v>
      </c>
      <c r="O34" s="18">
        <v>5.0999999999999996</v>
      </c>
    </row>
    <row r="35" spans="1:15" ht="15.75" customHeight="1">
      <c r="A35" s="144" t="s">
        <v>67</v>
      </c>
      <c r="B35" s="51"/>
      <c r="C35" s="51"/>
      <c r="D35" s="51"/>
      <c r="E35" s="51">
        <v>3.6</v>
      </c>
      <c r="F35" s="51">
        <v>5.5</v>
      </c>
      <c r="G35" s="51">
        <v>5.6</v>
      </c>
      <c r="H35" s="51">
        <v>6.4</v>
      </c>
      <c r="I35" s="51">
        <v>7.6</v>
      </c>
      <c r="J35" s="84">
        <v>10.199999999999999</v>
      </c>
      <c r="K35" s="18">
        <v>9.5</v>
      </c>
      <c r="L35" s="18">
        <v>10.4</v>
      </c>
      <c r="M35" s="18">
        <v>13.5</v>
      </c>
      <c r="N35" s="18">
        <v>15.4</v>
      </c>
      <c r="O35" s="18">
        <v>15.9</v>
      </c>
    </row>
    <row r="36" spans="1:15" ht="12.75" customHeight="1">
      <c r="A36" s="144" t="s">
        <v>1666</v>
      </c>
      <c r="B36" s="51">
        <v>3.4</v>
      </c>
      <c r="C36" s="51">
        <v>3.5</v>
      </c>
      <c r="D36" s="51">
        <v>3.1</v>
      </c>
      <c r="E36" s="51">
        <v>3.1</v>
      </c>
      <c r="F36" s="51">
        <v>3.1</v>
      </c>
      <c r="G36" s="51">
        <v>3.1</v>
      </c>
      <c r="H36" s="51">
        <v>3</v>
      </c>
      <c r="I36" s="51">
        <v>3.3</v>
      </c>
      <c r="J36" s="15">
        <v>3.4</v>
      </c>
      <c r="K36" s="18">
        <v>3.1</v>
      </c>
      <c r="L36" s="18">
        <v>3.1</v>
      </c>
      <c r="M36" s="18">
        <v>4.2</v>
      </c>
      <c r="N36" s="18">
        <v>3.9</v>
      </c>
      <c r="O36" s="18">
        <v>3.4</v>
      </c>
    </row>
    <row r="37" spans="1:15" ht="37.5" customHeight="1">
      <c r="A37" s="26" t="s">
        <v>1864</v>
      </c>
      <c r="B37" s="42"/>
      <c r="C37" s="42"/>
      <c r="D37" s="42"/>
      <c r="E37" s="42"/>
      <c r="F37" s="42"/>
      <c r="G37" s="42"/>
      <c r="H37" s="42"/>
      <c r="I37" s="42"/>
      <c r="J37" s="175"/>
      <c r="K37" s="175"/>
      <c r="L37" s="427"/>
      <c r="M37" s="18"/>
      <c r="N37" s="427"/>
      <c r="O37" s="427"/>
    </row>
    <row r="38" spans="1:15" ht="15.75" customHeight="1">
      <c r="A38" s="106" t="s">
        <v>1865</v>
      </c>
      <c r="B38" s="42">
        <v>12.1</v>
      </c>
      <c r="C38" s="42">
        <v>14.1</v>
      </c>
      <c r="D38" s="42">
        <v>16.3</v>
      </c>
      <c r="E38" s="42">
        <v>20.5</v>
      </c>
      <c r="F38" s="42">
        <v>24.1</v>
      </c>
      <c r="G38" s="42">
        <v>25.3</v>
      </c>
      <c r="H38" s="42">
        <v>28.8</v>
      </c>
      <c r="I38" s="42">
        <v>35</v>
      </c>
      <c r="J38" s="18">
        <v>39.200000000000003</v>
      </c>
      <c r="K38" s="18">
        <v>41.1</v>
      </c>
      <c r="L38" s="18">
        <v>43.4</v>
      </c>
      <c r="M38" s="15">
        <v>41.7</v>
      </c>
      <c r="N38" s="18">
        <v>41.3</v>
      </c>
      <c r="O38" s="18">
        <v>41.6</v>
      </c>
    </row>
    <row r="39" spans="1:15" ht="26.25" customHeight="1">
      <c r="A39" s="106" t="s">
        <v>1430</v>
      </c>
      <c r="B39" s="42">
        <v>10.5</v>
      </c>
      <c r="C39" s="42">
        <v>11.8</v>
      </c>
      <c r="D39" s="42">
        <v>12.6</v>
      </c>
      <c r="E39" s="42">
        <v>12.6</v>
      </c>
      <c r="F39" s="42">
        <v>13.6</v>
      </c>
      <c r="G39" s="42">
        <v>13</v>
      </c>
      <c r="H39" s="42">
        <v>14.4</v>
      </c>
      <c r="I39" s="42">
        <v>16.899999999999999</v>
      </c>
      <c r="J39" s="18">
        <v>17.100000000000001</v>
      </c>
      <c r="K39" s="27">
        <v>18</v>
      </c>
      <c r="L39" s="18">
        <v>18.899999999999999</v>
      </c>
      <c r="M39" s="15">
        <v>17.600000000000001</v>
      </c>
      <c r="N39" s="18">
        <v>18.2</v>
      </c>
      <c r="O39" s="18">
        <v>19.3</v>
      </c>
    </row>
    <row r="40" spans="1:15" ht="42.75" customHeight="1">
      <c r="A40" s="26" t="s">
        <v>68</v>
      </c>
      <c r="B40" s="42"/>
      <c r="C40" s="42"/>
      <c r="D40" s="42"/>
      <c r="E40" s="42"/>
      <c r="F40" s="42"/>
      <c r="G40" s="42"/>
      <c r="H40" s="42"/>
      <c r="I40" s="42"/>
      <c r="J40" s="42">
        <v>61.9</v>
      </c>
      <c r="K40" s="18">
        <v>60.4</v>
      </c>
      <c r="L40" s="18">
        <v>61.7</v>
      </c>
      <c r="M40" s="15">
        <v>58.9</v>
      </c>
      <c r="N40" s="18">
        <v>62.7</v>
      </c>
      <c r="O40" s="15">
        <v>66.099999999999994</v>
      </c>
    </row>
    <row r="41" spans="1:15" ht="26.4">
      <c r="A41" s="26" t="s">
        <v>69</v>
      </c>
      <c r="B41" s="51">
        <v>164.57229999999998</v>
      </c>
      <c r="C41" s="51">
        <v>168.3733</v>
      </c>
      <c r="D41" s="51">
        <v>215.30160000000001</v>
      </c>
      <c r="E41" s="51">
        <v>252.02970000000002</v>
      </c>
      <c r="F41" s="51">
        <v>299.38940000000002</v>
      </c>
      <c r="G41" s="51">
        <v>372.73340000000002</v>
      </c>
      <c r="H41" s="51">
        <v>421.37779999999998</v>
      </c>
      <c r="I41" s="51">
        <v>515.64819999999997</v>
      </c>
      <c r="J41" s="14">
        <v>603.00689999999997</v>
      </c>
      <c r="K41" s="14">
        <v>842.7</v>
      </c>
      <c r="L41" s="27">
        <v>1245.7051000000001</v>
      </c>
      <c r="M41" s="497">
        <v>1174.9129052000001</v>
      </c>
      <c r="N41" s="27">
        <v>1153.0999999999999</v>
      </c>
      <c r="O41" s="18">
        <v>1249.2</v>
      </c>
    </row>
    <row r="42" spans="1:15">
      <c r="A42" s="46" t="s">
        <v>1446</v>
      </c>
      <c r="B42" s="51"/>
      <c r="C42" s="51"/>
      <c r="D42" s="51"/>
      <c r="E42" s="51"/>
      <c r="F42" s="51"/>
      <c r="G42" s="51"/>
      <c r="H42" s="51"/>
      <c r="I42" s="51"/>
      <c r="J42" s="15"/>
      <c r="K42" s="15"/>
      <c r="L42" s="427"/>
      <c r="M42" s="18"/>
      <c r="N42" s="427"/>
      <c r="O42" s="427"/>
    </row>
    <row r="43" spans="1:15" ht="15.6">
      <c r="A43" s="46" t="s">
        <v>70</v>
      </c>
      <c r="B43" s="51">
        <v>71.527899999999988</v>
      </c>
      <c r="C43" s="51">
        <v>76.460899999999995</v>
      </c>
      <c r="D43" s="51">
        <v>78.508499999999998</v>
      </c>
      <c r="E43" s="51">
        <v>84.908699999999996</v>
      </c>
      <c r="F43" s="51">
        <v>93.36930000000001</v>
      </c>
      <c r="G43" s="51">
        <v>102.5146</v>
      </c>
      <c r="H43" s="51">
        <v>85.663800000000009</v>
      </c>
      <c r="I43" s="51">
        <v>112.7259</v>
      </c>
      <c r="J43" s="14">
        <v>139.501</v>
      </c>
      <c r="K43" s="14">
        <v>200.6</v>
      </c>
      <c r="L43" s="27">
        <v>322.42359999999996</v>
      </c>
      <c r="M43" s="497">
        <v>259.62288490000003</v>
      </c>
      <c r="N43" s="27">
        <v>234.4</v>
      </c>
      <c r="O43" s="18">
        <v>249.4</v>
      </c>
    </row>
    <row r="44" spans="1:15">
      <c r="A44" s="46" t="s">
        <v>71</v>
      </c>
      <c r="B44" s="51">
        <v>15.5799</v>
      </c>
      <c r="C44" s="51">
        <v>16.556000000000001</v>
      </c>
      <c r="D44" s="51">
        <v>21.914300000000001</v>
      </c>
      <c r="E44" s="51">
        <v>28.451499999999999</v>
      </c>
      <c r="F44" s="51">
        <v>44.173699999999997</v>
      </c>
      <c r="G44" s="51">
        <v>59.3399</v>
      </c>
      <c r="H44" s="51">
        <v>69.059399999999997</v>
      </c>
      <c r="I44" s="51">
        <v>81.227699999999999</v>
      </c>
      <c r="J44" s="14">
        <v>104.1969</v>
      </c>
      <c r="K44" s="14">
        <v>169</v>
      </c>
      <c r="L44" s="27">
        <v>170.11189999999999</v>
      </c>
      <c r="M44" s="27">
        <v>162.42413769999999</v>
      </c>
      <c r="N44" s="27">
        <v>202.6</v>
      </c>
      <c r="O44" s="18">
        <v>279.89999999999998</v>
      </c>
    </row>
    <row r="45" spans="1:15">
      <c r="A45" s="46" t="s">
        <v>1445</v>
      </c>
      <c r="B45" s="51">
        <v>43.574599999999997</v>
      </c>
      <c r="C45" s="51">
        <v>40.237199999999994</v>
      </c>
      <c r="D45" s="51">
        <v>56.703800000000001</v>
      </c>
      <c r="E45" s="51">
        <v>79.286899999999989</v>
      </c>
      <c r="F45" s="51">
        <v>87.912899999999993</v>
      </c>
      <c r="G45" s="51">
        <v>116.96860000000001</v>
      </c>
      <c r="H45" s="51">
        <v>142.56429999999997</v>
      </c>
      <c r="I45" s="51">
        <v>167.9228</v>
      </c>
      <c r="J45" s="14">
        <v>184.83449999999999</v>
      </c>
      <c r="K45" s="14">
        <v>250.5</v>
      </c>
      <c r="L45" s="27">
        <v>405.1096</v>
      </c>
      <c r="M45" s="27">
        <v>279.29631489999997</v>
      </c>
      <c r="N45" s="27">
        <v>256.10000000000002</v>
      </c>
      <c r="O45" s="18">
        <v>240.6</v>
      </c>
    </row>
    <row r="46" spans="1:15" ht="15.6">
      <c r="A46" s="46" t="s">
        <v>72</v>
      </c>
      <c r="B46" s="51"/>
      <c r="C46" s="51"/>
      <c r="D46" s="51"/>
      <c r="E46" s="51">
        <v>14.451799999999999</v>
      </c>
      <c r="F46" s="51">
        <v>18.007900000000003</v>
      </c>
      <c r="G46" s="51">
        <v>24.447700000000001</v>
      </c>
      <c r="H46" s="51">
        <v>33.161699999999996</v>
      </c>
      <c r="I46" s="51">
        <v>39.171199999999999</v>
      </c>
      <c r="J46" s="14">
        <v>53.335900000000002</v>
      </c>
      <c r="K46" s="14">
        <v>64.2</v>
      </c>
      <c r="L46" s="27">
        <v>170.76939999999999</v>
      </c>
      <c r="M46" s="27">
        <v>73.036598999999995</v>
      </c>
      <c r="N46" s="27">
        <v>68.099999999999994</v>
      </c>
      <c r="O46" s="18">
        <v>69.3</v>
      </c>
    </row>
    <row r="47" spans="1:15" ht="39.6">
      <c r="A47" s="46" t="s">
        <v>135</v>
      </c>
      <c r="B47" s="51">
        <v>1.5</v>
      </c>
      <c r="C47" s="51">
        <v>1.4</v>
      </c>
      <c r="D47" s="51">
        <v>2.2000000000000002</v>
      </c>
      <c r="E47" s="51">
        <v>2</v>
      </c>
      <c r="F47" s="51">
        <v>2.2000000000000002</v>
      </c>
      <c r="G47" s="51">
        <v>2.9</v>
      </c>
      <c r="H47" s="51">
        <v>5.2</v>
      </c>
      <c r="I47" s="15">
        <v>3.7</v>
      </c>
      <c r="J47" s="14">
        <v>4.6828000000000003</v>
      </c>
      <c r="K47" s="14">
        <v>5.6</v>
      </c>
      <c r="L47" s="27">
        <v>4.6379999999999999</v>
      </c>
      <c r="M47" s="27">
        <v>12.152899999999999</v>
      </c>
      <c r="N47" s="27">
        <v>6.8231999999999999</v>
      </c>
      <c r="O47" s="18">
        <v>6.5</v>
      </c>
    </row>
    <row r="48" spans="1:15" ht="53.25" customHeight="1">
      <c r="A48" s="46" t="s">
        <v>2027</v>
      </c>
      <c r="B48" s="51">
        <v>22.8385</v>
      </c>
      <c r="C48" s="51">
        <v>19.480900000000002</v>
      </c>
      <c r="D48" s="51">
        <v>34.861599999999996</v>
      </c>
      <c r="E48" s="51">
        <v>38.235199999999999</v>
      </c>
      <c r="F48" s="51">
        <v>49.329599999999999</v>
      </c>
      <c r="G48" s="51">
        <v>65.120199999999997</v>
      </c>
      <c r="H48" s="51">
        <v>79.991900000000001</v>
      </c>
      <c r="I48" s="51">
        <v>98.919399999999996</v>
      </c>
      <c r="J48" s="14">
        <v>120.01180000000001</v>
      </c>
      <c r="K48" s="27">
        <v>147.4</v>
      </c>
      <c r="L48" s="27">
        <v>267.70640000000003</v>
      </c>
      <c r="M48" s="27">
        <v>200.03551669999999</v>
      </c>
      <c r="N48" s="27">
        <v>232.2</v>
      </c>
      <c r="O48" s="18">
        <v>253.6</v>
      </c>
    </row>
    <row r="49" spans="1:15" ht="16.5" customHeight="1">
      <c r="A49" s="46" t="s">
        <v>136</v>
      </c>
      <c r="B49" s="51">
        <v>10</v>
      </c>
      <c r="C49" s="51">
        <v>14.3</v>
      </c>
      <c r="D49" s="51">
        <v>21.1</v>
      </c>
      <c r="E49" s="51">
        <v>19.100000000000001</v>
      </c>
      <c r="F49" s="51">
        <v>22.4</v>
      </c>
      <c r="G49" s="51">
        <v>25.8</v>
      </c>
      <c r="H49" s="51">
        <v>38.9</v>
      </c>
      <c r="I49" s="51">
        <v>51.1</v>
      </c>
      <c r="J49" s="14">
        <v>49.779699999999998</v>
      </c>
      <c r="K49" s="14">
        <v>69.5</v>
      </c>
      <c r="L49" s="27">
        <v>75.715600000000009</v>
      </c>
      <c r="M49" s="27">
        <v>106.997291</v>
      </c>
      <c r="N49" s="27">
        <v>65.144800000000004</v>
      </c>
      <c r="O49" s="18">
        <v>74.2</v>
      </c>
    </row>
    <row r="50" spans="1:15" ht="24.75" customHeight="1">
      <c r="A50" s="514" t="s">
        <v>401</v>
      </c>
      <c r="B50" s="514"/>
      <c r="C50" s="514"/>
      <c r="D50" s="514"/>
      <c r="E50" s="514"/>
      <c r="F50" s="514"/>
      <c r="G50" s="514"/>
      <c r="H50" s="514"/>
      <c r="I50" s="514"/>
      <c r="J50" s="514"/>
      <c r="K50" s="514"/>
      <c r="L50" s="514"/>
      <c r="M50" s="514"/>
      <c r="N50" s="522"/>
      <c r="O50" s="522"/>
    </row>
    <row r="51" spans="1:15" ht="15" customHeight="1">
      <c r="A51" s="514" t="s">
        <v>73</v>
      </c>
      <c r="B51" s="514"/>
      <c r="C51" s="514"/>
      <c r="D51" s="514"/>
      <c r="E51" s="514"/>
      <c r="F51" s="514"/>
      <c r="G51" s="514"/>
      <c r="H51" s="514"/>
      <c r="I51" s="514"/>
      <c r="J51" s="514"/>
      <c r="K51" s="514"/>
      <c r="L51" s="514"/>
      <c r="M51" s="514"/>
      <c r="N51" s="522"/>
      <c r="O51" s="522"/>
    </row>
    <row r="52" spans="1:15" ht="14.25" customHeight="1">
      <c r="A52" s="529" t="s">
        <v>539</v>
      </c>
      <c r="B52" s="529"/>
      <c r="C52" s="529"/>
      <c r="D52" s="529"/>
      <c r="E52" s="529"/>
      <c r="F52" s="529"/>
      <c r="G52" s="529"/>
      <c r="H52" s="529"/>
      <c r="I52" s="529"/>
      <c r="J52" s="529"/>
      <c r="K52" s="529"/>
      <c r="L52" s="529"/>
      <c r="M52" s="529"/>
      <c r="N52" s="522"/>
      <c r="O52" s="522"/>
    </row>
    <row r="53" spans="1:15">
      <c r="A53" s="529" t="s">
        <v>74</v>
      </c>
      <c r="B53" s="529"/>
      <c r="C53" s="529"/>
      <c r="D53" s="529"/>
      <c r="E53" s="529"/>
      <c r="F53" s="529"/>
      <c r="G53" s="529"/>
      <c r="H53" s="529"/>
      <c r="I53" s="529"/>
      <c r="J53" s="529"/>
      <c r="K53" s="529"/>
      <c r="L53" s="529"/>
      <c r="M53" s="529"/>
      <c r="N53" s="522"/>
      <c r="O53" s="522"/>
    </row>
    <row r="54" spans="1:15">
      <c r="A54" s="514" t="s">
        <v>75</v>
      </c>
      <c r="B54" s="514"/>
      <c r="C54" s="514"/>
      <c r="D54" s="514"/>
      <c r="E54" s="514"/>
      <c r="F54" s="514"/>
      <c r="G54" s="514"/>
      <c r="H54" s="514"/>
      <c r="I54" s="514"/>
      <c r="J54" s="514"/>
      <c r="K54" s="514"/>
      <c r="L54" s="514"/>
      <c r="M54" s="514"/>
      <c r="N54" s="522"/>
      <c r="O54" s="522"/>
    </row>
  </sheetData>
  <mergeCells count="7">
    <mergeCell ref="A54:O54"/>
    <mergeCell ref="A1:O1"/>
    <mergeCell ref="A3:O3"/>
    <mergeCell ref="A50:O50"/>
    <mergeCell ref="A51:O51"/>
    <mergeCell ref="A52:O52"/>
    <mergeCell ref="A53:O5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Лист20">
    <tabColor rgb="FFCCFFCC"/>
  </sheetPr>
  <dimension ref="A1:AR61"/>
  <sheetViews>
    <sheetView zoomScale="90" zoomScaleNormal="90" workbookViewId="0">
      <pane xSplit="1" ySplit="3" topLeftCell="H52" activePane="bottomRight" state="frozen"/>
      <selection pane="topRight" activeCell="B1" sqref="B1"/>
      <selection pane="bottomLeft" activeCell="A4" sqref="A4"/>
      <selection pane="bottomRight" activeCell="A57" sqref="A57"/>
    </sheetView>
  </sheetViews>
  <sheetFormatPr defaultRowHeight="13.2"/>
  <cols>
    <col min="1" max="1" width="33.109375" customWidth="1"/>
    <col min="13" max="18" width="9.33203125" bestFit="1" customWidth="1"/>
    <col min="19" max="19" width="12" customWidth="1"/>
    <col min="20" max="20" width="9.33203125" bestFit="1" customWidth="1"/>
    <col min="21" max="21" width="10.33203125" customWidth="1"/>
    <col min="22" max="22" width="10.44140625" customWidth="1"/>
    <col min="24" max="24" width="10.6640625" customWidth="1"/>
    <col min="25" max="25" width="11" customWidth="1"/>
    <col min="26" max="26" width="11.6640625" customWidth="1"/>
  </cols>
  <sheetData>
    <row r="1" spans="1:44">
      <c r="A1" s="510" t="s">
        <v>466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  <c r="S1" s="510"/>
      <c r="T1" s="510"/>
      <c r="U1" s="510"/>
      <c r="V1" s="510"/>
      <c r="W1" s="510"/>
      <c r="X1" s="510"/>
      <c r="Y1" s="510"/>
      <c r="Z1" s="552"/>
      <c r="AA1" s="563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</row>
    <row r="2" spans="1:44" ht="13.5" customHeight="1">
      <c r="A2" s="1" t="s">
        <v>1518</v>
      </c>
      <c r="B2" s="1">
        <v>1991</v>
      </c>
      <c r="C2" s="1">
        <v>1992</v>
      </c>
      <c r="D2" s="1">
        <v>1993</v>
      </c>
      <c r="E2" s="1">
        <v>1994</v>
      </c>
      <c r="F2" s="1">
        <v>1995</v>
      </c>
      <c r="G2" s="1">
        <v>1996</v>
      </c>
      <c r="H2" s="1">
        <v>1997</v>
      </c>
      <c r="I2" s="1">
        <v>1998</v>
      </c>
      <c r="J2" s="1">
        <v>1999</v>
      </c>
      <c r="K2" s="1">
        <v>2000</v>
      </c>
      <c r="L2" s="1">
        <v>2001</v>
      </c>
      <c r="M2" s="1">
        <v>2002</v>
      </c>
      <c r="N2" s="1">
        <v>2003</v>
      </c>
      <c r="O2" s="1">
        <v>2004</v>
      </c>
      <c r="P2" s="1">
        <v>2005</v>
      </c>
      <c r="Q2" s="1">
        <v>2006</v>
      </c>
      <c r="R2" s="1">
        <v>2007</v>
      </c>
      <c r="S2" s="174">
        <v>2008</v>
      </c>
      <c r="T2" s="174">
        <v>2009</v>
      </c>
      <c r="U2" s="174">
        <v>2010</v>
      </c>
      <c r="V2" s="174">
        <v>2011</v>
      </c>
      <c r="W2" s="174">
        <v>2012</v>
      </c>
      <c r="X2" s="174">
        <v>2013</v>
      </c>
      <c r="Y2" s="174">
        <v>2014</v>
      </c>
      <c r="Z2" s="174">
        <v>2015</v>
      </c>
      <c r="AA2" s="174">
        <v>2016</v>
      </c>
    </row>
    <row r="3" spans="1:44">
      <c r="A3" s="508" t="s">
        <v>485</v>
      </c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</row>
    <row r="4" spans="1:44" ht="45" customHeight="1">
      <c r="A4" s="4" t="s">
        <v>1509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114"/>
    </row>
    <row r="5" spans="1:44" ht="39.6">
      <c r="A5" s="8" t="s">
        <v>1510</v>
      </c>
      <c r="B5" s="18">
        <v>4564</v>
      </c>
      <c r="C5" s="81">
        <v>4555</v>
      </c>
      <c r="D5" s="81">
        <v>4269</v>
      </c>
      <c r="E5" s="81">
        <v>3968</v>
      </c>
      <c r="F5" s="81">
        <v>4059</v>
      </c>
      <c r="G5" s="81">
        <v>4122</v>
      </c>
      <c r="H5" s="81">
        <v>4137</v>
      </c>
      <c r="I5" s="81">
        <v>4019</v>
      </c>
      <c r="J5" s="81">
        <v>4089</v>
      </c>
      <c r="K5" s="81">
        <v>4099</v>
      </c>
      <c r="L5" s="81">
        <v>4037</v>
      </c>
      <c r="M5" s="81">
        <v>3906</v>
      </c>
      <c r="N5" s="81">
        <v>3797</v>
      </c>
      <c r="O5" s="81">
        <v>3656</v>
      </c>
      <c r="P5" s="81">
        <v>3566</v>
      </c>
      <c r="Q5" s="81">
        <v>3622</v>
      </c>
      <c r="R5" s="81">
        <v>3957</v>
      </c>
      <c r="S5" s="81">
        <v>3666</v>
      </c>
      <c r="T5" s="10">
        <v>3536</v>
      </c>
      <c r="U5" s="10">
        <v>3492</v>
      </c>
      <c r="V5" s="18">
        <v>3682</v>
      </c>
      <c r="W5" s="18">
        <v>3566</v>
      </c>
      <c r="X5" s="10">
        <v>3605</v>
      </c>
      <c r="Y5" s="18">
        <v>3604</v>
      </c>
      <c r="Z5" s="18">
        <v>4175</v>
      </c>
      <c r="AA5" s="18">
        <v>4032</v>
      </c>
    </row>
    <row r="6" spans="1:44" ht="14.25" customHeight="1">
      <c r="A6" s="7" t="s">
        <v>2397</v>
      </c>
      <c r="AA6" s="427"/>
    </row>
    <row r="7" spans="1:44" ht="39.6">
      <c r="A7" s="8" t="s">
        <v>2398</v>
      </c>
      <c r="B7" s="18">
        <v>1677784</v>
      </c>
      <c r="C7" s="81">
        <v>1532618</v>
      </c>
      <c r="D7" s="81">
        <v>1315008</v>
      </c>
      <c r="E7" s="81">
        <v>1106250</v>
      </c>
      <c r="F7" s="81">
        <v>1061044</v>
      </c>
      <c r="G7" s="81">
        <v>990743</v>
      </c>
      <c r="H7" s="81">
        <v>934637</v>
      </c>
      <c r="I7" s="81">
        <v>855190</v>
      </c>
      <c r="J7" s="81">
        <v>872363</v>
      </c>
      <c r="K7" s="81">
        <v>887729</v>
      </c>
      <c r="L7" s="81">
        <v>885568</v>
      </c>
      <c r="M7" s="81">
        <v>870878</v>
      </c>
      <c r="N7" s="81">
        <v>858470</v>
      </c>
      <c r="O7" s="81">
        <v>839338</v>
      </c>
      <c r="P7" s="81">
        <v>813207</v>
      </c>
      <c r="Q7" s="81">
        <v>807066</v>
      </c>
      <c r="R7" s="81">
        <v>801135</v>
      </c>
      <c r="S7" s="81">
        <v>761252</v>
      </c>
      <c r="T7" s="10">
        <v>742433</v>
      </c>
      <c r="U7" s="10">
        <v>736540</v>
      </c>
      <c r="V7" s="18">
        <v>735273</v>
      </c>
      <c r="W7" s="10">
        <v>726318</v>
      </c>
      <c r="X7" s="10">
        <v>727029</v>
      </c>
      <c r="Y7" s="18">
        <v>732274</v>
      </c>
      <c r="Z7" s="18">
        <v>738857</v>
      </c>
      <c r="AA7" s="18">
        <v>722291</v>
      </c>
    </row>
    <row r="8" spans="1:44" ht="26.4">
      <c r="A8" s="8" t="s">
        <v>749</v>
      </c>
      <c r="B8" s="18">
        <v>1079088</v>
      </c>
      <c r="C8" s="81">
        <v>804043</v>
      </c>
      <c r="D8" s="81">
        <v>644881</v>
      </c>
      <c r="E8" s="81">
        <v>525319</v>
      </c>
      <c r="F8" s="81">
        <v>518690</v>
      </c>
      <c r="G8" s="81">
        <v>484796</v>
      </c>
      <c r="H8" s="81">
        <v>455108</v>
      </c>
      <c r="I8" s="81">
        <v>416958</v>
      </c>
      <c r="J8" s="81">
        <v>420212</v>
      </c>
      <c r="K8" s="81">
        <v>425954</v>
      </c>
      <c r="L8" s="81">
        <v>422176</v>
      </c>
      <c r="M8" s="81">
        <v>414676</v>
      </c>
      <c r="N8" s="81">
        <v>409775</v>
      </c>
      <c r="O8" s="81">
        <v>401425</v>
      </c>
      <c r="P8" s="81">
        <v>391121</v>
      </c>
      <c r="Q8" s="81">
        <v>388939</v>
      </c>
      <c r="R8" s="81">
        <v>392849</v>
      </c>
      <c r="S8" s="81">
        <v>375804</v>
      </c>
      <c r="T8" s="10">
        <v>369237</v>
      </c>
      <c r="U8" s="10">
        <v>368915</v>
      </c>
      <c r="V8" s="18">
        <v>374746</v>
      </c>
      <c r="W8" s="10">
        <v>372620</v>
      </c>
      <c r="X8" s="10">
        <v>369015</v>
      </c>
      <c r="Y8" s="18">
        <v>373905</v>
      </c>
      <c r="Z8" s="18">
        <v>379411</v>
      </c>
      <c r="AA8" s="18">
        <v>370379</v>
      </c>
    </row>
    <row r="9" spans="1:44">
      <c r="A9" s="11" t="s">
        <v>750</v>
      </c>
      <c r="B9" s="18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10"/>
      <c r="U9" s="10"/>
      <c r="V9" s="18"/>
      <c r="W9" s="18"/>
      <c r="X9" s="427"/>
      <c r="Y9" s="18"/>
      <c r="Z9" s="18"/>
      <c r="AA9" s="427"/>
    </row>
    <row r="10" spans="1:44">
      <c r="A10" s="16" t="s">
        <v>751</v>
      </c>
      <c r="B10" s="36"/>
      <c r="C10" s="81"/>
      <c r="D10" s="81"/>
      <c r="E10" s="81">
        <v>116391</v>
      </c>
      <c r="F10" s="81">
        <v>114335</v>
      </c>
      <c r="G10" s="81">
        <v>110295</v>
      </c>
      <c r="H10" s="81">
        <v>107800</v>
      </c>
      <c r="I10" s="81">
        <v>100269</v>
      </c>
      <c r="J10" s="81">
        <v>100458</v>
      </c>
      <c r="K10" s="81">
        <v>99834</v>
      </c>
      <c r="L10" s="81">
        <v>97615</v>
      </c>
      <c r="M10" s="10">
        <v>96887</v>
      </c>
      <c r="N10" s="81">
        <v>96328</v>
      </c>
      <c r="O10" s="81">
        <v>91698</v>
      </c>
      <c r="P10" s="81">
        <v>91570</v>
      </c>
      <c r="Q10" s="81">
        <v>89304</v>
      </c>
      <c r="R10" s="81">
        <v>94668</v>
      </c>
      <c r="S10" s="81">
        <v>91117</v>
      </c>
      <c r="T10" s="81">
        <v>89856</v>
      </c>
      <c r="U10" s="81">
        <v>89375</v>
      </c>
      <c r="V10" s="81">
        <v>89733</v>
      </c>
      <c r="W10" s="18">
        <v>88704</v>
      </c>
      <c r="X10" s="10">
        <v>85588</v>
      </c>
      <c r="Y10" s="18">
        <v>88370</v>
      </c>
      <c r="Z10" s="18">
        <v>86722</v>
      </c>
      <c r="AA10" s="18">
        <v>85979</v>
      </c>
    </row>
    <row r="11" spans="1:44">
      <c r="A11" s="16" t="s">
        <v>752</v>
      </c>
      <c r="B11" s="36"/>
      <c r="C11" s="81"/>
      <c r="D11" s="81"/>
      <c r="E11" s="81">
        <v>345921</v>
      </c>
      <c r="F11" s="81">
        <v>342906</v>
      </c>
      <c r="G11" s="81">
        <v>317789</v>
      </c>
      <c r="H11" s="81">
        <v>292675</v>
      </c>
      <c r="I11" s="81">
        <v>265175</v>
      </c>
      <c r="J11" s="81">
        <v>268307</v>
      </c>
      <c r="K11" s="81">
        <v>274955</v>
      </c>
      <c r="L11" s="81">
        <v>273597</v>
      </c>
      <c r="M11" s="81">
        <v>266549</v>
      </c>
      <c r="N11" s="81">
        <v>256921</v>
      </c>
      <c r="O11" s="81">
        <v>258850</v>
      </c>
      <c r="P11" s="81">
        <v>249358</v>
      </c>
      <c r="Q11" s="81">
        <v>248201</v>
      </c>
      <c r="R11" s="81">
        <v>244475</v>
      </c>
      <c r="S11" s="81">
        <v>232463</v>
      </c>
      <c r="T11" s="81">
        <v>227403</v>
      </c>
      <c r="U11" s="81">
        <v>224641</v>
      </c>
      <c r="V11" s="81">
        <v>226492</v>
      </c>
      <c r="W11" s="18">
        <v>225118</v>
      </c>
      <c r="X11" s="10">
        <v>225082</v>
      </c>
      <c r="Y11" s="18">
        <v>226682</v>
      </c>
      <c r="Z11" s="18">
        <v>231809</v>
      </c>
      <c r="AA11" s="18">
        <v>225038</v>
      </c>
    </row>
    <row r="12" spans="1:44">
      <c r="A12" s="16" t="s">
        <v>809</v>
      </c>
      <c r="B12" s="36"/>
      <c r="C12" s="81"/>
      <c r="D12" s="81"/>
      <c r="E12" s="81">
        <v>18866</v>
      </c>
      <c r="F12" s="81">
        <v>16781</v>
      </c>
      <c r="G12" s="81">
        <v>16256</v>
      </c>
      <c r="H12" s="81">
        <v>15456</v>
      </c>
      <c r="I12" s="81">
        <v>15944</v>
      </c>
      <c r="J12" s="81">
        <v>16230</v>
      </c>
      <c r="K12" s="10">
        <v>15539</v>
      </c>
      <c r="L12" s="81">
        <v>15669</v>
      </c>
      <c r="M12" s="10">
        <v>16849</v>
      </c>
      <c r="N12" s="81">
        <v>22039</v>
      </c>
      <c r="O12" s="81">
        <v>15907</v>
      </c>
      <c r="P12" s="10">
        <v>15672</v>
      </c>
      <c r="Q12" s="81">
        <v>15896</v>
      </c>
      <c r="R12" s="81">
        <v>16734</v>
      </c>
      <c r="S12" s="81">
        <v>16713</v>
      </c>
      <c r="T12" s="10">
        <v>16652</v>
      </c>
      <c r="U12" s="10">
        <v>16516</v>
      </c>
      <c r="V12" s="18">
        <v>16793</v>
      </c>
      <c r="W12" s="18">
        <v>16595</v>
      </c>
      <c r="X12" s="10">
        <v>16352</v>
      </c>
      <c r="Y12" s="18">
        <v>15714</v>
      </c>
      <c r="Z12" s="18">
        <v>15819</v>
      </c>
      <c r="AA12" s="18">
        <v>16137</v>
      </c>
    </row>
    <row r="13" spans="1:44">
      <c r="A13" s="16" t="s">
        <v>753</v>
      </c>
      <c r="B13" s="36"/>
      <c r="C13" s="81"/>
      <c r="D13" s="81"/>
      <c r="E13" s="81">
        <v>18228</v>
      </c>
      <c r="F13" s="81">
        <v>18077</v>
      </c>
      <c r="G13" s="10">
        <v>16326</v>
      </c>
      <c r="H13" s="81">
        <v>15317</v>
      </c>
      <c r="I13" s="81">
        <v>13889</v>
      </c>
      <c r="J13" s="81">
        <v>13799</v>
      </c>
      <c r="K13" s="81">
        <v>14390</v>
      </c>
      <c r="L13" s="81">
        <v>14259</v>
      </c>
      <c r="M13" s="10">
        <v>14061</v>
      </c>
      <c r="N13" s="81">
        <v>13735</v>
      </c>
      <c r="O13" s="81">
        <v>14280</v>
      </c>
      <c r="P13" s="10">
        <v>13724</v>
      </c>
      <c r="Q13" s="81">
        <v>13447</v>
      </c>
      <c r="R13" s="81">
        <v>13743</v>
      </c>
      <c r="S13" s="81">
        <v>13622</v>
      </c>
      <c r="T13" s="10">
        <v>13217</v>
      </c>
      <c r="U13" s="10">
        <v>12734</v>
      </c>
      <c r="V13" s="18">
        <v>12933</v>
      </c>
      <c r="W13" s="18">
        <v>12288</v>
      </c>
      <c r="X13" s="10">
        <v>11869</v>
      </c>
      <c r="Y13" s="18">
        <v>11869</v>
      </c>
      <c r="Z13" s="18">
        <v>11296</v>
      </c>
      <c r="AA13" s="18">
        <v>11066</v>
      </c>
    </row>
    <row r="14" spans="1:44">
      <c r="A14" s="16" t="s">
        <v>754</v>
      </c>
      <c r="B14" s="36"/>
      <c r="C14" s="81"/>
      <c r="D14" s="81"/>
      <c r="E14" s="81">
        <v>17917</v>
      </c>
      <c r="F14" s="81">
        <v>18049</v>
      </c>
      <c r="G14" s="81">
        <v>16033</v>
      </c>
      <c r="H14" s="81">
        <v>15527</v>
      </c>
      <c r="I14" s="81">
        <v>13777</v>
      </c>
      <c r="J14" s="81">
        <v>13534</v>
      </c>
      <c r="K14" s="81">
        <v>13259</v>
      </c>
      <c r="L14" s="81">
        <v>13159</v>
      </c>
      <c r="M14" s="10">
        <v>12571</v>
      </c>
      <c r="N14" s="81">
        <v>12565</v>
      </c>
      <c r="O14" s="81">
        <v>12467</v>
      </c>
      <c r="P14" s="10">
        <v>12497</v>
      </c>
      <c r="Q14" s="81">
        <v>13721</v>
      </c>
      <c r="R14" s="81">
        <v>13740</v>
      </c>
      <c r="S14" s="81">
        <v>13012</v>
      </c>
      <c r="T14" s="10">
        <v>13272</v>
      </c>
      <c r="U14" s="10">
        <v>14347</v>
      </c>
      <c r="V14" s="18">
        <v>16967</v>
      </c>
      <c r="W14" s="18">
        <v>17284</v>
      </c>
      <c r="X14" s="10">
        <v>18384</v>
      </c>
      <c r="Y14" s="18">
        <v>18705</v>
      </c>
      <c r="Z14" s="18">
        <v>20874</v>
      </c>
      <c r="AA14" s="18">
        <v>19831</v>
      </c>
    </row>
    <row r="15" spans="1:44">
      <c r="A15" s="16" t="s">
        <v>755</v>
      </c>
      <c r="B15" s="36"/>
      <c r="C15" s="81"/>
      <c r="D15" s="81"/>
      <c r="E15" s="81">
        <v>7996</v>
      </c>
      <c r="F15" s="81">
        <v>8542</v>
      </c>
      <c r="G15" s="81">
        <v>8097</v>
      </c>
      <c r="H15" s="81">
        <v>8333</v>
      </c>
      <c r="I15" s="81">
        <v>7904</v>
      </c>
      <c r="J15" s="81">
        <v>7884</v>
      </c>
      <c r="K15" s="81">
        <v>7977</v>
      </c>
      <c r="L15" s="81">
        <v>7877</v>
      </c>
      <c r="M15" s="10">
        <v>7759</v>
      </c>
      <c r="N15" s="81">
        <v>8187</v>
      </c>
      <c r="O15" s="81">
        <v>8223</v>
      </c>
      <c r="P15" s="10">
        <v>8300</v>
      </c>
      <c r="Q15" s="81">
        <v>8370</v>
      </c>
      <c r="R15" s="81">
        <v>9489</v>
      </c>
      <c r="S15" s="81">
        <v>8877</v>
      </c>
      <c r="T15" s="10">
        <v>8837</v>
      </c>
      <c r="U15" s="10">
        <v>11302</v>
      </c>
      <c r="V15" s="18">
        <v>11828</v>
      </c>
      <c r="W15" s="18">
        <v>12631</v>
      </c>
      <c r="X15" s="10">
        <v>11740</v>
      </c>
      <c r="Y15" s="18">
        <v>12565</v>
      </c>
      <c r="Z15" s="18">
        <v>12891</v>
      </c>
      <c r="AA15" s="18">
        <v>12328</v>
      </c>
    </row>
    <row r="16" spans="1:44">
      <c r="A16" s="7" t="s">
        <v>2399</v>
      </c>
      <c r="B16" s="66"/>
      <c r="T16" s="36"/>
      <c r="U16" s="10"/>
      <c r="V16" s="18"/>
      <c r="W16" s="18"/>
      <c r="X16" s="427"/>
      <c r="Y16" s="430"/>
      <c r="Z16" s="427"/>
      <c r="AA16" s="427"/>
    </row>
    <row r="17" spans="1:27" ht="26.4">
      <c r="A17" s="8" t="s">
        <v>2400</v>
      </c>
      <c r="B17" s="18">
        <v>1276</v>
      </c>
      <c r="C17" s="81">
        <v>1296</v>
      </c>
      <c r="D17" s="81">
        <v>1338</v>
      </c>
      <c r="E17" s="81">
        <v>1332</v>
      </c>
      <c r="F17" s="81">
        <v>1334</v>
      </c>
      <c r="G17" s="81">
        <v>1323</v>
      </c>
      <c r="H17" s="81">
        <v>1332</v>
      </c>
      <c r="I17" s="81">
        <v>1338</v>
      </c>
      <c r="J17" s="81">
        <v>1357</v>
      </c>
      <c r="K17" s="81">
        <v>1362</v>
      </c>
      <c r="L17" s="81">
        <v>1393</v>
      </c>
      <c r="M17" s="81">
        <v>1416</v>
      </c>
      <c r="N17" s="81">
        <v>1441</v>
      </c>
      <c r="O17" s="81">
        <v>1452</v>
      </c>
      <c r="P17" s="81">
        <v>1473</v>
      </c>
      <c r="Q17" s="81">
        <v>1493</v>
      </c>
      <c r="R17" s="81">
        <v>1490</v>
      </c>
      <c r="S17" s="81">
        <v>1529</v>
      </c>
      <c r="T17" s="10">
        <v>1547</v>
      </c>
      <c r="U17" s="10">
        <v>1568</v>
      </c>
      <c r="V17" s="18">
        <v>1570</v>
      </c>
      <c r="W17" s="18">
        <v>1575</v>
      </c>
      <c r="X17" s="10">
        <v>1557</v>
      </c>
      <c r="Y17" s="18">
        <v>1519</v>
      </c>
      <c r="Z17" s="18">
        <v>1446</v>
      </c>
      <c r="AA17" s="18">
        <v>1359</v>
      </c>
    </row>
    <row r="18" spans="1:27">
      <c r="A18" s="152" t="s">
        <v>2401</v>
      </c>
      <c r="B18" s="18">
        <v>59314</v>
      </c>
      <c r="C18" s="81">
        <v>51915</v>
      </c>
      <c r="D18" s="81">
        <v>50296</v>
      </c>
      <c r="E18" s="81">
        <v>53541</v>
      </c>
      <c r="F18" s="81">
        <v>62317</v>
      </c>
      <c r="G18" s="81">
        <v>74944</v>
      </c>
      <c r="H18" s="81">
        <v>88243</v>
      </c>
      <c r="I18" s="81">
        <v>98355</v>
      </c>
      <c r="J18" s="81">
        <v>107031</v>
      </c>
      <c r="K18" s="81">
        <v>117714</v>
      </c>
      <c r="L18" s="81">
        <v>128420</v>
      </c>
      <c r="M18" s="81">
        <v>136242</v>
      </c>
      <c r="N18" s="81">
        <v>140741</v>
      </c>
      <c r="O18" s="81">
        <v>142662</v>
      </c>
      <c r="P18" s="81">
        <v>142899</v>
      </c>
      <c r="Q18" s="81">
        <v>146111</v>
      </c>
      <c r="R18" s="81">
        <v>147719</v>
      </c>
      <c r="S18" s="81">
        <v>147674</v>
      </c>
      <c r="T18" s="10">
        <v>154470</v>
      </c>
      <c r="U18" s="10">
        <v>157437</v>
      </c>
      <c r="V18" s="18">
        <v>156279</v>
      </c>
      <c r="W18" s="18">
        <v>146754</v>
      </c>
      <c r="X18" s="10">
        <v>132002</v>
      </c>
      <c r="Y18" s="18">
        <v>119868</v>
      </c>
      <c r="Z18" s="18">
        <v>109936</v>
      </c>
      <c r="AA18" s="18">
        <v>98352</v>
      </c>
    </row>
    <row r="19" spans="1:27">
      <c r="A19" s="8" t="s">
        <v>2402</v>
      </c>
      <c r="B19" s="18"/>
      <c r="C19" s="81">
        <v>13865</v>
      </c>
      <c r="D19" s="81">
        <v>16507</v>
      </c>
      <c r="E19" s="81">
        <v>19416</v>
      </c>
      <c r="F19" s="81">
        <v>24025</v>
      </c>
      <c r="G19" s="81">
        <v>29012</v>
      </c>
      <c r="H19" s="81">
        <v>32670</v>
      </c>
      <c r="I19" s="81">
        <v>34351</v>
      </c>
      <c r="J19" s="81">
        <v>37666</v>
      </c>
      <c r="K19" s="81">
        <v>43100</v>
      </c>
      <c r="L19" s="81">
        <v>45241</v>
      </c>
      <c r="M19" s="81">
        <v>46935</v>
      </c>
      <c r="N19" s="81">
        <v>47803</v>
      </c>
      <c r="O19" s="81">
        <v>47687</v>
      </c>
      <c r="P19" s="81">
        <v>46896</v>
      </c>
      <c r="Q19" s="81">
        <v>50462</v>
      </c>
      <c r="R19" s="81">
        <v>51633</v>
      </c>
      <c r="S19" s="81">
        <v>49638</v>
      </c>
      <c r="T19" s="10">
        <v>55540</v>
      </c>
      <c r="U19" s="10">
        <v>54558</v>
      </c>
      <c r="V19" s="18">
        <v>50582</v>
      </c>
      <c r="W19" s="18">
        <v>45556</v>
      </c>
      <c r="X19" s="10">
        <v>38971</v>
      </c>
      <c r="Y19" s="18">
        <v>32981</v>
      </c>
      <c r="Z19" s="18">
        <v>31647</v>
      </c>
      <c r="AA19" s="18">
        <v>26421</v>
      </c>
    </row>
    <row r="20" spans="1:27">
      <c r="A20" s="8" t="s">
        <v>2403</v>
      </c>
      <c r="B20" s="18">
        <v>16322</v>
      </c>
      <c r="C20" s="81">
        <v>14857</v>
      </c>
      <c r="D20" s="81">
        <v>13432</v>
      </c>
      <c r="E20" s="81">
        <v>12292</v>
      </c>
      <c r="F20" s="81">
        <v>11369</v>
      </c>
      <c r="G20" s="81">
        <v>11931</v>
      </c>
      <c r="H20" s="81">
        <v>14135</v>
      </c>
      <c r="I20" s="81">
        <v>17972</v>
      </c>
      <c r="J20" s="81">
        <v>21982</v>
      </c>
      <c r="K20" s="81">
        <v>24828</v>
      </c>
      <c r="L20" s="81">
        <v>25696</v>
      </c>
      <c r="M20" s="81">
        <v>28101</v>
      </c>
      <c r="N20" s="81">
        <v>30799</v>
      </c>
      <c r="O20" s="81">
        <v>32595</v>
      </c>
      <c r="P20" s="81">
        <v>33561</v>
      </c>
      <c r="Q20" s="81">
        <v>35530</v>
      </c>
      <c r="R20" s="81">
        <v>35747</v>
      </c>
      <c r="S20" s="81">
        <v>33670</v>
      </c>
      <c r="T20" s="10">
        <v>34235</v>
      </c>
      <c r="U20" s="10">
        <v>33763</v>
      </c>
      <c r="V20" s="18">
        <v>33082</v>
      </c>
      <c r="W20" s="18">
        <v>35162</v>
      </c>
      <c r="X20" s="10">
        <v>34733</v>
      </c>
      <c r="Y20" s="18">
        <v>28273</v>
      </c>
      <c r="Z20" s="18">
        <v>25826</v>
      </c>
      <c r="AA20" s="18">
        <v>25992</v>
      </c>
    </row>
    <row r="21" spans="1:27" ht="26.4">
      <c r="A21" s="8" t="s">
        <v>2023</v>
      </c>
      <c r="B21" s="18">
        <v>3105</v>
      </c>
      <c r="C21" s="81">
        <v>3135</v>
      </c>
      <c r="D21" s="81">
        <v>3198</v>
      </c>
      <c r="E21" s="81">
        <v>2712</v>
      </c>
      <c r="F21" s="81">
        <v>2609</v>
      </c>
      <c r="G21" s="81">
        <v>2881</v>
      </c>
      <c r="H21" s="81">
        <v>3553</v>
      </c>
      <c r="I21" s="81">
        <v>4691</v>
      </c>
      <c r="J21" s="81">
        <v>5953</v>
      </c>
      <c r="K21" s="81">
        <v>7503</v>
      </c>
      <c r="L21" s="81">
        <v>6172</v>
      </c>
      <c r="M21" s="81">
        <v>7411</v>
      </c>
      <c r="N21" s="81">
        <v>8378</v>
      </c>
      <c r="O21" s="81">
        <v>10256</v>
      </c>
      <c r="P21" s="81">
        <v>10650</v>
      </c>
      <c r="Q21" s="81">
        <v>11893</v>
      </c>
      <c r="R21" s="81">
        <v>10970</v>
      </c>
      <c r="S21" s="81">
        <v>8831</v>
      </c>
      <c r="T21" s="10">
        <v>10770</v>
      </c>
      <c r="U21" s="10">
        <v>9611</v>
      </c>
      <c r="V21" s="18">
        <v>9635</v>
      </c>
      <c r="W21" s="18">
        <v>9195</v>
      </c>
      <c r="X21" s="10">
        <v>8979</v>
      </c>
      <c r="Y21" s="18">
        <v>5189</v>
      </c>
      <c r="Z21" s="18">
        <v>4651</v>
      </c>
      <c r="AA21" s="18">
        <v>3730</v>
      </c>
    </row>
    <row r="22" spans="1:27" ht="26.4">
      <c r="A22" s="8" t="s">
        <v>2004</v>
      </c>
      <c r="B22" s="18">
        <v>312</v>
      </c>
      <c r="C22" s="81">
        <v>338</v>
      </c>
      <c r="D22" s="81">
        <v>452</v>
      </c>
      <c r="E22" s="81">
        <v>351</v>
      </c>
      <c r="F22" s="81">
        <v>384</v>
      </c>
      <c r="G22" s="81">
        <v>398</v>
      </c>
      <c r="H22" s="81">
        <v>422</v>
      </c>
      <c r="I22" s="81">
        <v>452</v>
      </c>
      <c r="J22" s="81">
        <v>476</v>
      </c>
      <c r="K22" s="81">
        <v>492</v>
      </c>
      <c r="L22" s="81">
        <v>510</v>
      </c>
      <c r="M22" s="81">
        <v>531</v>
      </c>
      <c r="N22" s="81">
        <v>543</v>
      </c>
      <c r="O22" s="81">
        <v>533</v>
      </c>
      <c r="P22" s="81">
        <v>535</v>
      </c>
      <c r="Q22" s="81">
        <v>548</v>
      </c>
      <c r="R22" s="81">
        <v>579</v>
      </c>
      <c r="S22" s="81">
        <v>593</v>
      </c>
      <c r="T22" s="10">
        <v>598</v>
      </c>
      <c r="U22" s="10">
        <v>602</v>
      </c>
      <c r="V22" s="18">
        <v>608</v>
      </c>
      <c r="W22" s="18">
        <v>597</v>
      </c>
      <c r="X22" s="10">
        <v>585</v>
      </c>
      <c r="Y22" s="18">
        <v>478</v>
      </c>
      <c r="Z22" s="18">
        <v>437</v>
      </c>
      <c r="AA22" s="18">
        <v>385</v>
      </c>
    </row>
    <row r="23" spans="1:27">
      <c r="A23" s="8" t="s">
        <v>2005</v>
      </c>
      <c r="B23" s="18">
        <v>1834</v>
      </c>
      <c r="C23" s="81">
        <v>1644</v>
      </c>
      <c r="D23" s="81">
        <v>1687</v>
      </c>
      <c r="E23" s="81">
        <v>1850</v>
      </c>
      <c r="F23" s="81">
        <v>2190</v>
      </c>
      <c r="G23" s="81">
        <v>2554</v>
      </c>
      <c r="H23" s="81">
        <v>3182</v>
      </c>
      <c r="I23" s="81">
        <v>3684</v>
      </c>
      <c r="J23" s="81">
        <v>3993</v>
      </c>
      <c r="K23" s="81">
        <v>4213</v>
      </c>
      <c r="L23" s="81">
        <v>4462</v>
      </c>
      <c r="M23" s="81">
        <v>4546</v>
      </c>
      <c r="N23" s="81">
        <v>4567</v>
      </c>
      <c r="O23" s="81">
        <v>4466</v>
      </c>
      <c r="P23" s="81">
        <v>4282</v>
      </c>
      <c r="Q23" s="81">
        <v>4189</v>
      </c>
      <c r="R23" s="81">
        <v>4109</v>
      </c>
      <c r="S23" s="81">
        <v>4242</v>
      </c>
      <c r="T23" s="10">
        <v>4294</v>
      </c>
      <c r="U23" s="10">
        <v>4418</v>
      </c>
      <c r="V23" s="18">
        <v>4562</v>
      </c>
      <c r="W23" s="18">
        <v>4554</v>
      </c>
      <c r="X23" s="10">
        <v>4572</v>
      </c>
      <c r="Y23" s="18">
        <v>3204</v>
      </c>
      <c r="Z23" s="18">
        <v>2007</v>
      </c>
      <c r="AA23" s="18">
        <v>921</v>
      </c>
    </row>
    <row r="24" spans="1:27">
      <c r="A24" s="8" t="s">
        <v>2006</v>
      </c>
      <c r="B24" s="18">
        <v>618</v>
      </c>
      <c r="C24" s="81">
        <v>540</v>
      </c>
      <c r="D24" s="81">
        <v>701</v>
      </c>
      <c r="E24" s="81">
        <v>740</v>
      </c>
      <c r="F24" s="81">
        <v>904</v>
      </c>
      <c r="G24" s="81">
        <v>1058</v>
      </c>
      <c r="H24" s="81">
        <v>1330</v>
      </c>
      <c r="I24" s="81">
        <v>1473</v>
      </c>
      <c r="J24" s="81">
        <v>1466</v>
      </c>
      <c r="K24" s="81">
        <v>1637</v>
      </c>
      <c r="L24" s="81">
        <v>1630</v>
      </c>
      <c r="M24" s="81">
        <v>1579</v>
      </c>
      <c r="N24" s="81">
        <v>1611</v>
      </c>
      <c r="O24" s="81">
        <v>1567</v>
      </c>
      <c r="P24" s="81">
        <v>1457</v>
      </c>
      <c r="Q24" s="81">
        <v>1499</v>
      </c>
      <c r="R24" s="81">
        <v>1520</v>
      </c>
      <c r="S24" s="81">
        <v>1517</v>
      </c>
      <c r="T24" s="10">
        <v>1569</v>
      </c>
      <c r="U24" s="10">
        <v>1650</v>
      </c>
      <c r="V24" s="18">
        <v>1696</v>
      </c>
      <c r="W24" s="18">
        <v>1632</v>
      </c>
      <c r="X24" s="10">
        <v>1582</v>
      </c>
      <c r="Y24" s="18">
        <v>166</v>
      </c>
      <c r="Z24" s="18">
        <v>419</v>
      </c>
      <c r="AA24" s="18">
        <v>397</v>
      </c>
    </row>
    <row r="25" spans="1:27">
      <c r="A25" s="8" t="s">
        <v>2007</v>
      </c>
      <c r="B25" s="18">
        <v>430</v>
      </c>
      <c r="C25" s="81">
        <v>617</v>
      </c>
      <c r="D25" s="81">
        <v>573</v>
      </c>
      <c r="E25" s="81">
        <v>464</v>
      </c>
      <c r="F25" s="81">
        <v>464</v>
      </c>
      <c r="G25" s="81">
        <v>574</v>
      </c>
      <c r="H25" s="81">
        <v>662</v>
      </c>
      <c r="I25" s="81">
        <v>821</v>
      </c>
      <c r="J25" s="81">
        <v>1033</v>
      </c>
      <c r="K25" s="81">
        <v>1251</v>
      </c>
      <c r="L25" s="81">
        <v>1257</v>
      </c>
      <c r="M25" s="81">
        <v>1267</v>
      </c>
      <c r="N25" s="81">
        <v>1385</v>
      </c>
      <c r="O25" s="81">
        <v>1451</v>
      </c>
      <c r="P25" s="81">
        <v>1417</v>
      </c>
      <c r="Q25" s="81">
        <v>1383</v>
      </c>
      <c r="R25" s="81">
        <v>1320</v>
      </c>
      <c r="S25" s="81">
        <v>1216</v>
      </c>
      <c r="T25" s="10">
        <v>1302</v>
      </c>
      <c r="U25" s="10">
        <v>1259</v>
      </c>
      <c r="V25" s="18">
        <v>1321</v>
      </c>
      <c r="W25" s="18">
        <v>1371</v>
      </c>
      <c r="X25" s="10">
        <v>1356</v>
      </c>
      <c r="Y25" s="18">
        <v>1359</v>
      </c>
      <c r="Z25" s="18">
        <v>1386</v>
      </c>
      <c r="AA25" s="18">
        <v>1346</v>
      </c>
    </row>
    <row r="26" spans="1:27" ht="26.4">
      <c r="A26" s="8" t="s">
        <v>1383</v>
      </c>
      <c r="B26" s="15">
        <v>154</v>
      </c>
      <c r="C26" s="15">
        <v>247</v>
      </c>
      <c r="D26" s="10">
        <v>194</v>
      </c>
      <c r="E26" s="10">
        <v>168</v>
      </c>
      <c r="F26" s="10">
        <v>137</v>
      </c>
      <c r="G26" s="81">
        <v>200</v>
      </c>
      <c r="H26" s="81">
        <v>226</v>
      </c>
      <c r="I26" s="81">
        <v>312</v>
      </c>
      <c r="J26" s="81">
        <v>356</v>
      </c>
      <c r="K26" s="81">
        <v>486</v>
      </c>
      <c r="L26" s="81">
        <v>397</v>
      </c>
      <c r="M26" s="81">
        <v>411</v>
      </c>
      <c r="N26" s="81">
        <v>414</v>
      </c>
      <c r="O26" s="81">
        <v>505</v>
      </c>
      <c r="P26" s="81">
        <v>516</v>
      </c>
      <c r="Q26" s="81">
        <v>450</v>
      </c>
      <c r="R26" s="81">
        <v>429</v>
      </c>
      <c r="S26" s="81">
        <v>297</v>
      </c>
      <c r="T26" s="10">
        <v>435</v>
      </c>
      <c r="U26" s="10">
        <v>336</v>
      </c>
      <c r="V26" s="18">
        <v>382</v>
      </c>
      <c r="W26" s="18">
        <v>394</v>
      </c>
      <c r="X26" s="10">
        <v>323</v>
      </c>
      <c r="Y26" s="18">
        <v>231</v>
      </c>
      <c r="Z26" s="18">
        <v>181</v>
      </c>
      <c r="AA26" s="18">
        <v>151</v>
      </c>
    </row>
    <row r="27" spans="1:27">
      <c r="A27" s="7" t="s">
        <v>2008</v>
      </c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284"/>
      <c r="U27" s="10"/>
      <c r="V27" s="175"/>
    </row>
    <row r="28" spans="1:27" ht="42" customHeight="1">
      <c r="A28" s="28" t="s">
        <v>942</v>
      </c>
      <c r="B28" s="284" t="s">
        <v>1842</v>
      </c>
      <c r="C28" s="82">
        <v>95.3</v>
      </c>
      <c r="D28" s="82">
        <v>700</v>
      </c>
      <c r="E28" s="82">
        <v>2366.3000000000002</v>
      </c>
      <c r="F28" s="82">
        <v>4413.6000000000004</v>
      </c>
      <c r="G28" s="82">
        <v>5699.6</v>
      </c>
      <c r="H28" s="82">
        <v>8808.7000000000007</v>
      </c>
      <c r="I28" s="82">
        <v>6239.4</v>
      </c>
      <c r="J28" s="82">
        <v>11621.5</v>
      </c>
      <c r="K28" s="82">
        <v>17396.400000000001</v>
      </c>
      <c r="L28" s="82">
        <v>23687.7</v>
      </c>
      <c r="M28" s="82">
        <v>31055.8</v>
      </c>
      <c r="N28" s="82">
        <v>41576.300000000003</v>
      </c>
      <c r="O28" s="82">
        <v>47478.1</v>
      </c>
      <c r="P28" s="82">
        <v>76909.3</v>
      </c>
      <c r="Q28" s="82">
        <v>97363.199999999997</v>
      </c>
      <c r="R28" s="82">
        <v>132703.4</v>
      </c>
      <c r="S28" s="82">
        <v>162115.9</v>
      </c>
      <c r="T28" s="13">
        <v>219057.6</v>
      </c>
      <c r="U28" s="13">
        <v>237644</v>
      </c>
      <c r="V28" s="18">
        <v>313899.3</v>
      </c>
      <c r="W28" s="18">
        <v>355920.1</v>
      </c>
      <c r="X28" s="13">
        <v>425301.7</v>
      </c>
      <c r="Y28" s="18">
        <v>437273.3</v>
      </c>
      <c r="Z28" s="18">
        <v>439392.8</v>
      </c>
      <c r="AA28" s="18">
        <v>402722.3</v>
      </c>
    </row>
    <row r="29" spans="1:27" ht="42">
      <c r="A29" s="8" t="s">
        <v>1494</v>
      </c>
      <c r="B29" s="283"/>
      <c r="C29" s="312"/>
      <c r="D29" s="312"/>
      <c r="E29" s="312"/>
      <c r="F29" s="312"/>
      <c r="G29" s="312"/>
      <c r="H29" s="312"/>
      <c r="I29" s="312"/>
      <c r="J29" s="312"/>
      <c r="K29" s="82">
        <v>8219.2999999999993</v>
      </c>
      <c r="L29" s="82">
        <v>11666.6</v>
      </c>
      <c r="M29" s="82">
        <v>16301.5</v>
      </c>
      <c r="N29" s="82">
        <v>21073.3</v>
      </c>
      <c r="O29" s="82">
        <v>24850.3</v>
      </c>
      <c r="P29" s="82">
        <v>32025.1</v>
      </c>
      <c r="Q29" s="82">
        <v>42773.4</v>
      </c>
      <c r="R29" s="82">
        <v>54769.4</v>
      </c>
      <c r="S29" s="82">
        <v>69735.8</v>
      </c>
      <c r="T29" s="13">
        <v>83198.100000000006</v>
      </c>
      <c r="U29" s="13">
        <v>82172</v>
      </c>
      <c r="V29" s="18">
        <v>91684.5</v>
      </c>
      <c r="W29" s="18">
        <v>86623.2</v>
      </c>
      <c r="X29" s="13">
        <v>112230.9</v>
      </c>
      <c r="Y29" s="18">
        <v>121599.5</v>
      </c>
      <c r="Z29" s="18">
        <v>120203.8</v>
      </c>
      <c r="AA29" s="18">
        <v>105247.6</v>
      </c>
    </row>
    <row r="30" spans="1:27" ht="42">
      <c r="A30" s="8" t="s">
        <v>1495</v>
      </c>
      <c r="B30" s="283"/>
      <c r="C30" s="312"/>
      <c r="D30" s="312"/>
      <c r="E30" s="312"/>
      <c r="F30" s="312"/>
      <c r="G30" s="312"/>
      <c r="H30" s="312"/>
      <c r="I30" s="312"/>
      <c r="J30" s="312"/>
      <c r="K30" s="82">
        <v>9177.1</v>
      </c>
      <c r="L30" s="82">
        <v>12021.1</v>
      </c>
      <c r="M30" s="82">
        <v>14754.4</v>
      </c>
      <c r="N30" s="82">
        <v>20503</v>
      </c>
      <c r="O30" s="82">
        <v>22627.8</v>
      </c>
      <c r="P30" s="82">
        <v>44884.2</v>
      </c>
      <c r="Q30" s="82">
        <v>54589.8</v>
      </c>
      <c r="R30" s="82">
        <v>77934</v>
      </c>
      <c r="S30" s="82">
        <v>92380.1</v>
      </c>
      <c r="T30" s="13">
        <v>135859.5</v>
      </c>
      <c r="U30" s="13">
        <v>155472</v>
      </c>
      <c r="V30" s="18">
        <v>222214.8</v>
      </c>
      <c r="W30" s="18">
        <v>269296.90000000002</v>
      </c>
      <c r="X30" s="13">
        <v>313070.8</v>
      </c>
      <c r="Y30" s="18">
        <v>315673.8</v>
      </c>
      <c r="Z30" s="18">
        <v>319188.90000000002</v>
      </c>
      <c r="AA30" s="18">
        <v>297474.7</v>
      </c>
    </row>
    <row r="31" spans="1:27" ht="39.6">
      <c r="A31" s="8" t="s">
        <v>940</v>
      </c>
      <c r="B31" s="284" t="s">
        <v>1842</v>
      </c>
      <c r="C31" s="82">
        <v>140.6</v>
      </c>
      <c r="D31" s="82">
        <v>1317.2</v>
      </c>
      <c r="E31" s="82">
        <v>5146.1000000000004</v>
      </c>
      <c r="F31" s="82">
        <v>12149.5</v>
      </c>
      <c r="G31" s="82">
        <v>19393.900000000001</v>
      </c>
      <c r="H31" s="82">
        <v>24449.7</v>
      </c>
      <c r="I31" s="82">
        <v>25082.1</v>
      </c>
      <c r="J31" s="82">
        <v>48050.5</v>
      </c>
      <c r="K31" s="82">
        <v>76697.100000000006</v>
      </c>
      <c r="L31" s="82">
        <v>105260.7</v>
      </c>
      <c r="M31" s="82">
        <v>135004.5</v>
      </c>
      <c r="N31" s="82">
        <v>169862.39999999999</v>
      </c>
      <c r="O31" s="82">
        <v>196039.9</v>
      </c>
      <c r="P31" s="82">
        <v>230785.2</v>
      </c>
      <c r="Q31" s="82">
        <v>288805.2</v>
      </c>
      <c r="R31" s="82">
        <v>371080.3</v>
      </c>
      <c r="S31" s="82">
        <v>431073.2</v>
      </c>
      <c r="T31" s="13">
        <v>485834.3</v>
      </c>
      <c r="U31" s="13">
        <v>523377.2</v>
      </c>
      <c r="V31" s="18">
        <v>610426.69999999995</v>
      </c>
      <c r="W31" s="13">
        <v>699869.8</v>
      </c>
      <c r="X31" s="13">
        <v>749797.6</v>
      </c>
      <c r="Y31" s="384" t="s">
        <v>169</v>
      </c>
      <c r="Z31" s="14">
        <v>914669.05720000004</v>
      </c>
      <c r="AA31" s="15">
        <v>943815.2</v>
      </c>
    </row>
    <row r="32" spans="1:27" ht="39.6">
      <c r="A32" s="8" t="s">
        <v>941</v>
      </c>
      <c r="B32" s="283"/>
      <c r="C32" s="283"/>
      <c r="D32" s="283"/>
      <c r="E32" s="82">
        <v>4996.8999999999996</v>
      </c>
      <c r="F32" s="82">
        <v>11672.1</v>
      </c>
      <c r="G32" s="82">
        <v>18641.599999999999</v>
      </c>
      <c r="H32" s="82">
        <v>23541.9</v>
      </c>
      <c r="I32" s="82">
        <v>24372.9</v>
      </c>
      <c r="J32" s="82">
        <v>46412.1</v>
      </c>
      <c r="K32" s="82">
        <v>73873.3</v>
      </c>
      <c r="L32" s="82">
        <v>100507.4</v>
      </c>
      <c r="M32" s="82">
        <v>128243.3</v>
      </c>
      <c r="N32" s="82">
        <v>161202.70000000001</v>
      </c>
      <c r="O32" s="82">
        <v>187210.5</v>
      </c>
      <c r="P32" s="82">
        <v>221119.5</v>
      </c>
      <c r="Q32" s="82">
        <v>277784.8</v>
      </c>
      <c r="R32" s="82">
        <v>352917.7</v>
      </c>
      <c r="S32" s="82">
        <v>410865</v>
      </c>
      <c r="T32" s="13">
        <v>461006.2</v>
      </c>
      <c r="U32" s="13">
        <v>489450.8</v>
      </c>
      <c r="V32" s="18">
        <v>568386.69999999995</v>
      </c>
      <c r="W32" s="18">
        <v>655061.69999999995</v>
      </c>
      <c r="X32" s="13">
        <v>699948.9</v>
      </c>
      <c r="Y32" s="18">
        <v>795407.9</v>
      </c>
      <c r="Z32" s="14">
        <v>854288.04379999998</v>
      </c>
      <c r="AA32" s="15">
        <v>873778.7</v>
      </c>
    </row>
    <row r="33" spans="1:27" ht="39.6">
      <c r="A33" s="8" t="s">
        <v>943</v>
      </c>
      <c r="B33" s="283"/>
      <c r="C33" s="283"/>
      <c r="D33" s="283"/>
      <c r="E33" s="82">
        <v>149.19999999999999</v>
      </c>
      <c r="F33" s="82">
        <v>477.4</v>
      </c>
      <c r="G33" s="82">
        <v>752.3</v>
      </c>
      <c r="H33" s="82">
        <v>907.8</v>
      </c>
      <c r="I33" s="82">
        <v>709.1</v>
      </c>
      <c r="J33" s="82">
        <v>1638.4</v>
      </c>
      <c r="K33" s="82">
        <v>2823.8</v>
      </c>
      <c r="L33" s="82">
        <v>4753.3</v>
      </c>
      <c r="M33" s="82">
        <v>6761.2</v>
      </c>
      <c r="N33" s="82">
        <v>8659.7000000000007</v>
      </c>
      <c r="O33" s="82">
        <v>8829.4</v>
      </c>
      <c r="P33" s="82">
        <v>9665.6</v>
      </c>
      <c r="Q33" s="82">
        <v>11020.5</v>
      </c>
      <c r="R33" s="82">
        <v>18162.599999999999</v>
      </c>
      <c r="S33" s="82">
        <v>20208.2</v>
      </c>
      <c r="T33" s="13">
        <v>24828.1</v>
      </c>
      <c r="U33" s="13">
        <v>33926.400000000001</v>
      </c>
      <c r="V33" s="27">
        <v>42040</v>
      </c>
      <c r="W33" s="27">
        <v>44808</v>
      </c>
      <c r="X33" s="13">
        <v>49848.800000000003</v>
      </c>
      <c r="Y33" s="18">
        <v>52119.1</v>
      </c>
      <c r="Z33" s="14">
        <v>60381.013399999996</v>
      </c>
      <c r="AA33" s="15">
        <v>70036.5</v>
      </c>
    </row>
    <row r="34" spans="1:27" ht="39.75" customHeight="1">
      <c r="A34" s="559" t="s">
        <v>85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22"/>
      <c r="AA34" s="522"/>
    </row>
    <row r="35" spans="1:27" ht="29.25" customHeight="1">
      <c r="A35" s="5" t="s">
        <v>1496</v>
      </c>
    </row>
    <row r="36" spans="1:27" ht="28.8">
      <c r="A36" s="8" t="s">
        <v>1497</v>
      </c>
      <c r="B36" s="284"/>
      <c r="C36" s="284"/>
      <c r="D36" s="81">
        <v>32216</v>
      </c>
      <c r="E36" s="81">
        <v>23081</v>
      </c>
      <c r="F36" s="81">
        <v>22202</v>
      </c>
      <c r="G36" s="81">
        <v>23211</v>
      </c>
      <c r="H36" s="81">
        <v>19992</v>
      </c>
      <c r="I36" s="81">
        <v>21362</v>
      </c>
      <c r="J36" s="81">
        <v>24659</v>
      </c>
      <c r="K36" s="81">
        <v>28688</v>
      </c>
      <c r="L36" s="81">
        <v>29989</v>
      </c>
      <c r="M36" s="81">
        <v>29225</v>
      </c>
      <c r="N36" s="81">
        <v>30651</v>
      </c>
      <c r="O36" s="81">
        <v>30192</v>
      </c>
      <c r="P36" s="81">
        <v>32254</v>
      </c>
      <c r="Q36" s="81">
        <v>37691</v>
      </c>
      <c r="R36" s="81">
        <v>39439</v>
      </c>
      <c r="S36" s="81">
        <v>41849</v>
      </c>
      <c r="T36" s="10">
        <v>38564</v>
      </c>
      <c r="U36" s="10">
        <v>42500</v>
      </c>
      <c r="V36" s="18">
        <v>41414</v>
      </c>
      <c r="W36" s="18">
        <v>44211</v>
      </c>
      <c r="X36" s="10">
        <v>44914</v>
      </c>
      <c r="Y36" s="10">
        <v>40308</v>
      </c>
      <c r="Z36" s="18">
        <v>45517</v>
      </c>
      <c r="AA36" s="18">
        <v>41587</v>
      </c>
    </row>
    <row r="37" spans="1:27" ht="15.6">
      <c r="A37" s="8" t="s">
        <v>1498</v>
      </c>
      <c r="B37" s="284"/>
      <c r="C37" s="284"/>
      <c r="D37" s="81">
        <v>27757</v>
      </c>
      <c r="E37" s="81">
        <v>40263</v>
      </c>
      <c r="F37" s="81">
        <v>31556</v>
      </c>
      <c r="G37" s="81">
        <v>33574</v>
      </c>
      <c r="H37" s="81">
        <v>45975</v>
      </c>
      <c r="I37" s="81">
        <v>23762</v>
      </c>
      <c r="J37" s="81">
        <v>19508</v>
      </c>
      <c r="K37" s="81">
        <v>17592</v>
      </c>
      <c r="L37" s="81">
        <v>16292</v>
      </c>
      <c r="M37" s="81">
        <v>18114</v>
      </c>
      <c r="N37" s="81">
        <v>24726</v>
      </c>
      <c r="O37" s="81">
        <v>23191</v>
      </c>
      <c r="P37" s="81">
        <v>23390</v>
      </c>
      <c r="Q37" s="81">
        <v>23299</v>
      </c>
      <c r="R37" s="81">
        <v>23028</v>
      </c>
      <c r="S37" s="81">
        <v>28808</v>
      </c>
      <c r="T37" s="10">
        <v>34824</v>
      </c>
      <c r="U37" s="10">
        <v>30322</v>
      </c>
      <c r="V37" s="18">
        <v>29999</v>
      </c>
      <c r="W37" s="18">
        <v>32880</v>
      </c>
      <c r="X37" s="10">
        <v>31638</v>
      </c>
      <c r="Y37" s="10">
        <v>33950</v>
      </c>
      <c r="Z37" s="18">
        <v>34706</v>
      </c>
      <c r="AA37" s="18">
        <v>33536</v>
      </c>
    </row>
    <row r="38" spans="1:27" ht="28.8">
      <c r="A38" s="8" t="s">
        <v>1499</v>
      </c>
      <c r="B38" s="284"/>
      <c r="C38" s="284"/>
      <c r="D38" s="81">
        <v>44321</v>
      </c>
      <c r="E38" s="81">
        <v>60321</v>
      </c>
      <c r="F38" s="81">
        <v>76186</v>
      </c>
      <c r="G38" s="81">
        <v>109467</v>
      </c>
      <c r="H38" s="81">
        <v>155247</v>
      </c>
      <c r="I38" s="81">
        <v>173081</v>
      </c>
      <c r="J38" s="81">
        <v>191129</v>
      </c>
      <c r="K38" s="81">
        <v>144325</v>
      </c>
      <c r="L38" s="10">
        <v>149684</v>
      </c>
      <c r="M38" s="81">
        <v>102568</v>
      </c>
      <c r="N38" s="81">
        <v>106717</v>
      </c>
      <c r="O38" s="81">
        <v>108721</v>
      </c>
      <c r="P38" s="81">
        <v>123089</v>
      </c>
      <c r="Q38" s="81">
        <v>123882</v>
      </c>
      <c r="R38" s="81">
        <v>129910</v>
      </c>
      <c r="S38" s="81">
        <v>147067</v>
      </c>
      <c r="T38" s="10">
        <v>170264</v>
      </c>
      <c r="U38" s="10">
        <v>181904</v>
      </c>
      <c r="V38" s="18">
        <v>168558</v>
      </c>
      <c r="W38" s="18">
        <v>181515</v>
      </c>
      <c r="X38" s="10">
        <v>194248</v>
      </c>
      <c r="Y38" s="10">
        <v>208320</v>
      </c>
      <c r="Z38" s="15">
        <v>218974</v>
      </c>
      <c r="AA38" s="15">
        <v>230870</v>
      </c>
    </row>
    <row r="39" spans="1:27" ht="45.75" customHeight="1">
      <c r="A39" s="28" t="s">
        <v>2029</v>
      </c>
      <c r="B39" s="283"/>
      <c r="C39" s="283"/>
      <c r="D39" s="283"/>
      <c r="E39" s="283"/>
      <c r="F39" s="283"/>
      <c r="G39" s="283"/>
      <c r="H39" s="81">
        <v>996</v>
      </c>
      <c r="I39" s="81">
        <v>736</v>
      </c>
      <c r="J39" s="81">
        <v>711</v>
      </c>
      <c r="K39" s="81">
        <v>688</v>
      </c>
      <c r="L39" s="81">
        <v>637</v>
      </c>
      <c r="M39" s="81">
        <v>727</v>
      </c>
      <c r="N39" s="81">
        <v>821</v>
      </c>
      <c r="O39" s="81">
        <v>676</v>
      </c>
      <c r="P39" s="81">
        <v>637</v>
      </c>
      <c r="Q39" s="81">
        <v>735</v>
      </c>
      <c r="R39" s="81">
        <v>780</v>
      </c>
      <c r="S39" s="81">
        <v>787</v>
      </c>
      <c r="T39" s="10">
        <v>789</v>
      </c>
      <c r="U39" s="10">
        <v>864</v>
      </c>
      <c r="V39" s="18">
        <v>1138</v>
      </c>
      <c r="W39" s="18">
        <v>1323</v>
      </c>
      <c r="X39" s="10">
        <v>1429</v>
      </c>
      <c r="Y39" s="449">
        <v>1409</v>
      </c>
      <c r="Z39" s="18">
        <v>1398</v>
      </c>
      <c r="AA39" s="18">
        <v>1534</v>
      </c>
    </row>
    <row r="40" spans="1:27" ht="34.5" customHeight="1">
      <c r="A40" s="28" t="s">
        <v>2227</v>
      </c>
      <c r="B40" s="283"/>
      <c r="C40" s="283"/>
      <c r="D40" s="283"/>
      <c r="E40" s="283"/>
      <c r="F40" s="283"/>
      <c r="G40" s="283"/>
      <c r="H40" s="81">
        <v>55452</v>
      </c>
      <c r="I40" s="81">
        <v>58706</v>
      </c>
      <c r="J40" s="81">
        <v>62390</v>
      </c>
      <c r="K40" s="81">
        <v>70069</v>
      </c>
      <c r="L40" s="81">
        <v>80012</v>
      </c>
      <c r="M40" s="81">
        <v>93412</v>
      </c>
      <c r="N40" s="81">
        <v>107015</v>
      </c>
      <c r="O40" s="81">
        <v>119639</v>
      </c>
      <c r="P40" s="81">
        <v>140983</v>
      </c>
      <c r="Q40" s="81">
        <v>168311</v>
      </c>
      <c r="R40" s="81">
        <v>180324</v>
      </c>
      <c r="S40" s="81">
        <v>184374</v>
      </c>
      <c r="T40" s="10">
        <v>201586</v>
      </c>
      <c r="U40" s="10">
        <v>203330</v>
      </c>
      <c r="V40" s="18">
        <v>191650</v>
      </c>
      <c r="W40" s="18">
        <v>191372</v>
      </c>
      <c r="X40" s="10">
        <v>193830</v>
      </c>
      <c r="Y40" s="449">
        <v>204546</v>
      </c>
      <c r="Z40" s="18">
        <v>218018</v>
      </c>
      <c r="AA40" s="18">
        <v>232388</v>
      </c>
    </row>
    <row r="41" spans="1:27" ht="26.4">
      <c r="A41" s="8" t="s">
        <v>2228</v>
      </c>
      <c r="K41" s="15">
        <v>1094</v>
      </c>
      <c r="L41" s="15">
        <v>1178</v>
      </c>
      <c r="M41" s="15">
        <v>1320</v>
      </c>
      <c r="N41" s="15">
        <v>1480</v>
      </c>
      <c r="O41" s="15">
        <v>1688</v>
      </c>
      <c r="P41" s="15">
        <v>1682</v>
      </c>
      <c r="Q41" s="15">
        <v>1900</v>
      </c>
      <c r="R41" s="15">
        <v>1825</v>
      </c>
      <c r="S41" s="15">
        <v>1863</v>
      </c>
      <c r="T41" s="15">
        <v>1766</v>
      </c>
      <c r="U41" s="15">
        <v>1867</v>
      </c>
      <c r="V41" s="15">
        <v>1670</v>
      </c>
      <c r="W41" s="15">
        <v>1810</v>
      </c>
      <c r="X41" s="15">
        <v>1914</v>
      </c>
      <c r="Y41" s="15">
        <v>2061</v>
      </c>
      <c r="Z41" s="15">
        <v>2236</v>
      </c>
      <c r="AA41" s="15">
        <v>2182</v>
      </c>
    </row>
    <row r="42" spans="1:27" ht="26.4">
      <c r="A42" s="8" t="s">
        <v>2229</v>
      </c>
      <c r="K42" s="15">
        <v>566</v>
      </c>
      <c r="L42" s="15">
        <v>717</v>
      </c>
      <c r="M42" s="15">
        <v>800</v>
      </c>
      <c r="N42" s="15">
        <v>954</v>
      </c>
      <c r="O42" s="15">
        <v>1112</v>
      </c>
      <c r="P42" s="15">
        <v>1426</v>
      </c>
      <c r="Q42" s="15">
        <v>1675</v>
      </c>
      <c r="R42" s="15">
        <v>1524</v>
      </c>
      <c r="S42" s="15">
        <v>1733</v>
      </c>
      <c r="T42" s="15">
        <v>1649</v>
      </c>
      <c r="U42" s="15">
        <v>1943</v>
      </c>
      <c r="V42" s="15">
        <v>1979</v>
      </c>
      <c r="W42" s="15">
        <v>2330</v>
      </c>
      <c r="X42" s="15">
        <v>2637</v>
      </c>
      <c r="Y42" s="15">
        <v>2842</v>
      </c>
      <c r="Z42" s="15">
        <v>2986</v>
      </c>
      <c r="AA42" s="15">
        <v>3449</v>
      </c>
    </row>
    <row r="43" spans="1:27" ht="31.5" customHeight="1">
      <c r="A43" s="8" t="s">
        <v>1064</v>
      </c>
      <c r="K43" s="15">
        <v>11926.9</v>
      </c>
      <c r="L43" s="15">
        <v>18887.2</v>
      </c>
      <c r="M43" s="14">
        <v>26431</v>
      </c>
      <c r="N43" s="14">
        <v>23631.696499999998</v>
      </c>
      <c r="O43" s="27">
        <v>31069.053600000003</v>
      </c>
      <c r="P43" s="27">
        <v>35919.490700000002</v>
      </c>
      <c r="Q43" s="27">
        <v>43067.234700000001</v>
      </c>
      <c r="R43" s="27">
        <v>53748.962200000002</v>
      </c>
      <c r="S43" s="27">
        <v>65052.9</v>
      </c>
      <c r="T43" s="14">
        <v>67100</v>
      </c>
      <c r="U43" s="15">
        <v>85473.7</v>
      </c>
      <c r="V43" s="15">
        <v>86433.3</v>
      </c>
      <c r="W43" s="14">
        <v>108232.2</v>
      </c>
      <c r="X43" s="14">
        <v>115710</v>
      </c>
      <c r="Y43" s="440" t="s">
        <v>1393</v>
      </c>
      <c r="Z43" s="84" t="s">
        <v>1393</v>
      </c>
      <c r="AA43" s="84" t="s">
        <v>1393</v>
      </c>
    </row>
    <row r="44" spans="1:27" ht="31.5" customHeight="1">
      <c r="A44" s="8" t="s">
        <v>1065</v>
      </c>
      <c r="K44" s="14">
        <v>1071.9337</v>
      </c>
      <c r="L44" s="14">
        <v>1319.2141999999999</v>
      </c>
      <c r="M44" s="14">
        <v>1548.5543</v>
      </c>
      <c r="N44" s="14">
        <v>1418.1833999999999</v>
      </c>
      <c r="O44" s="27">
        <v>1617.4786000000001</v>
      </c>
      <c r="P44" s="27">
        <v>1800.3172</v>
      </c>
      <c r="Q44" s="27">
        <v>2097.3218999999999</v>
      </c>
      <c r="R44" s="27">
        <v>2576.1641</v>
      </c>
      <c r="S44" s="27">
        <v>3034.5336000000002</v>
      </c>
      <c r="T44" s="14">
        <v>3008.7773999999999</v>
      </c>
      <c r="U44" s="14">
        <v>3781.4985000000001</v>
      </c>
      <c r="V44" s="14">
        <v>3716.2732000000001</v>
      </c>
      <c r="W44" s="14">
        <v>4503.5747999999994</v>
      </c>
      <c r="X44" s="14">
        <v>4701.2054000000007</v>
      </c>
      <c r="Y44" s="14">
        <v>8991.6406999999999</v>
      </c>
      <c r="Z44" s="14">
        <v>13703.8027</v>
      </c>
      <c r="AA44" s="14">
        <v>27981.5</v>
      </c>
    </row>
    <row r="45" spans="1:27" ht="33" customHeight="1">
      <c r="A45" s="8" t="s">
        <v>1066</v>
      </c>
      <c r="K45" s="14">
        <v>11854.330699999999</v>
      </c>
      <c r="L45" s="14">
        <v>33245.448499999999</v>
      </c>
      <c r="M45" s="27">
        <v>56759.850399999996</v>
      </c>
      <c r="N45" s="27">
        <v>40207.516899999995</v>
      </c>
      <c r="O45" s="27">
        <v>53933.303399999997</v>
      </c>
      <c r="P45" s="27">
        <v>65496.275999999998</v>
      </c>
      <c r="Q45" s="27">
        <v>57542.278299999998</v>
      </c>
      <c r="R45" s="27">
        <v>65116.488499999999</v>
      </c>
      <c r="S45" s="27">
        <v>97886.7</v>
      </c>
      <c r="T45" s="15">
        <v>94018.7</v>
      </c>
      <c r="U45" s="15">
        <v>87187.1</v>
      </c>
      <c r="V45" s="15">
        <v>130420.5</v>
      </c>
      <c r="W45" s="14">
        <v>148393</v>
      </c>
      <c r="X45" s="14">
        <v>211539.7</v>
      </c>
      <c r="Y45" s="440" t="s">
        <v>1393</v>
      </c>
      <c r="Z45" s="261" t="s">
        <v>1393</v>
      </c>
      <c r="AA45" s="457" t="s">
        <v>1393</v>
      </c>
    </row>
    <row r="46" spans="1:27" ht="33" customHeight="1">
      <c r="A46" s="8" t="s">
        <v>1067</v>
      </c>
      <c r="K46" s="14">
        <v>454.56370000000004</v>
      </c>
      <c r="L46" s="14">
        <v>1286.9073999999998</v>
      </c>
      <c r="M46" s="27">
        <v>1932.9482</v>
      </c>
      <c r="N46" s="27">
        <v>1449.3513</v>
      </c>
      <c r="O46" s="27">
        <v>1815.9688999999998</v>
      </c>
      <c r="P46" s="27">
        <v>2365.7783999999997</v>
      </c>
      <c r="Q46" s="27">
        <v>2077.4798999999998</v>
      </c>
      <c r="R46" s="27">
        <v>2470.1257999999998</v>
      </c>
      <c r="S46" s="27">
        <v>3753.2347999999997</v>
      </c>
      <c r="T46" s="14">
        <v>3427.2682</v>
      </c>
      <c r="U46" s="14">
        <v>3167.0522000000001</v>
      </c>
      <c r="V46" s="14">
        <v>4709.2995000000001</v>
      </c>
      <c r="W46" s="14">
        <v>5015.1184000000003</v>
      </c>
      <c r="X46" s="14">
        <v>6876.9534000000003</v>
      </c>
      <c r="Y46" s="14">
        <v>7724.6217000000006</v>
      </c>
      <c r="Z46" s="14">
        <v>13496.6718</v>
      </c>
      <c r="AA46" s="14">
        <v>14146.5</v>
      </c>
    </row>
    <row r="47" spans="1:27" ht="30" customHeight="1">
      <c r="A47" s="8" t="s">
        <v>1070</v>
      </c>
      <c r="K47" s="14">
        <v>5737.7430000000004</v>
      </c>
      <c r="L47" s="14">
        <v>7063.3644000000004</v>
      </c>
      <c r="M47" s="27">
        <v>6617.9616999999998</v>
      </c>
      <c r="N47" s="27">
        <v>7254.4987000000001</v>
      </c>
      <c r="O47" s="27">
        <v>10937.836300000001</v>
      </c>
      <c r="P47" s="27">
        <v>11076.978999999999</v>
      </c>
      <c r="Q47" s="27">
        <v>14370.347699999998</v>
      </c>
      <c r="R47" s="27">
        <v>15935.802800000001</v>
      </c>
      <c r="S47" s="27">
        <v>21673.8</v>
      </c>
      <c r="T47" s="15">
        <v>19264.3</v>
      </c>
      <c r="U47" s="15">
        <v>19066.099999999999</v>
      </c>
      <c r="V47" s="15">
        <v>17413.2</v>
      </c>
      <c r="W47" s="14">
        <v>21243.7</v>
      </c>
      <c r="X47" s="14">
        <v>24633.3</v>
      </c>
      <c r="Y47" s="440" t="s">
        <v>1393</v>
      </c>
      <c r="Z47" s="65" t="s">
        <v>1393</v>
      </c>
      <c r="AA47" s="457" t="s">
        <v>1393</v>
      </c>
    </row>
    <row r="48" spans="1:27" ht="27.75" customHeight="1">
      <c r="A48" s="8" t="s">
        <v>1068</v>
      </c>
      <c r="K48" s="14">
        <v>203.49350000000001</v>
      </c>
      <c r="L48" s="14">
        <v>241.54170000000002</v>
      </c>
      <c r="M48" s="27">
        <v>211.47839999999999</v>
      </c>
      <c r="N48" s="27">
        <v>237.40389999999999</v>
      </c>
      <c r="O48" s="27">
        <v>383.98520000000002</v>
      </c>
      <c r="P48" s="27">
        <v>389.39640000000003</v>
      </c>
      <c r="Q48" s="27">
        <v>533.38589999999999</v>
      </c>
      <c r="R48" s="27">
        <v>630.39159999999993</v>
      </c>
      <c r="S48" s="27">
        <v>833.1644</v>
      </c>
      <c r="T48" s="14">
        <v>618.18449999999996</v>
      </c>
      <c r="U48" s="14">
        <v>627.88750000000005</v>
      </c>
      <c r="V48" s="14">
        <v>584.65690000000006</v>
      </c>
      <c r="W48" s="14">
        <v>688.46990000000005</v>
      </c>
      <c r="X48" s="14">
        <v>770.58480000000009</v>
      </c>
      <c r="Y48" s="14">
        <v>1279.2131000000002</v>
      </c>
      <c r="Z48" s="14">
        <v>1654.7</v>
      </c>
      <c r="AA48" s="14">
        <v>1277</v>
      </c>
    </row>
    <row r="49" spans="1:27" ht="29.25" customHeight="1">
      <c r="A49" s="8" t="s">
        <v>1071</v>
      </c>
      <c r="K49" s="14">
        <v>5163.5082000000002</v>
      </c>
      <c r="L49" s="14">
        <v>11632.5735</v>
      </c>
      <c r="M49" s="27">
        <v>18093.069199999998</v>
      </c>
      <c r="N49" s="27">
        <v>20236.074199999999</v>
      </c>
      <c r="O49" s="27">
        <v>23588.620600000002</v>
      </c>
      <c r="P49" s="27">
        <v>27178.531600000002</v>
      </c>
      <c r="Q49" s="27">
        <v>30939.934600000001</v>
      </c>
      <c r="R49" s="27">
        <v>35715.116000000002</v>
      </c>
      <c r="S49" s="27">
        <v>55111.3</v>
      </c>
      <c r="T49" s="15">
        <v>49910.6</v>
      </c>
      <c r="U49" s="15">
        <v>42822.8</v>
      </c>
      <c r="V49" s="15">
        <v>56279.3</v>
      </c>
      <c r="W49" s="14">
        <v>63317</v>
      </c>
      <c r="X49" s="14">
        <v>78597.7</v>
      </c>
      <c r="Y49" s="440" t="s">
        <v>1393</v>
      </c>
      <c r="Z49" s="51" t="s">
        <v>1393</v>
      </c>
      <c r="AA49" s="51" t="s">
        <v>1393</v>
      </c>
    </row>
    <row r="50" spans="1:27" ht="27.75" customHeight="1">
      <c r="A50" s="6" t="s">
        <v>1069</v>
      </c>
      <c r="K50" s="14">
        <v>182.90799999999999</v>
      </c>
      <c r="L50" s="14">
        <v>395.35</v>
      </c>
      <c r="M50" s="27">
        <v>572.48880000000008</v>
      </c>
      <c r="N50" s="27">
        <v>666.11410000000001</v>
      </c>
      <c r="O50" s="27">
        <v>823.03009999999995</v>
      </c>
      <c r="P50" s="27">
        <v>954.19920000000002</v>
      </c>
      <c r="Q50" s="27">
        <v>1128.4258</v>
      </c>
      <c r="R50" s="27">
        <v>1426.3876</v>
      </c>
      <c r="S50" s="27">
        <v>2087.0673999999999</v>
      </c>
      <c r="T50" s="14">
        <v>1619.0316</v>
      </c>
      <c r="U50" s="14">
        <v>1425.9833000000001</v>
      </c>
      <c r="V50" s="14">
        <v>1862.5666000000001</v>
      </c>
      <c r="W50" s="14">
        <v>2043.1878999999999</v>
      </c>
      <c r="X50" s="14">
        <v>2463.6262999999999</v>
      </c>
      <c r="Y50" s="14">
        <v>2455.8307</v>
      </c>
      <c r="Z50" s="14">
        <v>2205.4</v>
      </c>
      <c r="AA50" s="14">
        <v>2498.6999999999998</v>
      </c>
    </row>
    <row r="51" spans="1:27" ht="28.5" customHeight="1">
      <c r="A51" s="514" t="s">
        <v>2028</v>
      </c>
      <c r="B51" s="514"/>
      <c r="C51" s="514"/>
      <c r="D51" s="514"/>
      <c r="E51" s="514"/>
      <c r="F51" s="514"/>
      <c r="G51" s="514"/>
      <c r="H51" s="514"/>
      <c r="I51" s="514"/>
      <c r="J51" s="514"/>
      <c r="K51" s="514"/>
      <c r="L51" s="514"/>
      <c r="M51" s="514"/>
      <c r="N51" s="514"/>
      <c r="O51" s="514"/>
      <c r="P51" s="514"/>
      <c r="Q51" s="514"/>
      <c r="R51" s="514"/>
      <c r="S51" s="514"/>
      <c r="T51" s="514"/>
      <c r="U51" s="514"/>
      <c r="V51" s="514"/>
      <c r="W51" s="514"/>
      <c r="X51" s="514"/>
      <c r="Y51" s="514"/>
      <c r="Z51" s="503"/>
      <c r="AA51" s="503"/>
    </row>
    <row r="52" spans="1:27" ht="18" customHeight="1">
      <c r="A52" s="514" t="s">
        <v>2024</v>
      </c>
      <c r="B52" s="514"/>
      <c r="C52" s="514"/>
      <c r="D52" s="514"/>
      <c r="E52" s="514"/>
      <c r="F52" s="514"/>
      <c r="G52" s="514"/>
      <c r="H52" s="514"/>
      <c r="I52" s="514"/>
      <c r="J52" s="514"/>
      <c r="K52" s="514"/>
      <c r="L52" s="514"/>
      <c r="M52" s="514"/>
      <c r="N52" s="514"/>
      <c r="O52" s="514"/>
      <c r="P52" s="514"/>
      <c r="Q52" s="514"/>
      <c r="R52" s="514"/>
      <c r="S52" s="514"/>
      <c r="T52" s="514"/>
      <c r="U52" s="514"/>
      <c r="V52" s="514"/>
      <c r="W52" s="514"/>
      <c r="X52" s="514"/>
      <c r="Y52" s="514"/>
      <c r="Z52" s="503"/>
      <c r="AA52" s="503"/>
    </row>
    <row r="53" spans="1:27" ht="17.25" customHeight="1">
      <c r="A53" s="514" t="s">
        <v>1072</v>
      </c>
      <c r="B53" s="503"/>
      <c r="C53" s="503"/>
      <c r="D53" s="503"/>
      <c r="E53" s="503"/>
      <c r="F53" s="503"/>
      <c r="G53" s="503"/>
      <c r="H53" s="503"/>
      <c r="I53" s="503"/>
      <c r="J53" s="503"/>
      <c r="K53" s="503"/>
      <c r="L53" s="503"/>
      <c r="M53" s="503"/>
      <c r="N53" s="503"/>
      <c r="O53" s="503"/>
      <c r="P53" s="503"/>
      <c r="Q53" s="503"/>
      <c r="R53" s="503"/>
      <c r="S53" s="503"/>
      <c r="T53" s="503"/>
      <c r="U53" s="503"/>
      <c r="V53" s="503"/>
      <c r="W53" s="503"/>
      <c r="X53" s="503"/>
      <c r="Y53" s="503"/>
      <c r="Z53" s="503"/>
      <c r="AA53" s="503"/>
    </row>
    <row r="54" spans="1:27" ht="41.25" customHeight="1">
      <c r="A54" s="4" t="s">
        <v>1185</v>
      </c>
    </row>
    <row r="55" spans="1:27" ht="92.4">
      <c r="A55" s="28" t="s">
        <v>1927</v>
      </c>
      <c r="B55" s="88"/>
      <c r="C55" s="88"/>
      <c r="D55" s="88"/>
      <c r="E55" s="88"/>
      <c r="F55" s="80">
        <v>5.5</v>
      </c>
      <c r="G55" s="80">
        <v>5.2</v>
      </c>
      <c r="H55" s="80">
        <v>4.7</v>
      </c>
      <c r="I55" s="13">
        <v>5</v>
      </c>
      <c r="J55" s="80">
        <v>6.2</v>
      </c>
      <c r="K55" s="57">
        <v>10.6</v>
      </c>
      <c r="L55" s="57">
        <v>9.6</v>
      </c>
      <c r="M55" s="57">
        <v>9.8000000000000007</v>
      </c>
      <c r="N55" s="187">
        <v>10.3</v>
      </c>
      <c r="O55" s="187">
        <v>10.5</v>
      </c>
      <c r="P55" s="187">
        <v>9.3000000000000007</v>
      </c>
      <c r="Q55" s="187">
        <v>9.4</v>
      </c>
      <c r="R55" s="187">
        <v>9.4</v>
      </c>
      <c r="S55" s="187">
        <v>9.6</v>
      </c>
      <c r="T55" s="13">
        <v>9.4</v>
      </c>
      <c r="U55" s="107">
        <v>9.3000000000000007</v>
      </c>
      <c r="V55" s="18">
        <v>9.6</v>
      </c>
      <c r="W55" s="18">
        <v>9.9</v>
      </c>
      <c r="X55" s="13">
        <v>9.6999999999999993</v>
      </c>
      <c r="Y55" s="18">
        <v>9.6999999999999993</v>
      </c>
      <c r="Z55" s="18">
        <v>9.5</v>
      </c>
      <c r="AA55" s="18">
        <v>9.1999999999999993</v>
      </c>
    </row>
    <row r="56" spans="1:27" ht="57.75" customHeight="1">
      <c r="A56" s="8" t="s">
        <v>147</v>
      </c>
      <c r="B56" s="88"/>
      <c r="C56" s="88"/>
      <c r="D56" s="88"/>
      <c r="E56" s="88"/>
      <c r="F56" s="88"/>
      <c r="G56" s="88"/>
      <c r="H56" s="88"/>
      <c r="I56" s="80">
        <v>8.3000000000000007</v>
      </c>
      <c r="J56" s="13">
        <v>5</v>
      </c>
      <c r="K56" s="57">
        <v>13.1</v>
      </c>
      <c r="L56" s="57">
        <v>13.4</v>
      </c>
      <c r="M56" s="57">
        <v>15.3</v>
      </c>
      <c r="N56" s="187">
        <v>15.1</v>
      </c>
      <c r="O56" s="187">
        <v>16</v>
      </c>
      <c r="P56" s="187">
        <v>15.8</v>
      </c>
      <c r="Q56" s="187">
        <v>13.7</v>
      </c>
      <c r="R56" s="187">
        <v>12.9</v>
      </c>
      <c r="S56" s="187">
        <v>12</v>
      </c>
      <c r="T56" s="13">
        <v>11.2</v>
      </c>
      <c r="U56" s="107">
        <v>11.9</v>
      </c>
      <c r="V56" s="18">
        <v>11.1</v>
      </c>
      <c r="W56" s="18">
        <v>11.7</v>
      </c>
      <c r="X56" s="13">
        <v>11.8</v>
      </c>
      <c r="Y56" s="18">
        <v>10.7</v>
      </c>
      <c r="Z56" s="18">
        <v>11.2</v>
      </c>
      <c r="AA56" s="18">
        <v>9.9</v>
      </c>
    </row>
    <row r="57" spans="1:27" ht="87.75" customHeight="1">
      <c r="A57" s="28" t="s">
        <v>1868</v>
      </c>
      <c r="B57" s="88"/>
      <c r="C57" s="88"/>
      <c r="D57" s="88"/>
      <c r="E57" s="88"/>
      <c r="F57" s="80">
        <v>0.9</v>
      </c>
      <c r="G57" s="80">
        <v>0.9</v>
      </c>
      <c r="H57" s="80">
        <v>0.8</v>
      </c>
      <c r="I57" s="80">
        <v>1.1000000000000001</v>
      </c>
      <c r="J57" s="80">
        <v>1.1000000000000001</v>
      </c>
      <c r="K57" s="57">
        <v>1.4</v>
      </c>
      <c r="L57" s="57">
        <v>1.4</v>
      </c>
      <c r="M57" s="57">
        <v>1.8</v>
      </c>
      <c r="N57" s="187">
        <v>1.6</v>
      </c>
      <c r="O57" s="187">
        <v>1.5</v>
      </c>
      <c r="P57" s="187">
        <v>1.2</v>
      </c>
      <c r="Q57" s="187">
        <v>1.4</v>
      </c>
      <c r="R57" s="187">
        <v>1.2</v>
      </c>
      <c r="S57" s="187">
        <v>1.4</v>
      </c>
      <c r="T57" s="13">
        <v>1.9</v>
      </c>
      <c r="U57" s="107">
        <v>1.5</v>
      </c>
      <c r="V57" s="18">
        <v>1.5</v>
      </c>
      <c r="W57" s="18">
        <v>1.8</v>
      </c>
      <c r="X57" s="13">
        <v>2.2000000000000002</v>
      </c>
      <c r="Y57" s="18">
        <v>2.1</v>
      </c>
      <c r="Z57" s="18">
        <v>1.8</v>
      </c>
      <c r="AA57" s="18">
        <v>1.8</v>
      </c>
    </row>
    <row r="58" spans="1:27" ht="68.400000000000006">
      <c r="A58" s="28" t="s">
        <v>1869</v>
      </c>
      <c r="B58" s="88"/>
      <c r="C58" s="88"/>
      <c r="D58" s="88"/>
      <c r="E58" s="88"/>
      <c r="F58" s="88"/>
      <c r="G58" s="88"/>
      <c r="H58" s="88"/>
      <c r="I58" s="88"/>
      <c r="K58" s="187">
        <v>11</v>
      </c>
      <c r="L58" s="187">
        <v>4.4000000000000004</v>
      </c>
      <c r="M58" s="57">
        <v>3.9</v>
      </c>
      <c r="N58" s="187">
        <v>6.3</v>
      </c>
      <c r="O58" s="187">
        <v>5.8</v>
      </c>
      <c r="P58" s="187">
        <v>3.5</v>
      </c>
      <c r="Q58" s="187">
        <v>2.7</v>
      </c>
      <c r="R58" s="187">
        <v>2.6</v>
      </c>
      <c r="S58" s="187">
        <v>2</v>
      </c>
      <c r="T58" s="13">
        <v>2.4</v>
      </c>
      <c r="U58" s="107">
        <v>2.8</v>
      </c>
      <c r="V58" s="18">
        <v>9.5</v>
      </c>
      <c r="W58" s="18">
        <v>4.5999999999999996</v>
      </c>
      <c r="X58" s="13">
        <v>3</v>
      </c>
      <c r="Y58" s="18">
        <v>2.4</v>
      </c>
      <c r="Z58" s="27">
        <v>2.59</v>
      </c>
      <c r="AA58" s="18">
        <v>2.4</v>
      </c>
    </row>
    <row r="59" spans="1:27" ht="90" customHeight="1">
      <c r="A59" s="28" t="s">
        <v>2021</v>
      </c>
      <c r="B59" s="88"/>
      <c r="C59" s="88"/>
      <c r="D59" s="88"/>
      <c r="E59" s="88"/>
      <c r="F59" s="80">
        <v>39796.800000000003</v>
      </c>
      <c r="G59" s="80">
        <v>35334.199999999997</v>
      </c>
      <c r="H59" s="80">
        <v>54948.9</v>
      </c>
      <c r="I59" s="80">
        <v>45776.6</v>
      </c>
      <c r="J59" s="80">
        <v>84379.6</v>
      </c>
      <c r="K59" s="187">
        <v>154135</v>
      </c>
      <c r="L59" s="187">
        <v>181826.1</v>
      </c>
      <c r="M59" s="187">
        <v>206313.2</v>
      </c>
      <c r="N59" s="187">
        <v>312692</v>
      </c>
      <c r="O59" s="187">
        <v>433003.5</v>
      </c>
      <c r="P59" s="187">
        <v>545540</v>
      </c>
      <c r="Q59" s="187">
        <v>714024.6</v>
      </c>
      <c r="R59" s="187">
        <v>916131.6</v>
      </c>
      <c r="S59" s="187">
        <v>1046960</v>
      </c>
      <c r="T59" s="13">
        <v>877684.8</v>
      </c>
      <c r="U59" s="107">
        <v>1165747.6000000001</v>
      </c>
      <c r="V59" s="27">
        <v>1847370.4</v>
      </c>
      <c r="W59" s="18">
        <v>2509604.4</v>
      </c>
      <c r="X59" s="13">
        <v>3072530.8</v>
      </c>
      <c r="Y59" s="18">
        <v>3037407.3</v>
      </c>
      <c r="Z59" s="27">
        <v>3258254.6203000001</v>
      </c>
      <c r="AA59" s="18">
        <v>3723693.4</v>
      </c>
    </row>
    <row r="60" spans="1:27" ht="21.75" customHeight="1">
      <c r="A60" s="514" t="s">
        <v>540</v>
      </c>
      <c r="B60" s="514"/>
      <c r="C60" s="514"/>
      <c r="D60" s="514"/>
      <c r="E60" s="514"/>
      <c r="F60" s="514"/>
      <c r="G60" s="514"/>
      <c r="H60" s="514"/>
      <c r="I60" s="514"/>
      <c r="J60" s="514"/>
      <c r="K60" s="514"/>
      <c r="L60" s="514"/>
      <c r="M60" s="514"/>
      <c r="N60" s="514"/>
      <c r="O60" s="514"/>
      <c r="P60" s="514"/>
      <c r="Q60" s="514"/>
      <c r="R60" s="514"/>
      <c r="S60" s="514"/>
      <c r="T60" s="514"/>
      <c r="U60" s="514"/>
      <c r="V60" s="514"/>
      <c r="W60" s="514"/>
      <c r="X60" s="514"/>
      <c r="Y60" s="514"/>
      <c r="Z60" s="503"/>
      <c r="AA60" s="503"/>
    </row>
    <row r="61" spans="1:27" ht="16.5" customHeight="1">
      <c r="A61" s="514" t="s">
        <v>419</v>
      </c>
      <c r="B61" s="514"/>
      <c r="C61" s="514"/>
      <c r="D61" s="514"/>
      <c r="E61" s="514"/>
      <c r="F61" s="514"/>
      <c r="G61" s="514"/>
      <c r="H61" s="514"/>
      <c r="I61" s="514"/>
      <c r="J61" s="514"/>
      <c r="K61" s="514"/>
      <c r="L61" s="514"/>
      <c r="M61" s="514"/>
      <c r="N61" s="514"/>
      <c r="O61" s="514"/>
      <c r="P61" s="514"/>
      <c r="Q61" s="514"/>
      <c r="R61" s="514"/>
      <c r="S61" s="514"/>
      <c r="T61" s="514"/>
      <c r="U61" s="514"/>
      <c r="V61" s="514"/>
      <c r="W61" s="514"/>
      <c r="X61" s="514"/>
      <c r="Y61" s="514"/>
      <c r="Z61" s="503"/>
      <c r="AA61" s="503"/>
    </row>
  </sheetData>
  <mergeCells count="8">
    <mergeCell ref="A60:AA60"/>
    <mergeCell ref="A61:AA61"/>
    <mergeCell ref="A1:AA1"/>
    <mergeCell ref="A3:AA3"/>
    <mergeCell ref="A34:AA34"/>
    <mergeCell ref="A51:AA51"/>
    <mergeCell ref="A52:AA52"/>
    <mergeCell ref="A53:AA53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Y31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>
  <sheetPr codeName="Лист21">
    <tabColor rgb="FFCCFFCC"/>
  </sheetPr>
  <dimension ref="A1:AR107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A98" sqref="AA98"/>
    </sheetView>
  </sheetViews>
  <sheetFormatPr defaultRowHeight="13.2"/>
  <cols>
    <col min="1" max="1" width="36.6640625" customWidth="1"/>
    <col min="2" max="3" width="9.33203125" bestFit="1" customWidth="1"/>
    <col min="4" max="4" width="9.33203125" customWidth="1"/>
    <col min="5" max="14" width="9.44140625" bestFit="1" customWidth="1"/>
    <col min="15" max="15" width="10.5546875" customWidth="1"/>
    <col min="16" max="17" width="10.33203125" customWidth="1"/>
    <col min="18" max="18" width="10.44140625" bestFit="1" customWidth="1"/>
    <col min="19" max="20" width="10.33203125" customWidth="1"/>
    <col min="21" max="21" width="10.6640625" customWidth="1"/>
    <col min="22" max="22" width="11.44140625" customWidth="1"/>
    <col min="23" max="23" width="11.109375" customWidth="1"/>
    <col min="24" max="24" width="10.5546875" customWidth="1"/>
    <col min="25" max="25" width="12.5546875" customWidth="1"/>
    <col min="26" max="26" width="11.109375" customWidth="1"/>
    <col min="27" max="27" width="13.33203125" customWidth="1"/>
  </cols>
  <sheetData>
    <row r="1" spans="1:44">
      <c r="A1" s="580" t="s">
        <v>467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  <c r="S1" s="510"/>
      <c r="T1" s="510"/>
      <c r="U1" s="510"/>
      <c r="V1" s="510"/>
      <c r="W1" s="510"/>
      <c r="X1" s="510"/>
      <c r="Y1" s="510"/>
      <c r="Z1" s="552"/>
      <c r="AA1" s="563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</row>
    <row r="2" spans="1:44" ht="14.25" customHeight="1">
      <c r="A2" s="1" t="s">
        <v>1518</v>
      </c>
      <c r="B2" s="1">
        <v>1991</v>
      </c>
      <c r="C2" s="1">
        <v>1992</v>
      </c>
      <c r="D2" s="1">
        <v>1993</v>
      </c>
      <c r="E2" s="1">
        <v>1994</v>
      </c>
      <c r="F2" s="1">
        <v>1995</v>
      </c>
      <c r="G2" s="1">
        <v>1996</v>
      </c>
      <c r="H2" s="1">
        <v>1997</v>
      </c>
      <c r="I2" s="1">
        <v>1998</v>
      </c>
      <c r="J2" s="1">
        <v>1999</v>
      </c>
      <c r="K2" s="1">
        <v>2000</v>
      </c>
      <c r="L2" s="1">
        <v>2001</v>
      </c>
      <c r="M2" s="1">
        <v>2002</v>
      </c>
      <c r="N2" s="1">
        <v>2003</v>
      </c>
      <c r="O2" s="1">
        <v>2004</v>
      </c>
      <c r="P2" s="1">
        <v>2005</v>
      </c>
      <c r="Q2" s="1">
        <v>2006</v>
      </c>
      <c r="R2" s="1">
        <v>2007</v>
      </c>
      <c r="S2" s="174">
        <v>2008</v>
      </c>
      <c r="T2" s="174">
        <v>2009</v>
      </c>
      <c r="U2" s="174">
        <v>2010</v>
      </c>
      <c r="V2" s="174">
        <v>2011</v>
      </c>
      <c r="W2" s="174">
        <v>2012</v>
      </c>
      <c r="X2" s="174">
        <v>2013</v>
      </c>
      <c r="Y2" s="174">
        <v>2014</v>
      </c>
      <c r="Z2" s="174">
        <v>2015</v>
      </c>
      <c r="AA2" s="174">
        <v>2016</v>
      </c>
    </row>
    <row r="3" spans="1:44">
      <c r="A3" s="508" t="s">
        <v>484</v>
      </c>
      <c r="B3" s="581"/>
      <c r="C3" s="581"/>
      <c r="D3" s="581"/>
      <c r="E3" s="581"/>
      <c r="F3" s="581"/>
      <c r="G3" s="581"/>
      <c r="H3" s="581"/>
      <c r="I3" s="581"/>
      <c r="J3" s="581"/>
      <c r="K3" s="581"/>
      <c r="L3" s="581"/>
      <c r="M3" s="581"/>
      <c r="N3" s="581"/>
      <c r="O3" s="581"/>
      <c r="P3" s="581"/>
      <c r="Q3" s="581"/>
      <c r="R3" s="581"/>
      <c r="S3" s="581"/>
      <c r="T3" s="581"/>
      <c r="U3" s="581"/>
      <c r="V3" s="581"/>
      <c r="W3" s="581"/>
      <c r="X3" s="581"/>
      <c r="Y3" s="581"/>
      <c r="Z3" s="581"/>
      <c r="AA3" s="581"/>
    </row>
    <row r="4" spans="1:44">
      <c r="A4" s="7" t="s">
        <v>619</v>
      </c>
    </row>
    <row r="5" spans="1:44" ht="42">
      <c r="A5" s="8" t="s">
        <v>881</v>
      </c>
      <c r="B5" s="18">
        <v>0.31</v>
      </c>
      <c r="C5" s="27">
        <v>5.3276289999999999</v>
      </c>
      <c r="D5" s="27">
        <v>49.730398000000001</v>
      </c>
      <c r="E5" s="27">
        <v>172.37956199999999</v>
      </c>
      <c r="F5" s="27">
        <v>437.00658099999998</v>
      </c>
      <c r="G5" s="27">
        <v>558.53210799999999</v>
      </c>
      <c r="H5" s="27">
        <v>711.61953700000004</v>
      </c>
      <c r="I5" s="27">
        <v>686.80783899999994</v>
      </c>
      <c r="J5" s="27">
        <v>1213.6311189999999</v>
      </c>
      <c r="K5" s="27">
        <v>2097.6924829999998</v>
      </c>
      <c r="L5" s="27">
        <v>2683.673957</v>
      </c>
      <c r="M5" s="27">
        <v>3519.2279050000002</v>
      </c>
      <c r="N5" s="27">
        <v>4138.6872039999998</v>
      </c>
      <c r="O5" s="27">
        <v>5429.8860530000002</v>
      </c>
      <c r="P5" s="27">
        <v>8579.6374199999991</v>
      </c>
      <c r="Q5" s="27">
        <v>10625.812013999999</v>
      </c>
      <c r="R5" s="27">
        <v>13368.262303</v>
      </c>
      <c r="S5" s="27">
        <v>16169.1</v>
      </c>
      <c r="T5" s="27">
        <v>13599.7</v>
      </c>
      <c r="U5" s="27">
        <v>16031.9</v>
      </c>
      <c r="V5" s="27">
        <v>20855.400000000001</v>
      </c>
      <c r="W5" s="27">
        <v>23435.1</v>
      </c>
      <c r="X5" s="27">
        <v>24442.7</v>
      </c>
      <c r="Y5" s="27">
        <v>26766.1</v>
      </c>
      <c r="Z5" s="27">
        <v>26922</v>
      </c>
      <c r="AA5" s="27">
        <v>28181.5</v>
      </c>
    </row>
    <row r="6" spans="1:44" ht="43.5" customHeight="1">
      <c r="A6" s="8" t="s">
        <v>882</v>
      </c>
      <c r="B6" s="18">
        <v>0.35</v>
      </c>
      <c r="C6" s="27">
        <v>5.9695200000000002</v>
      </c>
      <c r="D6" s="27">
        <v>57.673994999999998</v>
      </c>
      <c r="E6" s="27">
        <v>230.38496000000001</v>
      </c>
      <c r="F6" s="27">
        <v>486.11181099999999</v>
      </c>
      <c r="G6" s="27">
        <v>652.71978000000001</v>
      </c>
      <c r="H6" s="27">
        <v>839.489012</v>
      </c>
      <c r="I6" s="27">
        <v>842.09336599999995</v>
      </c>
      <c r="J6" s="27">
        <v>1258.0110460000001</v>
      </c>
      <c r="K6" s="27">
        <v>1960.073713</v>
      </c>
      <c r="L6" s="27">
        <v>2419.4</v>
      </c>
      <c r="M6" s="27">
        <v>3422.2636149999998</v>
      </c>
      <c r="N6" s="27">
        <v>3964.8719719999999</v>
      </c>
      <c r="O6" s="27">
        <v>4669.6543670000001</v>
      </c>
      <c r="P6" s="27">
        <v>6820.64498</v>
      </c>
      <c r="Q6" s="27">
        <v>8375.2276579999998</v>
      </c>
      <c r="R6" s="27">
        <v>11378.578092</v>
      </c>
      <c r="S6" s="27">
        <v>14157</v>
      </c>
      <c r="T6" s="27">
        <v>16048.3</v>
      </c>
      <c r="U6" s="27">
        <v>17616.7</v>
      </c>
      <c r="V6" s="27">
        <v>19994.599999999999</v>
      </c>
      <c r="W6" s="27">
        <v>23174.7</v>
      </c>
      <c r="X6" s="27">
        <v>25290.9</v>
      </c>
      <c r="Y6" s="27">
        <v>27611.7</v>
      </c>
      <c r="Z6" s="27">
        <v>29741.5</v>
      </c>
      <c r="AA6" s="27">
        <v>31323.7</v>
      </c>
    </row>
    <row r="7" spans="1:44" ht="42">
      <c r="A7" s="8" t="s">
        <v>883</v>
      </c>
      <c r="B7" s="18">
        <v>-0.04</v>
      </c>
      <c r="C7" s="27">
        <v>-0.64189099999999999</v>
      </c>
      <c r="D7" s="27">
        <v>-7.9435969999999996</v>
      </c>
      <c r="E7" s="27">
        <v>-65.494052999999994</v>
      </c>
      <c r="F7" s="27">
        <v>-49.105229999999999</v>
      </c>
      <c r="G7" s="27">
        <v>-94.187672000000006</v>
      </c>
      <c r="H7" s="27">
        <v>-127.86947499999999</v>
      </c>
      <c r="I7" s="27">
        <v>-155.285527</v>
      </c>
      <c r="J7" s="27">
        <v>-44.379927000000002</v>
      </c>
      <c r="K7" s="27">
        <v>137.61877000000001</v>
      </c>
      <c r="L7" s="27">
        <v>264.32404500000001</v>
      </c>
      <c r="M7" s="27">
        <v>96.964290000000005</v>
      </c>
      <c r="N7" s="27">
        <v>173.81523200000001</v>
      </c>
      <c r="O7" s="27">
        <v>760.23168599999997</v>
      </c>
      <c r="P7" s="27">
        <v>1758.99244</v>
      </c>
      <c r="Q7" s="27">
        <v>2250.5843559999998</v>
      </c>
      <c r="R7" s="27">
        <v>1989.684211</v>
      </c>
      <c r="S7" s="27">
        <v>2012.072095</v>
      </c>
      <c r="T7" s="27">
        <v>-2448.6</v>
      </c>
      <c r="U7" s="27">
        <v>-1584.7</v>
      </c>
      <c r="V7" s="27">
        <v>860.7</v>
      </c>
      <c r="W7" s="27">
        <v>260.39999999999998</v>
      </c>
      <c r="X7" s="27">
        <v>-848.2</v>
      </c>
      <c r="Y7" s="27">
        <v>-845.6</v>
      </c>
      <c r="Z7" s="27">
        <v>-2819.5</v>
      </c>
      <c r="AA7" s="27">
        <v>-3142.1</v>
      </c>
    </row>
    <row r="8" spans="1:44" ht="42">
      <c r="A8" s="8" t="s">
        <v>2251</v>
      </c>
      <c r="C8" s="27"/>
      <c r="D8" s="27"/>
      <c r="E8" s="27"/>
      <c r="F8" s="27">
        <v>43.141457000000003</v>
      </c>
      <c r="G8" s="27">
        <v>74.312932000000004</v>
      </c>
      <c r="H8" s="27">
        <v>93.135974000000004</v>
      </c>
      <c r="I8" s="27">
        <v>146.31891300000001</v>
      </c>
      <c r="J8" s="27">
        <v>51.398522999999997</v>
      </c>
      <c r="K8" s="27">
        <v>-102.89852999999999</v>
      </c>
      <c r="L8" s="27">
        <v>-272.07543700000002</v>
      </c>
      <c r="M8" s="27">
        <v>-150.534277</v>
      </c>
      <c r="N8" s="27">
        <v>-227.64490000000001</v>
      </c>
      <c r="O8" s="27">
        <v>-730.00631399999997</v>
      </c>
      <c r="P8" s="27">
        <v>-1612.8812800000001</v>
      </c>
      <c r="Q8" s="27">
        <v>-1994.0851050000001</v>
      </c>
      <c r="R8" s="27">
        <v>-1794.5579519999999</v>
      </c>
      <c r="S8" s="27">
        <v>-1705.0523860000001</v>
      </c>
      <c r="T8" s="27">
        <v>2322.3000000000002</v>
      </c>
      <c r="U8" s="27">
        <v>1812</v>
      </c>
      <c r="V8" s="27">
        <v>-442</v>
      </c>
      <c r="W8" s="27">
        <v>39.4</v>
      </c>
      <c r="X8" s="27">
        <v>323</v>
      </c>
      <c r="Y8" s="27">
        <v>334.7</v>
      </c>
      <c r="Z8" s="27">
        <v>1961</v>
      </c>
      <c r="AA8" s="27">
        <v>2956.4</v>
      </c>
    </row>
    <row r="9" spans="1:44" ht="42">
      <c r="A9" s="26" t="s">
        <v>1292</v>
      </c>
      <c r="C9" s="36"/>
      <c r="D9" s="27">
        <v>114.4</v>
      </c>
      <c r="E9" s="27">
        <v>122.8</v>
      </c>
      <c r="F9" s="27">
        <v>124.5</v>
      </c>
      <c r="G9" s="27">
        <v>138.4</v>
      </c>
      <c r="H9" s="27">
        <v>149.69999999999999</v>
      </c>
      <c r="I9" s="27">
        <v>154.4</v>
      </c>
      <c r="J9" s="27">
        <v>145.5</v>
      </c>
      <c r="K9" s="27">
        <v>126.6</v>
      </c>
      <c r="L9" s="27">
        <v>110.4</v>
      </c>
      <c r="M9" s="27">
        <v>103.3</v>
      </c>
      <c r="N9" s="27">
        <v>103.2</v>
      </c>
      <c r="O9" s="27">
        <v>100.7</v>
      </c>
      <c r="P9" s="306">
        <v>71.099999999999994</v>
      </c>
      <c r="Q9" s="306">
        <v>44.7</v>
      </c>
      <c r="R9" s="306">
        <v>37.4</v>
      </c>
      <c r="S9" s="306">
        <v>29.5</v>
      </c>
      <c r="T9" s="14">
        <v>31.3</v>
      </c>
      <c r="U9" s="14">
        <v>34.6</v>
      </c>
      <c r="V9" s="14">
        <v>34.700000000000003</v>
      </c>
      <c r="W9" s="14">
        <v>54.4</v>
      </c>
      <c r="X9" s="27">
        <v>61.7</v>
      </c>
      <c r="Y9" s="27">
        <v>41.6</v>
      </c>
      <c r="Z9" s="27">
        <v>30.6</v>
      </c>
      <c r="AA9" s="27">
        <v>39.200000000000003</v>
      </c>
    </row>
    <row r="10" spans="1:44" ht="57.75" customHeight="1">
      <c r="A10" s="28" t="s">
        <v>1121</v>
      </c>
      <c r="C10" s="18"/>
      <c r="D10" s="18"/>
      <c r="E10" s="18"/>
      <c r="F10" s="27">
        <v>15.1</v>
      </c>
      <c r="G10" s="27">
        <v>56.8</v>
      </c>
      <c r="H10" s="27">
        <v>128.19999999999999</v>
      </c>
      <c r="I10" s="27">
        <v>181.8</v>
      </c>
      <c r="J10" s="27">
        <v>259</v>
      </c>
      <c r="K10" s="27">
        <v>371.6</v>
      </c>
      <c r="L10" s="27">
        <v>461.7</v>
      </c>
      <c r="M10" s="27">
        <v>475</v>
      </c>
      <c r="N10" s="27">
        <v>520.5</v>
      </c>
      <c r="O10" s="27">
        <v>522.4</v>
      </c>
      <c r="P10" s="27">
        <v>892</v>
      </c>
      <c r="Q10" s="27">
        <v>754.2</v>
      </c>
      <c r="R10" s="27">
        <v>757.5</v>
      </c>
      <c r="S10" s="27">
        <v>574.9</v>
      </c>
      <c r="T10" s="25">
        <v>559.1</v>
      </c>
      <c r="U10" s="27">
        <v>699</v>
      </c>
      <c r="V10" s="27">
        <v>704.5</v>
      </c>
      <c r="W10" s="14">
        <v>675.3</v>
      </c>
      <c r="X10" s="14">
        <v>728.2</v>
      </c>
      <c r="Y10" s="27">
        <v>770.3</v>
      </c>
      <c r="Z10" s="27">
        <v>802.7</v>
      </c>
      <c r="AA10" s="14">
        <v>827.5</v>
      </c>
    </row>
    <row r="11" spans="1:44" ht="42">
      <c r="A11" s="8" t="s">
        <v>1817</v>
      </c>
      <c r="C11" s="27">
        <v>1.3</v>
      </c>
      <c r="D11" s="27">
        <v>10.6</v>
      </c>
      <c r="E11" s="27">
        <v>38.299999999999997</v>
      </c>
      <c r="F11" s="27">
        <v>88.3</v>
      </c>
      <c r="G11" s="27">
        <v>131.69999999999999</v>
      </c>
      <c r="H11" s="27">
        <v>178.3</v>
      </c>
      <c r="I11" s="27">
        <v>166.7</v>
      </c>
      <c r="J11" s="27">
        <v>276.5</v>
      </c>
      <c r="K11" s="27">
        <v>431.3</v>
      </c>
      <c r="L11" s="27">
        <v>532.1</v>
      </c>
      <c r="M11" s="27">
        <v>699.9</v>
      </c>
      <c r="N11" s="27">
        <v>843.1</v>
      </c>
      <c r="O11" s="27">
        <v>1015.8</v>
      </c>
      <c r="P11" s="27">
        <v>1349.6</v>
      </c>
      <c r="Q11" s="27">
        <v>1637.6</v>
      </c>
      <c r="R11" s="27">
        <v>1946.8</v>
      </c>
      <c r="S11" s="27">
        <v>2730.2</v>
      </c>
      <c r="T11" s="188">
        <v>3222.6</v>
      </c>
      <c r="U11" s="27">
        <v>4610.1000000000004</v>
      </c>
      <c r="V11" s="27">
        <v>5255.6</v>
      </c>
      <c r="W11" s="14">
        <v>5890.4</v>
      </c>
      <c r="X11" s="14">
        <v>6388.4</v>
      </c>
      <c r="Y11" s="27">
        <v>6159.1</v>
      </c>
      <c r="Z11" s="27">
        <v>7126.6</v>
      </c>
      <c r="AA11" s="27">
        <v>7625.2</v>
      </c>
    </row>
    <row r="12" spans="1:44" ht="42">
      <c r="A12" s="8" t="s">
        <v>1818</v>
      </c>
      <c r="C12" s="27">
        <v>0.9</v>
      </c>
      <c r="D12" s="27">
        <v>10.4</v>
      </c>
      <c r="E12" s="27">
        <v>37.299999999999997</v>
      </c>
      <c r="F12" s="27">
        <v>88.7</v>
      </c>
      <c r="G12" s="27">
        <v>129.6</v>
      </c>
      <c r="H12" s="27">
        <v>176.6</v>
      </c>
      <c r="I12" s="27">
        <v>167</v>
      </c>
      <c r="J12" s="27">
        <v>271.39999999999998</v>
      </c>
      <c r="K12" s="27">
        <v>341.1</v>
      </c>
      <c r="L12" s="27">
        <v>514.79999999999995</v>
      </c>
      <c r="M12" s="27">
        <v>789.6</v>
      </c>
      <c r="N12" s="27">
        <v>804.1</v>
      </c>
      <c r="O12" s="27">
        <v>967.5</v>
      </c>
      <c r="P12" s="27">
        <v>1299.0999999999999</v>
      </c>
      <c r="Q12" s="27">
        <v>1537.3</v>
      </c>
      <c r="R12" s="27">
        <v>1786.5</v>
      </c>
      <c r="S12" s="27">
        <v>2357.8000000000002</v>
      </c>
      <c r="T12" s="188">
        <v>3008.7</v>
      </c>
      <c r="U12" s="27">
        <v>4249.2</v>
      </c>
      <c r="V12" s="27">
        <v>4922.1000000000004</v>
      </c>
      <c r="W12" s="14">
        <v>5451.2</v>
      </c>
      <c r="X12" s="14">
        <v>6378.5</v>
      </c>
      <c r="Y12" s="27">
        <v>6190.1</v>
      </c>
      <c r="Z12" s="27">
        <v>7670.3</v>
      </c>
      <c r="AA12" s="27">
        <v>7829.7</v>
      </c>
    </row>
    <row r="13" spans="1:44" ht="45" customHeight="1">
      <c r="A13" s="8" t="s">
        <v>1819</v>
      </c>
      <c r="C13" s="27">
        <v>0.2</v>
      </c>
      <c r="D13" s="27">
        <v>2</v>
      </c>
      <c r="E13" s="27">
        <v>7.5</v>
      </c>
      <c r="F13" s="27">
        <v>17.600000000000001</v>
      </c>
      <c r="G13" s="27">
        <v>27.1</v>
      </c>
      <c r="H13" s="27">
        <v>31.5</v>
      </c>
      <c r="I13" s="27">
        <v>32.5</v>
      </c>
      <c r="J13" s="27">
        <v>51.9</v>
      </c>
      <c r="K13" s="27">
        <v>86.6</v>
      </c>
      <c r="L13" s="27">
        <v>89</v>
      </c>
      <c r="M13" s="27">
        <v>116.4</v>
      </c>
      <c r="N13" s="27">
        <v>137.19999999999999</v>
      </c>
      <c r="O13" s="27">
        <v>159.30000000000001</v>
      </c>
      <c r="P13" s="27">
        <v>186.7</v>
      </c>
      <c r="Q13" s="27">
        <v>218.9</v>
      </c>
      <c r="R13" s="27">
        <v>295.39999999999998</v>
      </c>
      <c r="S13" s="27">
        <v>360.5</v>
      </c>
      <c r="T13" s="189">
        <v>440</v>
      </c>
      <c r="U13" s="27">
        <v>463.8</v>
      </c>
      <c r="V13" s="27">
        <v>558.6</v>
      </c>
      <c r="W13" s="14">
        <v>630.79999999999995</v>
      </c>
      <c r="X13" s="14">
        <v>603.5</v>
      </c>
      <c r="Y13" s="27">
        <v>569.79999999999995</v>
      </c>
      <c r="Z13" s="27">
        <v>541.29999999999995</v>
      </c>
      <c r="AA13" s="27">
        <v>616.4</v>
      </c>
    </row>
    <row r="14" spans="1:44" ht="46.5" customHeight="1">
      <c r="A14" s="8" t="s">
        <v>1820</v>
      </c>
      <c r="C14" s="151">
        <v>0.15</v>
      </c>
      <c r="D14" s="27">
        <v>1.6</v>
      </c>
      <c r="E14" s="27">
        <v>6.6</v>
      </c>
      <c r="F14" s="27">
        <v>17.5</v>
      </c>
      <c r="G14" s="27">
        <v>26.8</v>
      </c>
      <c r="H14" s="27">
        <v>30.4</v>
      </c>
      <c r="I14" s="27">
        <v>31.1</v>
      </c>
      <c r="J14" s="27">
        <v>43.9</v>
      </c>
      <c r="K14" s="27">
        <v>70</v>
      </c>
      <c r="L14" s="27">
        <v>93.7</v>
      </c>
      <c r="M14" s="27">
        <v>125.6</v>
      </c>
      <c r="N14" s="27">
        <v>136.19999999999999</v>
      </c>
      <c r="O14" s="27">
        <v>140.6</v>
      </c>
      <c r="P14" s="27">
        <v>165.3</v>
      </c>
      <c r="Q14" s="27">
        <v>208.2</v>
      </c>
      <c r="R14" s="27">
        <v>303.10000000000002</v>
      </c>
      <c r="S14" s="27">
        <v>379.4</v>
      </c>
      <c r="T14" s="189">
        <v>448.5</v>
      </c>
      <c r="U14" s="27">
        <v>491.2</v>
      </c>
      <c r="V14" s="27">
        <v>497.6</v>
      </c>
      <c r="W14" s="14">
        <v>531.20000000000005</v>
      </c>
      <c r="X14" s="14">
        <v>566.20000000000005</v>
      </c>
      <c r="Y14" s="27">
        <v>546.20000000000005</v>
      </c>
      <c r="Z14" s="27">
        <v>612.1</v>
      </c>
      <c r="AA14" s="27">
        <v>664.9</v>
      </c>
    </row>
    <row r="15" spans="1:44" ht="42">
      <c r="A15" s="8" t="s">
        <v>1932</v>
      </c>
      <c r="C15" s="183"/>
      <c r="D15" s="27">
        <v>0.05</v>
      </c>
      <c r="E15" s="27">
        <v>0.3</v>
      </c>
      <c r="F15" s="27">
        <v>0.5</v>
      </c>
      <c r="G15" s="27">
        <v>0.8</v>
      </c>
      <c r="H15" s="27">
        <v>1.1000000000000001</v>
      </c>
      <c r="I15" s="27">
        <v>1.3</v>
      </c>
      <c r="J15" s="27">
        <v>2</v>
      </c>
      <c r="K15" s="27">
        <v>2.9</v>
      </c>
      <c r="L15" s="27">
        <v>4</v>
      </c>
      <c r="M15" s="27">
        <v>5.0999999999999996</v>
      </c>
      <c r="N15" s="27">
        <v>5.8</v>
      </c>
      <c r="O15" s="27">
        <v>6.8</v>
      </c>
      <c r="P15" s="27">
        <v>83</v>
      </c>
      <c r="Q15" s="27">
        <v>125.5</v>
      </c>
      <c r="R15" s="27">
        <v>157.80000000000001</v>
      </c>
      <c r="S15" s="27">
        <v>162.6</v>
      </c>
      <c r="T15" s="189">
        <v>126.6</v>
      </c>
      <c r="U15" s="27">
        <v>101.8</v>
      </c>
      <c r="V15" s="27">
        <v>348.4</v>
      </c>
      <c r="W15" s="14">
        <v>966.5</v>
      </c>
      <c r="X15" s="14">
        <v>1101.4000000000001</v>
      </c>
      <c r="Y15" s="27">
        <v>1250.5</v>
      </c>
      <c r="Z15" s="27">
        <v>1573.5</v>
      </c>
      <c r="AA15" s="27">
        <v>1657.6</v>
      </c>
    </row>
    <row r="16" spans="1:44" ht="40.5" customHeight="1">
      <c r="A16" s="8" t="s">
        <v>2352</v>
      </c>
      <c r="C16" s="183"/>
      <c r="D16" s="27">
        <v>0.03</v>
      </c>
      <c r="E16" s="27">
        <v>0.3</v>
      </c>
      <c r="F16" s="27">
        <v>0.5</v>
      </c>
      <c r="G16" s="27">
        <v>0.8</v>
      </c>
      <c r="H16" s="27">
        <v>1.1000000000000001</v>
      </c>
      <c r="I16" s="27">
        <v>1.3</v>
      </c>
      <c r="J16" s="27">
        <v>2</v>
      </c>
      <c r="K16" s="27">
        <v>2.9</v>
      </c>
      <c r="L16" s="27">
        <v>4</v>
      </c>
      <c r="M16" s="27">
        <v>5.0999999999999996</v>
      </c>
      <c r="N16" s="27">
        <v>5.8</v>
      </c>
      <c r="O16" s="27">
        <v>6.8</v>
      </c>
      <c r="P16" s="27">
        <v>71.5</v>
      </c>
      <c r="Q16" s="27">
        <v>119.4</v>
      </c>
      <c r="R16" s="27">
        <v>158.19999999999999</v>
      </c>
      <c r="S16" s="27">
        <v>168.7</v>
      </c>
      <c r="T16" s="189">
        <v>130</v>
      </c>
      <c r="U16" s="27">
        <v>109.1</v>
      </c>
      <c r="V16" s="27">
        <v>310.39999999999998</v>
      </c>
      <c r="W16" s="14">
        <v>932.2</v>
      </c>
      <c r="X16" s="14">
        <v>1048.7</v>
      </c>
      <c r="Y16" s="27">
        <v>1268.7</v>
      </c>
      <c r="Z16" s="27">
        <v>1638.8</v>
      </c>
      <c r="AA16" s="27">
        <v>1590.2</v>
      </c>
    </row>
    <row r="17" spans="1:27" ht="42" customHeight="1">
      <c r="A17" s="28" t="s">
        <v>413</v>
      </c>
      <c r="B17" s="14">
        <v>2.8</v>
      </c>
      <c r="C17" s="14">
        <v>4.5</v>
      </c>
      <c r="D17" s="14">
        <v>8.9</v>
      </c>
      <c r="E17" s="14">
        <v>6.5</v>
      </c>
      <c r="F17" s="14">
        <v>17.2</v>
      </c>
      <c r="G17" s="14">
        <f>15324/1000</f>
        <v>15.324</v>
      </c>
      <c r="H17" s="14">
        <f>17784/1000</f>
        <v>17.783999999999999</v>
      </c>
      <c r="I17" s="14">
        <f>12223/1000</f>
        <v>12.223000000000001</v>
      </c>
      <c r="J17" s="14">
        <f>12456/1000</f>
        <v>12.456</v>
      </c>
      <c r="K17" s="14">
        <f>27972/1000</f>
        <v>27.972000000000001</v>
      </c>
      <c r="L17" s="14">
        <f>36622/1000</f>
        <v>36.622</v>
      </c>
      <c r="M17" s="14">
        <f>47793/1000</f>
        <v>47.792999999999999</v>
      </c>
      <c r="N17" s="14">
        <f>76938/1000</f>
        <v>76.938000000000002</v>
      </c>
      <c r="O17" s="14">
        <f>124541/1000</f>
        <v>124.541</v>
      </c>
      <c r="P17" s="14">
        <f>182240/1000</f>
        <v>182.24</v>
      </c>
      <c r="Q17" s="14">
        <f>303732/1000</f>
        <v>303.73200000000003</v>
      </c>
      <c r="R17" s="14">
        <f>478762/1000</f>
        <v>478.762</v>
      </c>
      <c r="S17" s="201">
        <v>426.3</v>
      </c>
      <c r="T17" s="201">
        <v>439.5</v>
      </c>
      <c r="U17" s="15">
        <v>479.4</v>
      </c>
      <c r="V17" s="15">
        <v>498.6</v>
      </c>
      <c r="W17" s="15">
        <v>537.6</v>
      </c>
      <c r="X17" s="15">
        <v>509.6</v>
      </c>
      <c r="Y17" s="15">
        <v>385.5</v>
      </c>
      <c r="Z17" s="15">
        <v>368.4</v>
      </c>
      <c r="AA17" s="15">
        <v>377.7</v>
      </c>
    </row>
    <row r="18" spans="1:27" ht="21.75" customHeight="1">
      <c r="A18" s="514" t="s">
        <v>2396</v>
      </c>
      <c r="B18" s="514"/>
      <c r="C18" s="514"/>
      <c r="D18" s="514"/>
      <c r="E18" s="514"/>
      <c r="F18" s="514"/>
      <c r="G18" s="514"/>
      <c r="H18" s="514"/>
      <c r="I18" s="514"/>
      <c r="J18" s="514"/>
      <c r="K18" s="514"/>
      <c r="L18" s="514"/>
      <c r="M18" s="514"/>
      <c r="N18" s="514"/>
      <c r="O18" s="514"/>
      <c r="P18" s="514"/>
      <c r="Q18" s="514"/>
      <c r="R18" s="514"/>
      <c r="S18" s="514"/>
      <c r="T18" s="514"/>
      <c r="U18" s="514"/>
      <c r="V18" s="514"/>
      <c r="W18" s="514"/>
      <c r="X18" s="514"/>
      <c r="Y18" s="514"/>
      <c r="Z18" s="503"/>
      <c r="AA18" s="503"/>
    </row>
    <row r="19" spans="1:27">
      <c r="A19" s="514" t="s">
        <v>1291</v>
      </c>
      <c r="B19" s="514"/>
      <c r="C19" s="514"/>
      <c r="D19" s="514"/>
      <c r="E19" s="514"/>
      <c r="F19" s="514"/>
      <c r="G19" s="514"/>
      <c r="H19" s="514"/>
      <c r="I19" s="514"/>
      <c r="J19" s="514"/>
      <c r="K19" s="514"/>
      <c r="L19" s="514"/>
      <c r="M19" s="514"/>
      <c r="N19" s="514"/>
      <c r="O19" s="514"/>
      <c r="P19" s="514"/>
      <c r="Q19" s="514"/>
      <c r="R19" s="514"/>
      <c r="S19" s="514"/>
      <c r="T19" s="514"/>
      <c r="U19" s="514"/>
      <c r="V19" s="514"/>
      <c r="W19" s="514"/>
      <c r="X19" s="514"/>
      <c r="Y19" s="514"/>
      <c r="Z19" s="503"/>
      <c r="AA19" s="503"/>
    </row>
    <row r="20" spans="1:27">
      <c r="A20" s="514" t="s">
        <v>76</v>
      </c>
      <c r="B20" s="514"/>
      <c r="C20" s="514"/>
      <c r="D20" s="514"/>
      <c r="E20" s="514"/>
      <c r="F20" s="514"/>
      <c r="G20" s="514"/>
      <c r="H20" s="514"/>
      <c r="I20" s="514"/>
      <c r="J20" s="514"/>
      <c r="K20" s="514"/>
      <c r="L20" s="514"/>
      <c r="M20" s="514"/>
      <c r="N20" s="514"/>
      <c r="O20" s="514"/>
      <c r="P20" s="514"/>
      <c r="Q20" s="514"/>
      <c r="R20" s="514"/>
      <c r="S20" s="514"/>
      <c r="T20" s="514"/>
      <c r="U20" s="514"/>
      <c r="V20" s="514"/>
      <c r="W20" s="514"/>
      <c r="X20" s="514"/>
      <c r="Y20" s="514"/>
      <c r="Z20" s="522"/>
      <c r="AA20" s="522"/>
    </row>
    <row r="21" spans="1:27">
      <c r="A21" s="555" t="s">
        <v>614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03"/>
      <c r="AA21" s="503"/>
    </row>
    <row r="22" spans="1:27">
      <c r="A22" s="514" t="s">
        <v>615</v>
      </c>
      <c r="B22" s="514"/>
      <c r="C22" s="514"/>
      <c r="D22" s="514"/>
      <c r="E22" s="514"/>
      <c r="F22" s="514"/>
      <c r="G22" s="514"/>
      <c r="H22" s="514"/>
      <c r="I22" s="514"/>
      <c r="J22" s="514"/>
      <c r="K22" s="514"/>
      <c r="L22" s="514"/>
      <c r="M22" s="514"/>
      <c r="N22" s="514"/>
      <c r="O22" s="514"/>
      <c r="P22" s="514"/>
      <c r="Q22" s="514"/>
      <c r="R22" s="514"/>
      <c r="S22" s="514"/>
      <c r="T22" s="514"/>
      <c r="U22" s="514"/>
      <c r="V22" s="514"/>
      <c r="W22" s="514"/>
      <c r="X22" s="514"/>
      <c r="Y22" s="514"/>
      <c r="Z22" s="503"/>
      <c r="AA22" s="503"/>
    </row>
    <row r="23" spans="1:27" ht="18" customHeight="1">
      <c r="A23" s="7" t="s">
        <v>616</v>
      </c>
    </row>
    <row r="24" spans="1:27" ht="26.4">
      <c r="A24" s="28" t="s">
        <v>1293</v>
      </c>
      <c r="B24" s="387">
        <v>0.9</v>
      </c>
      <c r="C24" s="306">
        <v>6.5</v>
      </c>
      <c r="D24" s="306">
        <v>33.200000000000003</v>
      </c>
      <c r="E24" s="306">
        <v>97.8</v>
      </c>
      <c r="F24" s="306">
        <v>220.8</v>
      </c>
      <c r="G24" s="306">
        <v>288.3</v>
      </c>
      <c r="H24" s="306">
        <v>374.1</v>
      </c>
      <c r="I24" s="306">
        <v>453.7</v>
      </c>
      <c r="J24" s="306">
        <v>714.6</v>
      </c>
      <c r="K24" s="306">
        <v>1150.5999999999999</v>
      </c>
      <c r="L24" s="306">
        <v>1609.4</v>
      </c>
      <c r="M24" s="306">
        <v>2130.5</v>
      </c>
      <c r="N24" s="306">
        <v>3205.2</v>
      </c>
      <c r="O24" s="306">
        <v>4353.8999999999996</v>
      </c>
      <c r="P24" s="306">
        <v>6032.1</v>
      </c>
      <c r="Q24" s="306">
        <v>8970.7000000000007</v>
      </c>
      <c r="R24" s="201">
        <v>12869</v>
      </c>
      <c r="S24" s="15">
        <v>12975.9</v>
      </c>
      <c r="T24" s="15">
        <v>15267.6</v>
      </c>
      <c r="U24" s="15">
        <v>20011.900000000001</v>
      </c>
      <c r="V24" s="15">
        <v>24204.799999999999</v>
      </c>
      <c r="W24" s="15">
        <v>27164.6</v>
      </c>
      <c r="X24" s="18">
        <v>31155.599999999999</v>
      </c>
      <c r="Y24" s="18">
        <v>31615.7</v>
      </c>
      <c r="Z24" s="18">
        <v>35179.699999999997</v>
      </c>
      <c r="AA24" s="27">
        <v>38418</v>
      </c>
    </row>
    <row r="25" spans="1:27" ht="39.6">
      <c r="A25" s="28" t="s">
        <v>1294</v>
      </c>
      <c r="B25" s="387">
        <v>0.2</v>
      </c>
      <c r="C25" s="388">
        <v>1.7</v>
      </c>
      <c r="D25" s="387">
        <v>13.3</v>
      </c>
      <c r="E25" s="387">
        <v>36.5</v>
      </c>
      <c r="F25" s="387">
        <v>80.8</v>
      </c>
      <c r="G25" s="387">
        <v>103.8</v>
      </c>
      <c r="H25" s="387">
        <v>130.30000000000001</v>
      </c>
      <c r="I25" s="387">
        <v>187.7</v>
      </c>
      <c r="J25" s="387">
        <v>266.10000000000002</v>
      </c>
      <c r="K25" s="387">
        <v>418.9</v>
      </c>
      <c r="L25" s="387">
        <v>583.79999999999995</v>
      </c>
      <c r="M25" s="387">
        <v>763.2</v>
      </c>
      <c r="N25" s="388">
        <v>1147</v>
      </c>
      <c r="O25" s="387">
        <v>1534.8</v>
      </c>
      <c r="P25" s="387">
        <v>2009.2</v>
      </c>
      <c r="Q25" s="387">
        <v>2785.2</v>
      </c>
      <c r="R25" s="387">
        <v>3702.2</v>
      </c>
      <c r="S25" s="71">
        <v>3794.8</v>
      </c>
      <c r="T25" s="71">
        <v>4038.1</v>
      </c>
      <c r="U25" s="71">
        <v>5062.7</v>
      </c>
      <c r="V25" s="15">
        <v>5938.6</v>
      </c>
      <c r="W25" s="15">
        <v>6430.1</v>
      </c>
      <c r="X25" s="18">
        <v>6985.6</v>
      </c>
      <c r="Y25" s="15">
        <v>7171.5</v>
      </c>
      <c r="Z25" s="15">
        <v>7239.1</v>
      </c>
      <c r="AA25" s="15">
        <v>7714.8</v>
      </c>
    </row>
    <row r="26" spans="1:27" ht="26.25" customHeight="1">
      <c r="A26" s="28" t="s">
        <v>944</v>
      </c>
      <c r="B26" s="387">
        <v>0.8</v>
      </c>
      <c r="C26" s="306">
        <v>4.8</v>
      </c>
      <c r="D26" s="306">
        <v>19.899999999999999</v>
      </c>
      <c r="E26" s="306">
        <v>61.3</v>
      </c>
      <c r="F26" s="201">
        <v>140</v>
      </c>
      <c r="G26" s="306">
        <v>184.5</v>
      </c>
      <c r="H26" s="306">
        <v>243.7</v>
      </c>
      <c r="I26" s="201">
        <v>266</v>
      </c>
      <c r="J26" s="306">
        <v>448.4</v>
      </c>
      <c r="K26" s="387">
        <v>731.7</v>
      </c>
      <c r="L26" s="387">
        <v>1025.5999999999999</v>
      </c>
      <c r="M26" s="387">
        <v>1367.3</v>
      </c>
      <c r="N26" s="387">
        <v>2058.1999999999998</v>
      </c>
      <c r="O26" s="387">
        <v>2819.1</v>
      </c>
      <c r="P26" s="387">
        <v>4022.9</v>
      </c>
      <c r="Q26" s="387">
        <v>6185.6</v>
      </c>
      <c r="R26" s="387">
        <v>9166.7000000000007</v>
      </c>
      <c r="S26" s="71">
        <v>9181.1</v>
      </c>
      <c r="T26" s="71">
        <v>11229.5</v>
      </c>
      <c r="U26" s="71">
        <v>14949.1</v>
      </c>
      <c r="V26" s="15">
        <v>18266.2</v>
      </c>
      <c r="W26" s="15">
        <v>20734.599999999999</v>
      </c>
      <c r="X26" s="27">
        <v>24170</v>
      </c>
      <c r="Y26" s="15">
        <v>24444.3</v>
      </c>
      <c r="Z26" s="15">
        <v>27940.6</v>
      </c>
      <c r="AA26" s="15">
        <v>30703.200000000001</v>
      </c>
    </row>
    <row r="27" spans="1:27" ht="26.25" customHeight="1">
      <c r="A27" s="28" t="s">
        <v>960</v>
      </c>
      <c r="B27" s="387"/>
      <c r="C27" s="306"/>
      <c r="D27" s="306"/>
      <c r="E27" s="306"/>
      <c r="F27" s="201"/>
      <c r="G27" s="306"/>
      <c r="H27" s="306"/>
      <c r="I27" s="201"/>
      <c r="J27" s="306"/>
      <c r="K27" s="387"/>
      <c r="L27" s="387"/>
      <c r="M27" s="387"/>
      <c r="N27" s="387"/>
      <c r="O27" s="387"/>
      <c r="P27" s="387"/>
      <c r="Q27" s="387"/>
      <c r="R27" s="387"/>
      <c r="S27" s="71"/>
      <c r="T27" s="71"/>
      <c r="U27" s="15">
        <v>5797.1</v>
      </c>
      <c r="V27" s="15">
        <v>6818.3</v>
      </c>
      <c r="W27" s="14">
        <v>7264</v>
      </c>
      <c r="X27" s="27">
        <v>8526.2999999999993</v>
      </c>
      <c r="Y27" s="14">
        <v>8170</v>
      </c>
      <c r="Z27" s="15">
        <v>9276.4</v>
      </c>
      <c r="AA27" s="15">
        <v>9927.6</v>
      </c>
    </row>
    <row r="28" spans="1:27" ht="13.5" customHeight="1">
      <c r="A28" s="28" t="s">
        <v>961</v>
      </c>
      <c r="B28" s="387"/>
      <c r="C28" s="306"/>
      <c r="D28" s="306"/>
      <c r="E28" s="306"/>
      <c r="F28" s="201"/>
      <c r="G28" s="306"/>
      <c r="H28" s="306"/>
      <c r="I28" s="201"/>
      <c r="J28" s="306"/>
      <c r="K28" s="387"/>
      <c r="L28" s="387"/>
      <c r="M28" s="387"/>
      <c r="N28" s="387"/>
      <c r="O28" s="387"/>
      <c r="P28" s="387"/>
      <c r="Q28" s="387"/>
      <c r="R28" s="387"/>
      <c r="S28" s="71"/>
      <c r="T28" s="71"/>
      <c r="U28" s="14">
        <v>9152</v>
      </c>
      <c r="V28" s="15">
        <v>11447.9</v>
      </c>
      <c r="W28" s="15">
        <v>13470.6</v>
      </c>
      <c r="X28" s="18">
        <v>15643.7</v>
      </c>
      <c r="Y28" s="18">
        <v>16274.3</v>
      </c>
      <c r="Z28" s="14">
        <v>18664.099999999999</v>
      </c>
      <c r="AA28" s="15">
        <v>20775.599999999999</v>
      </c>
    </row>
    <row r="29" spans="1:27" ht="55.5" customHeight="1">
      <c r="A29" s="106" t="s">
        <v>1295</v>
      </c>
      <c r="B29" s="280"/>
      <c r="C29" s="20"/>
      <c r="D29" s="20"/>
      <c r="E29" s="20"/>
      <c r="F29" s="20"/>
      <c r="G29" s="20"/>
      <c r="H29" s="20"/>
      <c r="I29" s="306">
        <v>469425</v>
      </c>
      <c r="J29" s="306">
        <v>687541</v>
      </c>
      <c r="K29" s="306">
        <v>1061293</v>
      </c>
      <c r="L29" s="306">
        <v>1537608</v>
      </c>
      <c r="M29" s="306">
        <v>2112229</v>
      </c>
      <c r="N29" s="306">
        <v>2987113</v>
      </c>
      <c r="O29" s="306">
        <v>4373098</v>
      </c>
      <c r="P29" s="306">
        <v>6211992</v>
      </c>
      <c r="Q29" s="306">
        <v>9218221</v>
      </c>
      <c r="R29" s="306">
        <v>13923789</v>
      </c>
      <c r="S29" s="306">
        <v>19362452</v>
      </c>
      <c r="T29" s="306">
        <v>19179636</v>
      </c>
      <c r="U29" s="306">
        <v>21537339</v>
      </c>
      <c r="V29" s="306">
        <v>27911610</v>
      </c>
      <c r="W29" s="306">
        <v>32886943</v>
      </c>
      <c r="X29" s="18">
        <v>38767926</v>
      </c>
      <c r="Y29" s="18">
        <v>49069454</v>
      </c>
      <c r="Z29" s="18">
        <v>54263040</v>
      </c>
      <c r="AA29" s="18">
        <v>52815991</v>
      </c>
    </row>
    <row r="30" spans="1:27" ht="38.25" customHeight="1">
      <c r="A30" s="106" t="s">
        <v>1296</v>
      </c>
      <c r="B30" s="175"/>
      <c r="C30" s="20"/>
      <c r="D30" s="20"/>
      <c r="E30" s="20"/>
      <c r="F30" s="20"/>
      <c r="G30" s="20"/>
      <c r="H30" s="20"/>
      <c r="I30" s="306">
        <v>103829</v>
      </c>
      <c r="J30" s="306">
        <v>252590</v>
      </c>
      <c r="K30" s="306">
        <v>522014</v>
      </c>
      <c r="L30" s="306">
        <v>844987</v>
      </c>
      <c r="M30" s="306">
        <v>1091088</v>
      </c>
      <c r="N30" s="306">
        <v>1621552</v>
      </c>
      <c r="O30" s="306">
        <v>2422356</v>
      </c>
      <c r="P30" s="306">
        <v>3110082</v>
      </c>
      <c r="Q30" s="306">
        <v>4601204</v>
      </c>
      <c r="R30" s="306">
        <v>7101808</v>
      </c>
      <c r="S30" s="15">
        <v>9165304</v>
      </c>
      <c r="T30" s="306">
        <v>9386042</v>
      </c>
      <c r="U30" s="15">
        <v>10773870</v>
      </c>
      <c r="V30" s="15">
        <v>13878544</v>
      </c>
      <c r="W30" s="15">
        <v>16435183</v>
      </c>
      <c r="X30" s="18">
        <v>18191891</v>
      </c>
      <c r="Y30" s="18">
        <v>20849792</v>
      </c>
      <c r="Z30" s="18">
        <v>21253717</v>
      </c>
      <c r="AA30" s="18">
        <v>22036746</v>
      </c>
    </row>
    <row r="31" spans="1:27" ht="26.4">
      <c r="A31" s="106" t="s">
        <v>1297</v>
      </c>
      <c r="B31" s="175"/>
      <c r="C31" s="20"/>
      <c r="D31" s="20"/>
      <c r="E31" s="20"/>
      <c r="F31" s="20"/>
      <c r="G31" s="20"/>
      <c r="H31" s="20"/>
      <c r="I31" s="306">
        <v>9386</v>
      </c>
      <c r="J31" s="306">
        <v>13155</v>
      </c>
      <c r="K31" s="306">
        <v>26542</v>
      </c>
      <c r="L31" s="306">
        <v>61289</v>
      </c>
      <c r="M31" s="306">
        <v>88079</v>
      </c>
      <c r="N31" s="306">
        <v>197772</v>
      </c>
      <c r="O31" s="306">
        <v>448164</v>
      </c>
      <c r="P31" s="306">
        <v>883084</v>
      </c>
      <c r="Q31" s="306">
        <v>1578632</v>
      </c>
      <c r="R31" s="306">
        <v>2566736</v>
      </c>
      <c r="S31" s="15">
        <v>3537211</v>
      </c>
      <c r="T31" s="306">
        <v>3169902</v>
      </c>
      <c r="U31" s="15">
        <v>3725244</v>
      </c>
      <c r="V31" s="15">
        <v>5227319</v>
      </c>
      <c r="W31" s="15">
        <v>7492697</v>
      </c>
      <c r="X31" s="18">
        <v>9719936</v>
      </c>
      <c r="Y31" s="18">
        <v>11028783</v>
      </c>
      <c r="Z31" s="18">
        <v>10395828</v>
      </c>
      <c r="AA31" s="18">
        <v>10643612</v>
      </c>
    </row>
    <row r="32" spans="1:27" ht="39" customHeight="1">
      <c r="A32" s="106" t="s">
        <v>937</v>
      </c>
      <c r="B32" s="175"/>
      <c r="C32" s="20"/>
      <c r="D32" s="20"/>
      <c r="E32" s="20"/>
      <c r="F32" s="20"/>
      <c r="G32" s="20"/>
      <c r="H32" s="175"/>
      <c r="I32" s="306">
        <v>245680</v>
      </c>
      <c r="J32" s="306">
        <v>236971</v>
      </c>
      <c r="K32" s="306">
        <v>299561</v>
      </c>
      <c r="L32" s="306">
        <v>419211</v>
      </c>
      <c r="M32" s="306">
        <v>617009</v>
      </c>
      <c r="N32" s="306">
        <v>852738</v>
      </c>
      <c r="O32" s="306">
        <v>984429</v>
      </c>
      <c r="P32" s="306">
        <v>1374294</v>
      </c>
      <c r="Q32" s="306">
        <v>1696863</v>
      </c>
      <c r="R32" s="306">
        <v>2430753</v>
      </c>
      <c r="S32" s="15">
        <v>3678215</v>
      </c>
      <c r="T32" s="306">
        <v>3493157</v>
      </c>
      <c r="U32" s="15">
        <v>3755988</v>
      </c>
      <c r="V32" s="15">
        <v>4522372</v>
      </c>
      <c r="W32" s="15">
        <v>4482182</v>
      </c>
      <c r="X32" s="18">
        <v>5486152</v>
      </c>
      <c r="Y32" s="18">
        <v>9992617</v>
      </c>
      <c r="Z32" s="18">
        <v>13706311</v>
      </c>
      <c r="AA32" s="18">
        <v>10875242</v>
      </c>
    </row>
    <row r="33" spans="1:27" ht="39.6">
      <c r="A33" s="106" t="s">
        <v>938</v>
      </c>
      <c r="B33" s="175"/>
      <c r="C33" s="20"/>
      <c r="D33" s="20"/>
      <c r="E33" s="20"/>
      <c r="F33" s="20"/>
      <c r="G33" s="20"/>
      <c r="H33" s="175"/>
      <c r="I33" s="306">
        <v>9163</v>
      </c>
      <c r="J33" s="306">
        <v>11371</v>
      </c>
      <c r="K33" s="306">
        <v>9540</v>
      </c>
      <c r="L33" s="306">
        <v>15206</v>
      </c>
      <c r="M33" s="306">
        <v>24461</v>
      </c>
      <c r="N33" s="306">
        <v>50891</v>
      </c>
      <c r="O33" s="306">
        <v>89997</v>
      </c>
      <c r="P33" s="306">
        <v>172738</v>
      </c>
      <c r="Q33" s="306">
        <v>304072</v>
      </c>
      <c r="R33" s="306">
        <v>404389</v>
      </c>
      <c r="S33" s="15">
        <v>480001</v>
      </c>
      <c r="T33" s="306">
        <v>403850</v>
      </c>
      <c r="U33" s="15">
        <v>359577</v>
      </c>
      <c r="V33" s="15">
        <v>323565</v>
      </c>
      <c r="W33" s="15">
        <v>244373</v>
      </c>
      <c r="X33" s="18">
        <v>237158</v>
      </c>
      <c r="Y33" s="18">
        <v>300766</v>
      </c>
      <c r="Z33" s="18">
        <v>288503</v>
      </c>
      <c r="AA33" s="18">
        <v>160330</v>
      </c>
    </row>
    <row r="34" spans="1:27" ht="36.75" customHeight="1">
      <c r="A34" s="28" t="s">
        <v>1298</v>
      </c>
      <c r="B34" s="175"/>
      <c r="C34" s="84">
        <v>1713</v>
      </c>
      <c r="D34" s="84">
        <v>2019</v>
      </c>
      <c r="E34" s="84">
        <v>2517</v>
      </c>
      <c r="F34" s="84">
        <v>2598</v>
      </c>
      <c r="G34" s="84">
        <v>2601</v>
      </c>
      <c r="H34" s="306">
        <v>2552</v>
      </c>
      <c r="I34" s="306">
        <v>2481</v>
      </c>
      <c r="J34" s="306">
        <v>2376</v>
      </c>
      <c r="K34" s="306">
        <v>2124</v>
      </c>
      <c r="L34" s="306">
        <v>2001</v>
      </c>
      <c r="M34" s="306">
        <v>1826</v>
      </c>
      <c r="N34" s="306">
        <v>1666</v>
      </c>
      <c r="O34" s="306">
        <v>1516</v>
      </c>
      <c r="P34" s="306">
        <v>1409</v>
      </c>
      <c r="Q34" s="306">
        <v>1345</v>
      </c>
      <c r="R34" s="306">
        <v>1296</v>
      </c>
      <c r="S34" s="15">
        <v>1228</v>
      </c>
      <c r="T34" s="15">
        <v>1178</v>
      </c>
      <c r="U34" s="15">
        <v>1146</v>
      </c>
      <c r="V34" s="15">
        <v>1112</v>
      </c>
      <c r="W34" s="15">
        <v>1094</v>
      </c>
      <c r="X34" s="18">
        <v>1071</v>
      </c>
      <c r="Y34" s="18">
        <v>1049</v>
      </c>
      <c r="Z34" s="18">
        <v>1021</v>
      </c>
      <c r="AA34" s="18">
        <v>975</v>
      </c>
    </row>
    <row r="35" spans="1:27" ht="54" customHeight="1">
      <c r="A35" s="28" t="s">
        <v>1299</v>
      </c>
      <c r="B35" s="175"/>
      <c r="C35" s="84"/>
      <c r="D35" s="84"/>
      <c r="E35" s="84"/>
      <c r="F35" s="306">
        <v>165</v>
      </c>
      <c r="G35" s="306">
        <v>152</v>
      </c>
      <c r="H35" s="306">
        <v>145</v>
      </c>
      <c r="I35" s="306">
        <v>142</v>
      </c>
      <c r="J35" s="306">
        <v>133</v>
      </c>
      <c r="K35" s="306">
        <v>130</v>
      </c>
      <c r="L35" s="306">
        <v>126</v>
      </c>
      <c r="M35" s="306">
        <v>126</v>
      </c>
      <c r="N35" s="306">
        <v>128</v>
      </c>
      <c r="O35" s="306">
        <v>131</v>
      </c>
      <c r="P35" s="306">
        <v>136</v>
      </c>
      <c r="Q35" s="306">
        <v>153</v>
      </c>
      <c r="R35" s="306">
        <v>202</v>
      </c>
      <c r="S35" s="15">
        <v>221</v>
      </c>
      <c r="T35" s="15">
        <v>226</v>
      </c>
      <c r="U35" s="15">
        <v>220</v>
      </c>
      <c r="V35" s="15">
        <v>230</v>
      </c>
      <c r="W35" s="15">
        <v>244</v>
      </c>
      <c r="X35" s="18">
        <v>251</v>
      </c>
      <c r="Y35" s="18">
        <v>225</v>
      </c>
      <c r="Z35" s="18">
        <v>199</v>
      </c>
      <c r="AA35" s="18">
        <v>174</v>
      </c>
    </row>
    <row r="36" spans="1:27" ht="36" customHeight="1">
      <c r="A36" s="28" t="s">
        <v>1300</v>
      </c>
      <c r="B36" s="175"/>
      <c r="C36" s="306">
        <v>3135</v>
      </c>
      <c r="D36" s="306">
        <v>4539</v>
      </c>
      <c r="E36" s="306">
        <v>5486</v>
      </c>
      <c r="F36" s="306">
        <v>44148</v>
      </c>
      <c r="G36" s="306">
        <v>39549</v>
      </c>
      <c r="H36" s="306">
        <v>6353</v>
      </c>
      <c r="I36" s="306">
        <v>4453</v>
      </c>
      <c r="J36" s="306">
        <v>3923</v>
      </c>
      <c r="K36" s="306">
        <v>3793</v>
      </c>
      <c r="L36" s="306">
        <v>3433</v>
      </c>
      <c r="M36" s="306">
        <v>3326</v>
      </c>
      <c r="N36" s="306">
        <v>3219</v>
      </c>
      <c r="O36" s="306">
        <v>3238</v>
      </c>
      <c r="P36" s="306">
        <v>3295</v>
      </c>
      <c r="Q36" s="306">
        <v>3281</v>
      </c>
      <c r="R36" s="306">
        <v>3455</v>
      </c>
      <c r="S36" s="15">
        <v>3470</v>
      </c>
      <c r="T36" s="15">
        <v>3183</v>
      </c>
      <c r="U36" s="15">
        <v>2926</v>
      </c>
      <c r="V36" s="15">
        <v>2807</v>
      </c>
      <c r="W36" s="15">
        <v>2349</v>
      </c>
      <c r="X36" s="18">
        <v>2005</v>
      </c>
      <c r="Y36" s="18">
        <v>1708</v>
      </c>
      <c r="Z36" s="18">
        <v>1398</v>
      </c>
      <c r="AA36" s="18">
        <v>1098</v>
      </c>
    </row>
    <row r="37" spans="1:27" ht="41.25" customHeight="1">
      <c r="A37" s="28" t="s">
        <v>1249</v>
      </c>
      <c r="B37" s="175"/>
      <c r="C37" s="84"/>
      <c r="D37" s="201">
        <v>1.1000000000000001</v>
      </c>
      <c r="E37" s="306">
        <v>4.4000000000000004</v>
      </c>
      <c r="F37" s="306">
        <v>11.2</v>
      </c>
      <c r="G37" s="306">
        <v>18.7</v>
      </c>
      <c r="H37" s="306">
        <v>33.200000000000003</v>
      </c>
      <c r="I37" s="306">
        <v>52.5</v>
      </c>
      <c r="J37" s="306">
        <v>111.1</v>
      </c>
      <c r="K37" s="306">
        <v>207.4</v>
      </c>
      <c r="L37" s="201">
        <v>261</v>
      </c>
      <c r="M37" s="306">
        <v>300.39999999999998</v>
      </c>
      <c r="N37" s="201">
        <v>362</v>
      </c>
      <c r="O37" s="306">
        <v>380.5</v>
      </c>
      <c r="P37" s="306">
        <v>444.4</v>
      </c>
      <c r="Q37" s="306">
        <v>566.5</v>
      </c>
      <c r="R37" s="306">
        <v>731.7</v>
      </c>
      <c r="S37" s="15">
        <v>881.4</v>
      </c>
      <c r="T37" s="15">
        <v>1244.4000000000001</v>
      </c>
      <c r="U37" s="15">
        <v>1186.2</v>
      </c>
      <c r="V37" s="15">
        <v>1214.3</v>
      </c>
      <c r="W37" s="15">
        <v>1341.4</v>
      </c>
      <c r="X37" s="18">
        <v>1463.9</v>
      </c>
      <c r="Y37" s="18">
        <v>1840.3</v>
      </c>
      <c r="Z37" s="18">
        <v>2329.4</v>
      </c>
      <c r="AA37" s="18">
        <v>2383.1999999999998</v>
      </c>
    </row>
    <row r="38" spans="1:27" ht="64.5" customHeight="1">
      <c r="A38" s="106" t="s">
        <v>1118</v>
      </c>
      <c r="B38" s="175"/>
      <c r="C38" s="36"/>
      <c r="D38" s="36"/>
      <c r="E38" s="36"/>
      <c r="F38" s="36"/>
      <c r="G38" s="36"/>
      <c r="H38" s="36"/>
      <c r="I38" s="192">
        <v>465112</v>
      </c>
      <c r="J38" s="192">
        <v>611509</v>
      </c>
      <c r="K38" s="192">
        <v>883363</v>
      </c>
      <c r="L38" s="192">
        <v>1202659</v>
      </c>
      <c r="M38" s="192">
        <v>1745964</v>
      </c>
      <c r="N38" s="192">
        <v>2575604</v>
      </c>
      <c r="O38" s="192">
        <v>3501909</v>
      </c>
      <c r="P38" s="192">
        <v>5152273</v>
      </c>
      <c r="Q38" s="192">
        <v>7738429</v>
      </c>
      <c r="R38" s="192">
        <v>11569023</v>
      </c>
      <c r="S38" s="15">
        <v>14573377</v>
      </c>
      <c r="T38" s="71">
        <v>16159446</v>
      </c>
      <c r="U38" s="192">
        <v>19729799</v>
      </c>
      <c r="V38" s="192">
        <v>24944937</v>
      </c>
      <c r="W38" s="192">
        <v>28781726</v>
      </c>
      <c r="X38" s="192">
        <v>32794614</v>
      </c>
      <c r="Y38" s="192">
        <v>42334858</v>
      </c>
      <c r="Z38" s="18">
        <v>49544744</v>
      </c>
      <c r="AA38" s="192">
        <v>49412194</v>
      </c>
    </row>
    <row r="39" spans="1:27" ht="39" customHeight="1">
      <c r="A39" s="106" t="s">
        <v>1119</v>
      </c>
      <c r="B39" s="175"/>
      <c r="C39" s="36"/>
      <c r="D39" s="36"/>
      <c r="E39" s="36"/>
      <c r="F39" s="36"/>
      <c r="G39" s="36"/>
      <c r="H39" s="36"/>
      <c r="I39" s="192">
        <v>68204</v>
      </c>
      <c r="J39" s="192">
        <v>138243</v>
      </c>
      <c r="K39" s="192">
        <v>251319</v>
      </c>
      <c r="L39" s="192">
        <v>308993</v>
      </c>
      <c r="M39" s="192">
        <v>383047</v>
      </c>
      <c r="N39" s="192">
        <v>509093</v>
      </c>
      <c r="O39" s="192">
        <v>757931</v>
      </c>
      <c r="P39" s="192">
        <v>1271137</v>
      </c>
      <c r="Q39" s="192">
        <v>2146735</v>
      </c>
      <c r="R39" s="192">
        <v>3520009</v>
      </c>
      <c r="S39" s="71">
        <v>4945434</v>
      </c>
      <c r="T39" s="71">
        <v>5466580</v>
      </c>
      <c r="U39" s="192">
        <v>6035603</v>
      </c>
      <c r="V39" s="192">
        <v>8367397</v>
      </c>
      <c r="W39" s="192">
        <v>9619503</v>
      </c>
      <c r="X39" s="192">
        <v>10838319</v>
      </c>
      <c r="Y39" s="192">
        <v>17007890</v>
      </c>
      <c r="Z39" s="18">
        <v>19018218</v>
      </c>
      <c r="AA39" s="192">
        <v>16385170</v>
      </c>
    </row>
    <row r="40" spans="1:27" ht="39" customHeight="1">
      <c r="A40" s="106" t="s">
        <v>213</v>
      </c>
      <c r="B40" s="175"/>
      <c r="C40" s="36"/>
      <c r="D40" s="36"/>
      <c r="E40" s="36"/>
      <c r="F40" s="36"/>
      <c r="G40" s="36"/>
      <c r="H40" s="36"/>
      <c r="I40" s="192">
        <v>1499</v>
      </c>
      <c r="J40" s="192">
        <v>3308</v>
      </c>
      <c r="K40" s="192">
        <v>7502</v>
      </c>
      <c r="L40" s="192">
        <v>12109</v>
      </c>
      <c r="M40" s="192">
        <v>16672</v>
      </c>
      <c r="N40" s="192">
        <v>21720</v>
      </c>
      <c r="O40" s="192">
        <v>26015</v>
      </c>
      <c r="P40" s="192">
        <v>33494</v>
      </c>
      <c r="Q40" s="192">
        <v>51431</v>
      </c>
      <c r="R40" s="192">
        <v>82407</v>
      </c>
      <c r="S40" s="71">
        <v>81369</v>
      </c>
      <c r="T40" s="71">
        <v>90593</v>
      </c>
      <c r="U40" s="192">
        <v>121216</v>
      </c>
      <c r="V40" s="192">
        <v>146023</v>
      </c>
      <c r="W40" s="192">
        <v>172815</v>
      </c>
      <c r="X40" s="192">
        <v>192737</v>
      </c>
      <c r="Y40" s="192">
        <v>180060</v>
      </c>
      <c r="Z40" s="18">
        <v>216402</v>
      </c>
      <c r="AA40" s="192">
        <v>267584</v>
      </c>
    </row>
    <row r="41" spans="1:27" ht="39.6">
      <c r="A41" s="106" t="s">
        <v>1120</v>
      </c>
      <c r="B41" s="175"/>
      <c r="C41" s="36"/>
      <c r="D41" s="36"/>
      <c r="E41" s="36"/>
      <c r="F41" s="36"/>
      <c r="G41" s="36"/>
      <c r="H41" s="36"/>
      <c r="I41" s="192">
        <v>200145</v>
      </c>
      <c r="J41" s="192">
        <v>297240</v>
      </c>
      <c r="K41" s="192">
        <v>445823</v>
      </c>
      <c r="L41" s="192">
        <v>678489</v>
      </c>
      <c r="M41" s="192">
        <v>1030807</v>
      </c>
      <c r="N41" s="192">
        <v>1519454</v>
      </c>
      <c r="O41" s="192">
        <v>1980816</v>
      </c>
      <c r="P41" s="192">
        <v>2761194</v>
      </c>
      <c r="Q41" s="192">
        <v>3809714</v>
      </c>
      <c r="R41" s="192">
        <v>5159200</v>
      </c>
      <c r="S41" s="71">
        <v>5906990</v>
      </c>
      <c r="T41" s="71">
        <v>7484970</v>
      </c>
      <c r="U41" s="192">
        <v>9818048</v>
      </c>
      <c r="V41" s="192">
        <v>11871363</v>
      </c>
      <c r="W41" s="192">
        <v>14251046</v>
      </c>
      <c r="X41" s="192">
        <v>16957531</v>
      </c>
      <c r="Y41" s="192">
        <v>18552682</v>
      </c>
      <c r="Z41" s="18">
        <v>23219077</v>
      </c>
      <c r="AA41" s="192">
        <v>24200322</v>
      </c>
    </row>
    <row r="42" spans="1:27" ht="39.6">
      <c r="A42" s="106" t="s">
        <v>756</v>
      </c>
      <c r="B42" s="287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7"/>
      <c r="N42" s="287"/>
      <c r="O42" s="287"/>
      <c r="P42" s="287"/>
      <c r="Q42" s="287"/>
      <c r="R42" s="287"/>
      <c r="S42" s="287"/>
      <c r="T42" s="71"/>
      <c r="U42" s="275"/>
      <c r="V42" s="287"/>
      <c r="W42" s="175"/>
      <c r="X42" s="427"/>
      <c r="Y42" s="427"/>
      <c r="AA42" s="427"/>
    </row>
    <row r="43" spans="1:27" ht="15" customHeight="1">
      <c r="A43" s="118" t="s">
        <v>592</v>
      </c>
      <c r="B43" s="341">
        <v>55.71</v>
      </c>
      <c r="C43" s="341">
        <v>0.41449999999999998</v>
      </c>
      <c r="D43" s="341">
        <v>1.2470000000000001</v>
      </c>
      <c r="E43" s="341">
        <v>3.55</v>
      </c>
      <c r="F43" s="341">
        <v>4.6399999999999997</v>
      </c>
      <c r="G43" s="341">
        <v>5.56</v>
      </c>
      <c r="H43" s="341">
        <v>5.96</v>
      </c>
      <c r="I43" s="341">
        <v>20.65</v>
      </c>
      <c r="J43" s="341">
        <v>27</v>
      </c>
      <c r="K43" s="341">
        <v>28.16</v>
      </c>
      <c r="L43" s="341">
        <v>30.14</v>
      </c>
      <c r="M43" s="341">
        <v>31.784400000000002</v>
      </c>
      <c r="N43" s="341">
        <v>29.454499999999999</v>
      </c>
      <c r="O43" s="341">
        <v>27.748699999999999</v>
      </c>
      <c r="P43" s="341">
        <v>28.782499999999999</v>
      </c>
      <c r="Q43" s="341">
        <v>26.331099999999999</v>
      </c>
      <c r="R43" s="341">
        <v>24.546199999999999</v>
      </c>
      <c r="S43" s="341">
        <v>29.380400000000002</v>
      </c>
      <c r="T43" s="342">
        <v>30.24</v>
      </c>
      <c r="U43" s="71">
        <v>30.48</v>
      </c>
      <c r="V43" s="341">
        <v>32.200000000000003</v>
      </c>
      <c r="W43" s="341">
        <v>30.37</v>
      </c>
      <c r="X43" s="341">
        <v>32.729999999999997</v>
      </c>
      <c r="Y43" s="341">
        <v>56.26</v>
      </c>
      <c r="Z43" s="18">
        <v>72.88</v>
      </c>
      <c r="AA43" s="341">
        <v>60.66</v>
      </c>
    </row>
    <row r="44" spans="1:27">
      <c r="A44" s="118" t="s">
        <v>593</v>
      </c>
      <c r="B44" s="389"/>
      <c r="C44" s="63"/>
      <c r="D44" s="63"/>
      <c r="E44" s="63"/>
      <c r="F44" s="63"/>
      <c r="G44" s="63"/>
      <c r="H44" s="63"/>
      <c r="I44" s="63"/>
      <c r="J44" s="341">
        <v>27.23</v>
      </c>
      <c r="K44" s="341">
        <v>26.14</v>
      </c>
      <c r="L44" s="341">
        <v>26.49</v>
      </c>
      <c r="M44" s="341">
        <v>33.11</v>
      </c>
      <c r="N44" s="341">
        <v>36.823999999999998</v>
      </c>
      <c r="O44" s="341">
        <v>37.810400000000001</v>
      </c>
      <c r="P44" s="341">
        <v>34.185000000000002</v>
      </c>
      <c r="Q44" s="341">
        <v>34.6965</v>
      </c>
      <c r="R44" s="341">
        <v>35.933199999999999</v>
      </c>
      <c r="S44" s="341">
        <v>41.441099999999999</v>
      </c>
      <c r="T44" s="342">
        <v>43.39</v>
      </c>
      <c r="U44" s="71">
        <v>40.33</v>
      </c>
      <c r="V44" s="343">
        <v>41.67</v>
      </c>
      <c r="W44" s="343">
        <v>40.229999999999997</v>
      </c>
      <c r="X44" s="341">
        <v>44.97</v>
      </c>
      <c r="Y44" s="341">
        <v>68.34</v>
      </c>
      <c r="Z44" s="151">
        <v>79.7</v>
      </c>
      <c r="AA44" s="341">
        <v>63.81</v>
      </c>
    </row>
    <row r="45" spans="1:27" ht="39.6">
      <c r="A45" s="28" t="s">
        <v>1382</v>
      </c>
      <c r="B45" s="104">
        <v>372.3</v>
      </c>
      <c r="C45" s="58">
        <v>658.3</v>
      </c>
      <c r="D45" s="58">
        <v>3966.8</v>
      </c>
      <c r="E45" s="58">
        <v>17556.900000000001</v>
      </c>
      <c r="F45" s="58">
        <v>51144.6</v>
      </c>
      <c r="G45" s="58">
        <v>96413.5</v>
      </c>
      <c r="H45" s="58">
        <v>127023.2</v>
      </c>
      <c r="I45" s="58">
        <v>153308.5</v>
      </c>
      <c r="J45" s="58">
        <v>232816.1</v>
      </c>
      <c r="K45" s="58">
        <v>347105.9</v>
      </c>
      <c r="L45" s="58">
        <v>501370.4</v>
      </c>
      <c r="M45" s="58">
        <v>698934.7</v>
      </c>
      <c r="N45" s="58">
        <v>957932.7</v>
      </c>
      <c r="O45" s="58">
        <v>1185059</v>
      </c>
      <c r="P45" s="58">
        <v>1500114.5</v>
      </c>
      <c r="Q45" s="58">
        <v>2020276.6</v>
      </c>
      <c r="R45" s="58">
        <v>2660899.2999999998</v>
      </c>
      <c r="S45" s="58">
        <v>3063602.4</v>
      </c>
      <c r="T45" s="58">
        <v>3701093.6</v>
      </c>
      <c r="U45" s="58">
        <v>4702079.5</v>
      </c>
      <c r="V45" s="58">
        <v>5532248.2999999998</v>
      </c>
      <c r="W45" s="14">
        <v>6510314.7999999998</v>
      </c>
      <c r="X45" s="14">
        <v>7915893.9000000004</v>
      </c>
      <c r="Y45" s="14">
        <v>8347329.7999999998</v>
      </c>
      <c r="Z45" s="18">
        <v>10673461.199999999</v>
      </c>
      <c r="AA45" s="14">
        <v>11372237</v>
      </c>
    </row>
    <row r="46" spans="1:27" ht="52.5" customHeight="1">
      <c r="A46" s="28" t="s">
        <v>1798</v>
      </c>
      <c r="B46" s="104">
        <v>2640</v>
      </c>
      <c r="C46" s="104">
        <v>3233</v>
      </c>
      <c r="D46" s="104">
        <v>18811</v>
      </c>
      <c r="E46" s="104">
        <v>74981</v>
      </c>
      <c r="F46" s="104">
        <v>226297</v>
      </c>
      <c r="G46" s="104">
        <v>428290</v>
      </c>
      <c r="H46" s="104">
        <v>512203</v>
      </c>
      <c r="I46" s="104">
        <v>559</v>
      </c>
      <c r="J46" s="104">
        <v>800</v>
      </c>
      <c r="K46" s="104">
        <v>1142</v>
      </c>
      <c r="L46" s="104">
        <v>1566</v>
      </c>
      <c r="M46" s="104">
        <v>2121</v>
      </c>
      <c r="N46" s="104">
        <v>3029</v>
      </c>
      <c r="O46" s="104">
        <v>3728</v>
      </c>
      <c r="P46" s="104">
        <v>4628</v>
      </c>
      <c r="Q46" s="104">
        <v>6373</v>
      </c>
      <c r="R46" s="104">
        <v>8220</v>
      </c>
      <c r="S46" s="15">
        <v>8469</v>
      </c>
      <c r="T46" s="15">
        <v>9895</v>
      </c>
      <c r="U46" s="15">
        <v>12415</v>
      </c>
      <c r="V46" s="15">
        <v>13691</v>
      </c>
      <c r="W46" s="15">
        <v>14557</v>
      </c>
      <c r="X46" s="15">
        <v>16383</v>
      </c>
      <c r="Y46" s="15">
        <v>14855</v>
      </c>
      <c r="Z46" s="18">
        <v>16313</v>
      </c>
      <c r="AA46" s="18">
        <v>18081</v>
      </c>
    </row>
    <row r="47" spans="1:27" ht="26.4">
      <c r="A47" s="28" t="s">
        <v>1799</v>
      </c>
      <c r="B47" s="389"/>
      <c r="C47" s="80"/>
      <c r="D47" s="80"/>
      <c r="E47" s="80"/>
      <c r="F47" s="80"/>
      <c r="G47" s="80"/>
      <c r="H47" s="80"/>
      <c r="I47" s="80"/>
      <c r="J47" s="80"/>
      <c r="K47" s="104">
        <v>45794</v>
      </c>
      <c r="L47" s="104">
        <v>56910</v>
      </c>
      <c r="M47" s="104">
        <v>68008</v>
      </c>
      <c r="N47" s="104">
        <v>67922</v>
      </c>
      <c r="O47" s="104">
        <v>70397</v>
      </c>
      <c r="P47" s="104">
        <v>78190</v>
      </c>
      <c r="Q47" s="104">
        <v>73832</v>
      </c>
      <c r="R47" s="104">
        <v>75533</v>
      </c>
      <c r="S47" s="71">
        <v>125942</v>
      </c>
      <c r="T47" s="71">
        <v>138148</v>
      </c>
      <c r="U47" s="104">
        <v>136510</v>
      </c>
      <c r="V47" s="104">
        <v>161113</v>
      </c>
      <c r="W47" s="15">
        <v>171091</v>
      </c>
      <c r="X47" s="15">
        <v>196129</v>
      </c>
      <c r="Y47" s="15">
        <v>308163</v>
      </c>
      <c r="Z47" s="18">
        <v>422428</v>
      </c>
      <c r="AA47" s="18">
        <v>366922</v>
      </c>
    </row>
    <row r="48" spans="1:27" ht="18" customHeight="1">
      <c r="A48" s="514" t="s">
        <v>1800</v>
      </c>
      <c r="B48" s="514"/>
      <c r="C48" s="514"/>
      <c r="D48" s="514"/>
      <c r="E48" s="514"/>
      <c r="F48" s="514"/>
      <c r="G48" s="514"/>
      <c r="H48" s="514"/>
      <c r="I48" s="514"/>
      <c r="J48" s="514"/>
      <c r="K48" s="514"/>
      <c r="L48" s="514"/>
      <c r="M48" s="514"/>
      <c r="N48" s="514"/>
      <c r="O48" s="514"/>
      <c r="P48" s="514"/>
      <c r="Q48" s="514"/>
      <c r="R48" s="514"/>
      <c r="S48" s="514"/>
      <c r="T48" s="514"/>
      <c r="U48" s="514"/>
      <c r="V48" s="514"/>
      <c r="W48" s="514"/>
      <c r="X48" s="514"/>
      <c r="Y48" s="514"/>
      <c r="Z48" s="427"/>
    </row>
    <row r="49" spans="1:27" ht="15.6">
      <c r="A49" s="7" t="s">
        <v>1438</v>
      </c>
      <c r="X49" s="427"/>
      <c r="Z49" s="36"/>
    </row>
    <row r="50" spans="1:27" ht="27.75" customHeight="1">
      <c r="A50" s="28" t="s">
        <v>1439</v>
      </c>
      <c r="C50" s="20"/>
      <c r="D50" s="18">
        <v>0.2</v>
      </c>
      <c r="E50" s="18">
        <v>20.5</v>
      </c>
      <c r="F50" s="27">
        <v>171</v>
      </c>
      <c r="G50" s="27">
        <v>479</v>
      </c>
      <c r="H50" s="18">
        <v>605.5</v>
      </c>
      <c r="I50" s="18">
        <v>335.9</v>
      </c>
      <c r="J50" s="36" t="s">
        <v>1440</v>
      </c>
      <c r="K50" s="36" t="s">
        <v>1441</v>
      </c>
      <c r="L50" s="27">
        <v>89</v>
      </c>
      <c r="M50" s="27">
        <v>152</v>
      </c>
      <c r="N50" s="27">
        <v>185</v>
      </c>
      <c r="O50" s="18">
        <v>172.3</v>
      </c>
      <c r="P50" s="42" t="s">
        <v>441</v>
      </c>
      <c r="Q50" s="27">
        <v>186</v>
      </c>
      <c r="R50" s="27">
        <v>262</v>
      </c>
      <c r="S50" s="27">
        <v>277</v>
      </c>
      <c r="T50" s="419" t="s">
        <v>1679</v>
      </c>
      <c r="U50" s="27">
        <v>760</v>
      </c>
      <c r="V50" s="27">
        <v>940</v>
      </c>
      <c r="W50" s="51" t="s">
        <v>1243</v>
      </c>
      <c r="X50" s="51" t="s">
        <v>962</v>
      </c>
      <c r="Y50" s="36" t="s">
        <v>214</v>
      </c>
      <c r="Z50" s="36" t="s">
        <v>389</v>
      </c>
      <c r="AA50" s="36" t="s">
        <v>77</v>
      </c>
    </row>
    <row r="51" spans="1:27" ht="26.4">
      <c r="A51" s="28" t="s">
        <v>1952</v>
      </c>
      <c r="C51" s="20"/>
      <c r="D51" s="18">
        <v>0.2</v>
      </c>
      <c r="E51" s="18">
        <v>17.5</v>
      </c>
      <c r="F51" s="18">
        <v>159.5</v>
      </c>
      <c r="G51" s="18">
        <v>430.5</v>
      </c>
      <c r="H51" s="27">
        <v>502</v>
      </c>
      <c r="I51" s="27">
        <v>258.60000000000002</v>
      </c>
      <c r="J51" s="18">
        <v>172.8</v>
      </c>
      <c r="K51" s="18">
        <v>20.5</v>
      </c>
      <c r="L51" s="18">
        <v>60.4</v>
      </c>
      <c r="M51" s="18">
        <v>142.6</v>
      </c>
      <c r="N51" s="18">
        <v>134.80000000000001</v>
      </c>
      <c r="O51" s="18">
        <v>169.2</v>
      </c>
      <c r="P51" s="18">
        <v>169.1</v>
      </c>
      <c r="Q51" s="27">
        <v>186</v>
      </c>
      <c r="R51" s="18">
        <v>245.2</v>
      </c>
      <c r="S51" s="18">
        <v>185.3</v>
      </c>
      <c r="T51" s="27">
        <v>419.2</v>
      </c>
      <c r="U51" s="18">
        <v>715.6</v>
      </c>
      <c r="V51" s="18">
        <v>756.1</v>
      </c>
      <c r="W51" s="15">
        <v>794.6</v>
      </c>
      <c r="X51" s="15">
        <v>764.8</v>
      </c>
      <c r="Y51" s="15">
        <v>159.9</v>
      </c>
      <c r="Z51" s="15">
        <v>668.1</v>
      </c>
      <c r="AA51" s="15">
        <v>121.3</v>
      </c>
    </row>
    <row r="52" spans="1:27" ht="36" customHeight="1">
      <c r="A52" s="28" t="s">
        <v>2012</v>
      </c>
      <c r="C52" s="20"/>
      <c r="D52" s="18">
        <v>0.2</v>
      </c>
      <c r="E52" s="18">
        <v>12.9</v>
      </c>
      <c r="F52" s="18">
        <v>122.3</v>
      </c>
      <c r="G52" s="27">
        <v>322.89999999999998</v>
      </c>
      <c r="H52" s="18">
        <v>436.2</v>
      </c>
      <c r="I52" s="18">
        <v>193.7</v>
      </c>
      <c r="J52" s="18">
        <v>12.6</v>
      </c>
      <c r="K52" s="18">
        <v>20.3</v>
      </c>
      <c r="L52" s="18">
        <v>56.4</v>
      </c>
      <c r="M52" s="18">
        <v>133.9</v>
      </c>
      <c r="N52" s="27">
        <v>136</v>
      </c>
      <c r="O52" s="18">
        <v>184.5</v>
      </c>
      <c r="P52" s="18">
        <v>171.6</v>
      </c>
      <c r="Q52" s="18">
        <v>192.2</v>
      </c>
      <c r="R52" s="18">
        <v>253.3</v>
      </c>
      <c r="S52" s="18">
        <v>183.3</v>
      </c>
      <c r="T52" s="27">
        <v>426.9</v>
      </c>
      <c r="U52" s="18">
        <v>728.5</v>
      </c>
      <c r="V52" s="18">
        <v>760.8</v>
      </c>
      <c r="W52" s="14">
        <v>811</v>
      </c>
      <c r="X52" s="18">
        <v>770.2</v>
      </c>
      <c r="Y52" s="84" t="s">
        <v>1027</v>
      </c>
      <c r="Z52" s="18">
        <v>708.7</v>
      </c>
      <c r="AA52" s="18">
        <v>1089.5999999999999</v>
      </c>
    </row>
    <row r="53" spans="1:27" ht="26.4">
      <c r="A53" s="106" t="s">
        <v>2013</v>
      </c>
      <c r="C53" s="20"/>
      <c r="D53" s="27">
        <v>0</v>
      </c>
      <c r="E53" s="18">
        <v>7.1</v>
      </c>
      <c r="F53" s="18">
        <v>95.5</v>
      </c>
      <c r="G53" s="18">
        <v>287.7</v>
      </c>
      <c r="H53" s="27">
        <v>402.11</v>
      </c>
      <c r="I53" s="18">
        <v>244.1</v>
      </c>
      <c r="J53" s="18">
        <v>80.400000000000006</v>
      </c>
      <c r="K53" s="18">
        <v>93.3</v>
      </c>
      <c r="L53" s="18">
        <v>111.6</v>
      </c>
      <c r="M53" s="27">
        <v>108</v>
      </c>
      <c r="N53" s="18">
        <v>138.30000000000001</v>
      </c>
      <c r="O53" s="18">
        <v>108.6</v>
      </c>
      <c r="P53" s="18">
        <v>118.1</v>
      </c>
      <c r="Q53" s="18">
        <v>113.7</v>
      </c>
      <c r="R53" s="18">
        <v>138.5</v>
      </c>
      <c r="S53" s="18">
        <v>161.5</v>
      </c>
      <c r="T53" s="27">
        <v>174.4</v>
      </c>
      <c r="U53" s="18">
        <v>244.3</v>
      </c>
      <c r="V53" s="18">
        <v>471.1</v>
      </c>
      <c r="W53" s="15">
        <v>618.70000000000005</v>
      </c>
      <c r="X53" s="15">
        <v>634.9</v>
      </c>
      <c r="Y53" s="14">
        <v>560</v>
      </c>
      <c r="Z53" s="14">
        <v>810.1</v>
      </c>
      <c r="AA53" s="15">
        <v>890.4</v>
      </c>
    </row>
    <row r="54" spans="1:27" ht="28.8">
      <c r="A54" s="28" t="s">
        <v>1650</v>
      </c>
      <c r="C54" s="20"/>
      <c r="D54" s="18">
        <v>0.2</v>
      </c>
      <c r="E54" s="18">
        <v>5.7</v>
      </c>
      <c r="F54" s="18">
        <v>26.8</v>
      </c>
      <c r="G54" s="18">
        <v>35.200000000000003</v>
      </c>
      <c r="H54" s="18">
        <v>32.700000000000003</v>
      </c>
      <c r="I54" s="18">
        <v>-50.4</v>
      </c>
      <c r="J54" s="18">
        <v>-67.8</v>
      </c>
      <c r="K54" s="27">
        <v>-73</v>
      </c>
      <c r="L54" s="18">
        <v>-55.2</v>
      </c>
      <c r="M54" s="18">
        <v>25.9</v>
      </c>
      <c r="N54" s="18">
        <v>-2.4</v>
      </c>
      <c r="O54" s="18">
        <v>75.900000000000006</v>
      </c>
      <c r="P54" s="18">
        <v>53.5</v>
      </c>
      <c r="Q54" s="18">
        <v>78.5</v>
      </c>
      <c r="R54" s="18">
        <v>114.8</v>
      </c>
      <c r="S54" s="18">
        <v>21.9</v>
      </c>
      <c r="T54" s="27">
        <v>252.5</v>
      </c>
      <c r="U54" s="18">
        <v>484.2</v>
      </c>
      <c r="V54" s="18">
        <v>289.7</v>
      </c>
      <c r="W54" s="15">
        <v>192.4</v>
      </c>
      <c r="X54" s="15">
        <v>135.30000000000001</v>
      </c>
      <c r="Y54" s="14">
        <v>-412</v>
      </c>
      <c r="Z54" s="15">
        <v>-101.3</v>
      </c>
      <c r="AA54" s="15">
        <v>199.2</v>
      </c>
    </row>
    <row r="55" spans="1:27" ht="50.25" customHeight="1">
      <c r="A55" s="28" t="s">
        <v>2377</v>
      </c>
      <c r="C55" s="20"/>
      <c r="D55" s="27">
        <v>0.2</v>
      </c>
      <c r="E55" s="27">
        <v>10.6</v>
      </c>
      <c r="F55" s="27">
        <v>76.599999999999994</v>
      </c>
      <c r="G55" s="27">
        <v>237.1</v>
      </c>
      <c r="H55" s="27">
        <v>384.9</v>
      </c>
      <c r="I55" s="27">
        <v>385.8</v>
      </c>
      <c r="J55" s="27">
        <v>270.39999999999998</v>
      </c>
      <c r="K55" s="27">
        <v>185.1</v>
      </c>
      <c r="L55" s="27">
        <v>160.19999999999999</v>
      </c>
      <c r="M55" s="27">
        <v>217</v>
      </c>
      <c r="N55" s="27">
        <v>314.7</v>
      </c>
      <c r="O55" s="27">
        <v>557.6</v>
      </c>
      <c r="P55" s="27">
        <v>721.6</v>
      </c>
      <c r="Q55" s="27">
        <v>875.6</v>
      </c>
      <c r="R55" s="27">
        <v>1047.4000000000001</v>
      </c>
      <c r="S55" s="27">
        <v>1144</v>
      </c>
      <c r="T55" s="27">
        <v>1469.7</v>
      </c>
      <c r="U55" s="27">
        <v>2054.1999999999998</v>
      </c>
      <c r="V55" s="18">
        <v>2803.3</v>
      </c>
      <c r="W55" s="15">
        <v>3196.7</v>
      </c>
      <c r="X55" s="27">
        <v>3634.8</v>
      </c>
      <c r="Y55" s="27">
        <v>4593.2</v>
      </c>
      <c r="Z55" s="15">
        <v>4990.5</v>
      </c>
      <c r="AA55" s="15">
        <v>5611.4</v>
      </c>
    </row>
    <row r="56" spans="1:27" ht="21.75" customHeight="1">
      <c r="A56" s="514" t="s">
        <v>2378</v>
      </c>
      <c r="B56" s="514"/>
      <c r="C56" s="514"/>
      <c r="D56" s="514"/>
      <c r="E56" s="514"/>
      <c r="F56" s="514"/>
      <c r="G56" s="514"/>
      <c r="H56" s="514"/>
      <c r="I56" s="514"/>
      <c r="J56" s="514"/>
      <c r="K56" s="514"/>
      <c r="L56" s="514"/>
      <c r="M56" s="514"/>
      <c r="N56" s="514"/>
      <c r="O56" s="514"/>
      <c r="P56" s="514"/>
      <c r="Q56" s="514"/>
      <c r="R56" s="514"/>
      <c r="S56" s="514"/>
      <c r="T56" s="514"/>
      <c r="U56" s="514"/>
      <c r="V56" s="514"/>
      <c r="W56" s="514"/>
      <c r="X56" s="514"/>
      <c r="Y56" s="514"/>
      <c r="Z56" s="503"/>
      <c r="AA56" s="503"/>
    </row>
    <row r="57" spans="1:27">
      <c r="A57" s="514" t="s">
        <v>402</v>
      </c>
      <c r="B57" s="514"/>
      <c r="C57" s="514"/>
      <c r="D57" s="514"/>
      <c r="E57" s="514"/>
      <c r="F57" s="514"/>
      <c r="G57" s="514"/>
      <c r="H57" s="514"/>
      <c r="I57" s="514"/>
      <c r="J57" s="514"/>
      <c r="K57" s="514"/>
      <c r="L57" s="514"/>
      <c r="M57" s="514"/>
      <c r="N57" s="514"/>
      <c r="O57" s="514"/>
      <c r="P57" s="514"/>
      <c r="Q57" s="514"/>
      <c r="R57" s="514"/>
      <c r="S57" s="514"/>
      <c r="T57" s="514"/>
      <c r="U57" s="514"/>
      <c r="V57" s="514"/>
      <c r="W57" s="514"/>
      <c r="X57" s="514"/>
      <c r="Y57" s="514"/>
      <c r="Z57" s="522"/>
      <c r="AA57" s="503"/>
    </row>
    <row r="58" spans="1:27">
      <c r="A58" s="514" t="s">
        <v>1774</v>
      </c>
      <c r="B58" s="514"/>
      <c r="C58" s="514"/>
      <c r="D58" s="514"/>
      <c r="E58" s="514"/>
      <c r="F58" s="514"/>
      <c r="G58" s="514"/>
      <c r="H58" s="514"/>
      <c r="I58" s="514"/>
      <c r="J58" s="514"/>
      <c r="K58" s="514"/>
      <c r="L58" s="514"/>
      <c r="M58" s="514"/>
      <c r="N58" s="514"/>
      <c r="O58" s="514"/>
      <c r="P58" s="514"/>
      <c r="Q58" s="514"/>
      <c r="R58" s="514"/>
      <c r="S58" s="514"/>
      <c r="T58" s="514"/>
      <c r="U58" s="514"/>
      <c r="V58" s="514"/>
      <c r="W58" s="514"/>
      <c r="X58" s="514"/>
      <c r="Y58" s="514"/>
      <c r="Z58" s="503"/>
      <c r="AA58" s="503"/>
    </row>
    <row r="59" spans="1:27" ht="22.5" customHeight="1">
      <c r="A59" s="7" t="s">
        <v>1028</v>
      </c>
    </row>
    <row r="60" spans="1:27" ht="15.6">
      <c r="A60" s="26" t="s">
        <v>173</v>
      </c>
      <c r="C60" s="25"/>
      <c r="D60" s="25">
        <v>1534</v>
      </c>
      <c r="E60" s="25">
        <v>2175</v>
      </c>
      <c r="F60" s="25">
        <v>2217</v>
      </c>
      <c r="G60" s="25">
        <v>2043</v>
      </c>
      <c r="H60" s="25">
        <v>1893</v>
      </c>
      <c r="I60" s="25">
        <v>1493</v>
      </c>
      <c r="J60" s="25">
        <v>1318</v>
      </c>
      <c r="K60" s="25">
        <v>1166</v>
      </c>
      <c r="L60" s="25">
        <v>1196</v>
      </c>
      <c r="M60" s="25">
        <v>1205</v>
      </c>
      <c r="N60" s="25">
        <v>1187</v>
      </c>
      <c r="O60" s="25">
        <v>1063</v>
      </c>
      <c r="P60" s="25">
        <v>983</v>
      </c>
      <c r="Q60" s="25">
        <v>921</v>
      </c>
      <c r="R60" s="25">
        <v>849</v>
      </c>
      <c r="S60" s="25">
        <v>777</v>
      </c>
      <c r="T60" s="25">
        <v>693</v>
      </c>
      <c r="U60" s="25">
        <v>600</v>
      </c>
      <c r="V60" s="18">
        <v>514</v>
      </c>
      <c r="W60" s="15">
        <v>436</v>
      </c>
      <c r="X60" s="15">
        <v>409</v>
      </c>
      <c r="Y60" s="15">
        <v>395</v>
      </c>
      <c r="Z60" s="15">
        <v>360</v>
      </c>
      <c r="AA60" s="15">
        <v>297</v>
      </c>
    </row>
    <row r="61" spans="1:27" ht="15.6">
      <c r="A61" s="26" t="s">
        <v>1029</v>
      </c>
      <c r="C61" s="25"/>
      <c r="D61" s="25">
        <v>4554</v>
      </c>
      <c r="E61" s="25">
        <v>6935</v>
      </c>
      <c r="F61" s="25">
        <v>6393</v>
      </c>
      <c r="G61" s="25">
        <v>6750</v>
      </c>
      <c r="H61" s="25">
        <v>5062</v>
      </c>
      <c r="I61" s="25">
        <v>4753</v>
      </c>
      <c r="J61" s="25">
        <v>4820</v>
      </c>
      <c r="K61" s="25">
        <v>4507</v>
      </c>
      <c r="L61" s="25">
        <v>4628</v>
      </c>
      <c r="M61" s="25">
        <v>5249</v>
      </c>
      <c r="N61" s="25">
        <v>4955</v>
      </c>
      <c r="O61" s="25">
        <v>4944</v>
      </c>
      <c r="P61" s="25">
        <v>5038</v>
      </c>
      <c r="Q61" s="25">
        <v>5171</v>
      </c>
      <c r="R61" s="25">
        <v>5341</v>
      </c>
      <c r="S61" s="188">
        <v>5443</v>
      </c>
      <c r="T61" s="25">
        <v>5213</v>
      </c>
      <c r="U61" s="25">
        <v>4567</v>
      </c>
      <c r="V61" s="18">
        <v>4332</v>
      </c>
      <c r="W61" s="15">
        <v>5081</v>
      </c>
      <c r="X61" s="15">
        <v>5180</v>
      </c>
      <c r="Y61" s="15">
        <v>4803</v>
      </c>
      <c r="Z61" s="15">
        <v>4863</v>
      </c>
      <c r="AA61" s="15">
        <v>3973</v>
      </c>
    </row>
    <row r="62" spans="1:27" ht="27.75" customHeight="1">
      <c r="A62" s="8" t="s">
        <v>1031</v>
      </c>
      <c r="C62" s="25"/>
      <c r="D62" s="25">
        <v>87.7</v>
      </c>
      <c r="E62" s="25">
        <v>494.9</v>
      </c>
      <c r="F62" s="25">
        <v>1642.1</v>
      </c>
      <c r="G62" s="56">
        <v>2427</v>
      </c>
      <c r="H62" s="25">
        <v>4919.7</v>
      </c>
      <c r="I62" s="25">
        <v>7434.8</v>
      </c>
      <c r="J62" s="56">
        <v>10809</v>
      </c>
      <c r="K62" s="25">
        <v>16041.6</v>
      </c>
      <c r="L62" s="56">
        <v>36614</v>
      </c>
      <c r="M62" s="25">
        <v>52947.1</v>
      </c>
      <c r="N62" s="25">
        <v>76336.399999999994</v>
      </c>
      <c r="O62" s="56">
        <v>130350.3</v>
      </c>
      <c r="P62" s="25">
        <v>142042.1</v>
      </c>
      <c r="Q62" s="25">
        <v>149411.20000000001</v>
      </c>
      <c r="R62" s="56">
        <v>156556</v>
      </c>
      <c r="S62" s="56">
        <v>158722</v>
      </c>
      <c r="T62" s="56">
        <v>150687.1</v>
      </c>
      <c r="U62" s="201">
        <v>155175.20000000001</v>
      </c>
      <c r="V62" s="18">
        <v>177860.3</v>
      </c>
      <c r="W62" s="15">
        <v>198644.1</v>
      </c>
      <c r="X62" s="15">
        <v>224105.9</v>
      </c>
      <c r="Y62" s="15">
        <v>217041.8</v>
      </c>
      <c r="Z62" s="15">
        <v>204294.1</v>
      </c>
      <c r="AA62" s="15">
        <v>228343.1</v>
      </c>
    </row>
    <row r="63" spans="1:27" ht="29.25" customHeight="1">
      <c r="A63" s="26" t="s">
        <v>1030</v>
      </c>
      <c r="C63" s="36"/>
      <c r="D63" s="25">
        <v>131271</v>
      </c>
      <c r="E63" s="25">
        <v>94700</v>
      </c>
      <c r="F63" s="25">
        <v>84695</v>
      </c>
      <c r="G63" s="25">
        <v>70252</v>
      </c>
      <c r="H63" s="25">
        <v>64566</v>
      </c>
      <c r="I63" s="25">
        <v>56420</v>
      </c>
      <c r="J63" s="25">
        <v>55473</v>
      </c>
      <c r="K63" s="25">
        <v>50452</v>
      </c>
      <c r="L63" s="25">
        <v>47232</v>
      </c>
      <c r="M63" s="25">
        <v>46131</v>
      </c>
      <c r="N63" s="25">
        <v>52783</v>
      </c>
      <c r="O63" s="25">
        <v>52618</v>
      </c>
      <c r="P63" s="25">
        <v>67218</v>
      </c>
      <c r="Q63" s="25">
        <v>40766</v>
      </c>
      <c r="R63" s="25">
        <v>37056</v>
      </c>
      <c r="S63" s="25">
        <v>20346</v>
      </c>
      <c r="T63" s="25">
        <v>28736</v>
      </c>
      <c r="U63" s="25">
        <v>29355</v>
      </c>
      <c r="V63" s="18">
        <v>35099</v>
      </c>
      <c r="W63" s="15">
        <v>129460</v>
      </c>
      <c r="X63" s="15">
        <v>131330</v>
      </c>
      <c r="Y63" s="15">
        <v>125422</v>
      </c>
      <c r="Z63" s="15">
        <v>160818</v>
      </c>
      <c r="AA63" s="15">
        <v>115122</v>
      </c>
    </row>
    <row r="64" spans="1:27" ht="45" customHeight="1">
      <c r="A64" s="26" t="s">
        <v>1034</v>
      </c>
      <c r="C64" s="36"/>
      <c r="D64" s="25">
        <v>65711</v>
      </c>
      <c r="E64" s="25">
        <v>97627</v>
      </c>
      <c r="F64" s="25">
        <v>104735</v>
      </c>
      <c r="G64" s="25">
        <v>71791</v>
      </c>
      <c r="H64" s="25">
        <v>60198</v>
      </c>
      <c r="I64" s="25">
        <v>47841</v>
      </c>
      <c r="J64" s="25">
        <v>47542</v>
      </c>
      <c r="K64" s="25">
        <v>52156</v>
      </c>
      <c r="L64" s="25">
        <v>51131</v>
      </c>
      <c r="M64" s="25">
        <v>54424</v>
      </c>
      <c r="N64" s="25">
        <v>85545</v>
      </c>
      <c r="O64" s="25">
        <v>117878</v>
      </c>
      <c r="P64" s="25">
        <v>137151</v>
      </c>
      <c r="Q64" s="25">
        <v>199149</v>
      </c>
      <c r="R64" s="25">
        <v>190843</v>
      </c>
      <c r="S64" s="25">
        <v>194162</v>
      </c>
      <c r="T64" s="25">
        <v>196469</v>
      </c>
      <c r="U64" s="25">
        <v>177306</v>
      </c>
      <c r="V64" s="18">
        <v>163687</v>
      </c>
      <c r="W64" s="15">
        <v>272362</v>
      </c>
      <c r="X64" s="15">
        <v>180996</v>
      </c>
      <c r="Y64" s="15">
        <v>168705</v>
      </c>
      <c r="Z64" s="15">
        <v>223164</v>
      </c>
      <c r="AA64" s="15">
        <v>151459</v>
      </c>
    </row>
    <row r="65" spans="1:27" ht="13.5" customHeight="1">
      <c r="A65" s="8" t="s">
        <v>1032</v>
      </c>
      <c r="C65" s="25"/>
      <c r="D65" s="25">
        <v>144.19999999999999</v>
      </c>
      <c r="E65" s="25">
        <v>152.6</v>
      </c>
      <c r="F65" s="25">
        <v>113.3</v>
      </c>
      <c r="G65" s="56">
        <v>86</v>
      </c>
      <c r="H65" s="25">
        <v>80.8</v>
      </c>
      <c r="I65" s="25">
        <v>75.599999999999994</v>
      </c>
      <c r="J65" s="25">
        <v>83.1</v>
      </c>
      <c r="K65" s="25">
        <v>90.9</v>
      </c>
      <c r="L65" s="25">
        <v>90.6</v>
      </c>
      <c r="M65" s="25">
        <v>99.7</v>
      </c>
      <c r="N65" s="25">
        <v>106.4</v>
      </c>
      <c r="O65" s="56">
        <v>108</v>
      </c>
      <c r="P65" s="25">
        <v>138.1</v>
      </c>
      <c r="Q65" s="25">
        <v>133.4</v>
      </c>
      <c r="R65" s="25">
        <v>147.19999999999999</v>
      </c>
      <c r="S65" s="25">
        <v>157.80000000000001</v>
      </c>
      <c r="T65" s="56">
        <v>120</v>
      </c>
      <c r="U65" s="56">
        <v>128.1</v>
      </c>
      <c r="V65" s="18">
        <v>133.19999999999999</v>
      </c>
      <c r="W65" s="15">
        <v>140.69999999999999</v>
      </c>
      <c r="X65" s="15">
        <v>139.1</v>
      </c>
      <c r="Y65" s="15">
        <v>157.9</v>
      </c>
      <c r="Z65" s="15">
        <v>144.69999999999999</v>
      </c>
      <c r="AA65" s="15">
        <v>171.8</v>
      </c>
    </row>
    <row r="66" spans="1:27" ht="27" customHeight="1">
      <c r="A66" s="106" t="s">
        <v>1035</v>
      </c>
      <c r="C66" s="25"/>
      <c r="D66" s="25">
        <v>1257.5</v>
      </c>
      <c r="E66" s="25">
        <v>7955.5</v>
      </c>
      <c r="F66" s="25">
        <v>23641.1</v>
      </c>
      <c r="G66" s="25">
        <v>29056.799999999999</v>
      </c>
      <c r="H66" s="56">
        <v>36570.400000000001</v>
      </c>
      <c r="I66" s="25">
        <v>43651.9</v>
      </c>
      <c r="J66" s="25">
        <v>96695.5</v>
      </c>
      <c r="K66" s="25">
        <v>170074.1</v>
      </c>
      <c r="L66" s="25">
        <v>291174.3</v>
      </c>
      <c r="M66" s="25">
        <v>329877.8</v>
      </c>
      <c r="N66" s="56">
        <v>446791</v>
      </c>
      <c r="O66" s="25">
        <v>470525.7</v>
      </c>
      <c r="P66" s="25">
        <v>506151.1</v>
      </c>
      <c r="Q66" s="25">
        <v>614001.9</v>
      </c>
      <c r="R66" s="56">
        <v>775083</v>
      </c>
      <c r="S66" s="25">
        <v>954754.2</v>
      </c>
      <c r="T66" s="56">
        <v>979099.3</v>
      </c>
      <c r="U66" s="56">
        <v>1036677</v>
      </c>
      <c r="V66" s="18">
        <v>1269762.8</v>
      </c>
      <c r="W66" s="201">
        <v>811105.2</v>
      </c>
      <c r="X66" s="15">
        <v>901077.9</v>
      </c>
      <c r="Y66" s="15">
        <v>983400.6</v>
      </c>
      <c r="Z66" s="14">
        <v>1033532</v>
      </c>
      <c r="AA66" s="15">
        <v>1190596.8999999999</v>
      </c>
    </row>
    <row r="67" spans="1:27" ht="22.5" customHeight="1">
      <c r="A67" s="106" t="s">
        <v>1036</v>
      </c>
      <c r="C67" s="25"/>
      <c r="D67" s="25">
        <v>633.70000000000005</v>
      </c>
      <c r="E67" s="25">
        <v>5136.1000000000004</v>
      </c>
      <c r="F67" s="25">
        <v>17193.7</v>
      </c>
      <c r="G67" s="25">
        <v>23385.4</v>
      </c>
      <c r="H67" s="25">
        <v>26911.599999999999</v>
      </c>
      <c r="I67" s="25">
        <v>33596.6</v>
      </c>
      <c r="J67" s="25">
        <v>64589.7</v>
      </c>
      <c r="K67" s="56">
        <v>138566</v>
      </c>
      <c r="L67" s="25">
        <v>201002.7</v>
      </c>
      <c r="M67" s="25">
        <v>232530.4</v>
      </c>
      <c r="N67" s="25">
        <v>292346.40000000002</v>
      </c>
      <c r="O67" s="25">
        <v>293562.8</v>
      </c>
      <c r="P67" s="25">
        <v>308484.40000000002</v>
      </c>
      <c r="Q67" s="25">
        <v>356934.3</v>
      </c>
      <c r="R67" s="25">
        <v>486597.2</v>
      </c>
      <c r="S67" s="25">
        <v>633233.6</v>
      </c>
      <c r="T67" s="56">
        <v>739908.1</v>
      </c>
      <c r="U67" s="25">
        <v>774830.6</v>
      </c>
      <c r="V67" s="18">
        <v>902205.7</v>
      </c>
      <c r="W67" s="15">
        <v>376601.8</v>
      </c>
      <c r="X67" s="14">
        <v>419850.7</v>
      </c>
      <c r="Y67" s="15">
        <v>473469.1</v>
      </c>
      <c r="Z67" s="15">
        <v>513954.8</v>
      </c>
      <c r="AA67" s="15">
        <v>514070.3</v>
      </c>
    </row>
    <row r="68" spans="1:27" ht="35.25" customHeight="1">
      <c r="A68" s="28" t="s">
        <v>1037</v>
      </c>
      <c r="B68" s="36"/>
      <c r="C68" s="36"/>
      <c r="D68" s="36"/>
      <c r="E68" s="36"/>
      <c r="F68" s="36"/>
      <c r="H68" s="25">
        <v>778.8</v>
      </c>
      <c r="I68" s="25">
        <v>665.5</v>
      </c>
      <c r="J68" s="25">
        <v>1103.9000000000001</v>
      </c>
      <c r="K68" s="25">
        <v>2089.3000000000002</v>
      </c>
      <c r="L68" s="25">
        <v>2795.8</v>
      </c>
      <c r="M68" s="25">
        <v>11373.2</v>
      </c>
      <c r="N68" s="25">
        <v>15458.4</v>
      </c>
      <c r="O68" s="25">
        <v>10203.799999999999</v>
      </c>
      <c r="P68" s="25">
        <v>28800.400000000001</v>
      </c>
      <c r="Q68" s="25">
        <v>30550.799999999999</v>
      </c>
      <c r="R68" s="25">
        <v>26330.2</v>
      </c>
      <c r="S68" s="56">
        <v>11748</v>
      </c>
      <c r="T68" s="56">
        <v>-1074.7</v>
      </c>
      <c r="U68" s="56">
        <v>38121.1</v>
      </c>
      <c r="V68" s="18">
        <v>42233.9</v>
      </c>
      <c r="W68" s="201">
        <v>68724.399999999994</v>
      </c>
      <c r="X68" s="15">
        <v>45134.8</v>
      </c>
      <c r="Y68" s="14">
        <v>62718</v>
      </c>
      <c r="Z68" s="15">
        <v>129474.5</v>
      </c>
      <c r="AA68" s="15">
        <v>115211.6</v>
      </c>
    </row>
    <row r="69" spans="1:27" ht="31.5" customHeight="1">
      <c r="A69" s="8" t="s">
        <v>1038</v>
      </c>
      <c r="B69" s="36"/>
      <c r="C69" s="36"/>
      <c r="D69" s="36"/>
      <c r="E69" s="36"/>
      <c r="F69" s="36"/>
      <c r="H69" s="36"/>
      <c r="I69" s="36"/>
      <c r="J69" s="36"/>
      <c r="K69" s="36"/>
      <c r="L69" s="36"/>
      <c r="M69" s="25">
        <v>40067.300000000003</v>
      </c>
      <c r="N69" s="25">
        <v>51595.8</v>
      </c>
      <c r="O69" s="25">
        <v>73088.3</v>
      </c>
      <c r="P69" s="25">
        <v>107985.1</v>
      </c>
      <c r="Q69" s="56">
        <v>118432.9</v>
      </c>
      <c r="R69" s="25">
        <v>144571.79999999999</v>
      </c>
      <c r="S69" s="25">
        <v>183219.20000000001</v>
      </c>
      <c r="T69" s="56">
        <v>184033.7</v>
      </c>
      <c r="U69" s="25">
        <v>201893.8</v>
      </c>
      <c r="V69" s="18">
        <v>178254.4</v>
      </c>
      <c r="W69" s="15">
        <v>215507.7</v>
      </c>
      <c r="X69" s="15">
        <v>255638.7</v>
      </c>
      <c r="Y69" s="15">
        <v>366855.3</v>
      </c>
      <c r="Z69" s="15">
        <v>357665.3</v>
      </c>
      <c r="AA69" s="15">
        <v>345994.7</v>
      </c>
    </row>
    <row r="70" spans="1:27" ht="31.5" customHeight="1">
      <c r="A70" s="8" t="s">
        <v>1039</v>
      </c>
      <c r="B70" s="36"/>
      <c r="C70" s="36"/>
      <c r="D70" s="36"/>
      <c r="E70" s="36"/>
      <c r="F70" s="36"/>
      <c r="H70" s="36"/>
      <c r="I70" s="36"/>
      <c r="J70" s="36"/>
      <c r="K70" s="36"/>
      <c r="L70" s="36"/>
      <c r="M70" s="25">
        <v>45108.9</v>
      </c>
      <c r="N70" s="25">
        <v>53641.9</v>
      </c>
      <c r="O70" s="25">
        <v>64434.3</v>
      </c>
      <c r="P70" s="25">
        <v>71530.899999999994</v>
      </c>
      <c r="Q70" s="25">
        <v>75533.7</v>
      </c>
      <c r="R70" s="25">
        <v>103392.1</v>
      </c>
      <c r="S70" s="25">
        <v>112607.9</v>
      </c>
      <c r="T70" s="56">
        <v>105692.1</v>
      </c>
      <c r="U70" s="56">
        <v>101453.3</v>
      </c>
      <c r="V70" s="18">
        <v>96929.8</v>
      </c>
      <c r="W70" s="201">
        <v>107744.8</v>
      </c>
      <c r="X70" s="15">
        <v>137394.70000000001</v>
      </c>
      <c r="Y70" s="15">
        <v>164261.1</v>
      </c>
      <c r="Z70" s="15">
        <v>173841.3</v>
      </c>
      <c r="AA70" s="15">
        <v>151018.6</v>
      </c>
    </row>
    <row r="71" spans="1:27" ht="20.25" customHeight="1">
      <c r="A71" s="513" t="s">
        <v>475</v>
      </c>
      <c r="B71" s="522"/>
      <c r="C71" s="522"/>
      <c r="D71" s="522"/>
      <c r="E71" s="522"/>
      <c r="F71" s="522"/>
      <c r="G71" s="522"/>
      <c r="H71" s="522"/>
      <c r="I71" s="522"/>
      <c r="J71" s="522"/>
      <c r="K71" s="522"/>
      <c r="L71" s="522"/>
      <c r="M71" s="522"/>
      <c r="N71" s="522"/>
      <c r="O71" s="522"/>
      <c r="P71" s="522"/>
      <c r="Q71" s="522"/>
      <c r="R71" s="522"/>
      <c r="S71" s="522"/>
      <c r="T71" s="522"/>
      <c r="U71" s="522"/>
      <c r="V71" s="522"/>
      <c r="W71" s="522"/>
      <c r="X71" s="522"/>
      <c r="Y71" s="522"/>
      <c r="Z71" s="503"/>
      <c r="AA71" s="503"/>
    </row>
    <row r="72" spans="1:27" ht="15" customHeight="1">
      <c r="A72" s="579" t="s">
        <v>414</v>
      </c>
      <c r="B72" s="579"/>
      <c r="C72" s="579"/>
      <c r="D72" s="579"/>
      <c r="E72" s="579"/>
      <c r="F72" s="579"/>
      <c r="G72" s="579"/>
      <c r="H72" s="579"/>
      <c r="I72" s="579"/>
      <c r="J72" s="579"/>
      <c r="K72" s="579"/>
      <c r="L72" s="579"/>
      <c r="M72" s="579"/>
      <c r="N72" s="579"/>
      <c r="O72" s="579"/>
      <c r="P72" s="579"/>
      <c r="Q72" s="579"/>
      <c r="R72" s="579"/>
      <c r="S72" s="579"/>
      <c r="T72" s="579"/>
      <c r="U72" s="579"/>
      <c r="V72" s="579"/>
      <c r="W72" s="579"/>
      <c r="X72" s="579"/>
      <c r="Y72" s="579"/>
      <c r="Z72" s="503"/>
      <c r="AA72" s="503"/>
    </row>
    <row r="73" spans="1:27" ht="13.5" customHeight="1">
      <c r="A73" s="523" t="s">
        <v>1033</v>
      </c>
      <c r="B73" s="523"/>
      <c r="C73" s="523"/>
      <c r="D73" s="523"/>
      <c r="E73" s="523"/>
      <c r="F73" s="523"/>
      <c r="G73" s="523"/>
      <c r="H73" s="523"/>
      <c r="I73" s="523"/>
      <c r="J73" s="523"/>
      <c r="K73" s="523"/>
      <c r="L73" s="523"/>
      <c r="M73" s="523"/>
      <c r="N73" s="523"/>
      <c r="O73" s="523"/>
      <c r="P73" s="523"/>
      <c r="Q73" s="523"/>
      <c r="R73" s="523"/>
      <c r="S73" s="523"/>
      <c r="T73" s="523"/>
      <c r="U73" s="523"/>
      <c r="V73" s="523"/>
      <c r="W73" s="523"/>
      <c r="X73" s="523"/>
      <c r="Y73" s="523"/>
      <c r="Z73" s="503"/>
      <c r="AA73" s="503"/>
    </row>
    <row r="74" spans="1:27" ht="28.8">
      <c r="A74" s="4" t="s">
        <v>1738</v>
      </c>
      <c r="U74" s="114"/>
      <c r="V74" s="175"/>
    </row>
    <row r="75" spans="1:27" ht="24.75" customHeight="1">
      <c r="A75" s="8" t="s">
        <v>1739</v>
      </c>
      <c r="E75" s="20"/>
      <c r="G75" s="49">
        <v>124989</v>
      </c>
      <c r="H75" s="49">
        <v>173998</v>
      </c>
      <c r="I75" s="49">
        <v>-115111</v>
      </c>
      <c r="J75" s="49">
        <v>723158</v>
      </c>
      <c r="K75" s="49">
        <v>1190597</v>
      </c>
      <c r="L75" s="49">
        <v>1141253</v>
      </c>
      <c r="M75" s="49">
        <v>923320</v>
      </c>
      <c r="N75" s="49">
        <v>1456171</v>
      </c>
      <c r="O75" s="49">
        <v>2485439</v>
      </c>
      <c r="P75" s="49">
        <v>3225916</v>
      </c>
      <c r="Q75" s="49">
        <v>5721598</v>
      </c>
      <c r="R75" s="49">
        <v>6040922</v>
      </c>
      <c r="S75" s="49">
        <v>3801161</v>
      </c>
      <c r="T75" s="49">
        <v>4431609</v>
      </c>
      <c r="U75" s="44">
        <v>6330589.0489999996</v>
      </c>
      <c r="V75" s="49">
        <v>7139536.04</v>
      </c>
      <c r="W75" s="49">
        <v>7824538</v>
      </c>
      <c r="X75" s="49">
        <v>6853753</v>
      </c>
      <c r="Y75" s="49">
        <v>4346793</v>
      </c>
      <c r="Z75" s="49">
        <v>7502736</v>
      </c>
      <c r="AA75" s="18">
        <v>12801581</v>
      </c>
    </row>
    <row r="76" spans="1:27" ht="30.75" customHeight="1">
      <c r="A76" s="8" t="s">
        <v>1740</v>
      </c>
      <c r="E76" s="20"/>
      <c r="G76" s="50">
        <v>50.6</v>
      </c>
      <c r="H76" s="50">
        <v>50.1</v>
      </c>
      <c r="I76" s="50">
        <v>53.2</v>
      </c>
      <c r="J76" s="50">
        <v>40.799999999999997</v>
      </c>
      <c r="K76" s="50">
        <v>39.799999999999997</v>
      </c>
      <c r="L76" s="50">
        <v>37.9</v>
      </c>
      <c r="M76" s="50">
        <v>43.5</v>
      </c>
      <c r="N76" s="51">
        <v>43</v>
      </c>
      <c r="O76" s="50">
        <v>38.1</v>
      </c>
      <c r="P76" s="50">
        <v>36.4</v>
      </c>
      <c r="Q76" s="50">
        <v>32.5</v>
      </c>
      <c r="R76" s="50">
        <v>25.5</v>
      </c>
      <c r="S76" s="50">
        <v>28.3</v>
      </c>
      <c r="T76" s="51">
        <v>32</v>
      </c>
      <c r="U76" s="42" t="s">
        <v>1334</v>
      </c>
      <c r="V76" s="51">
        <v>30</v>
      </c>
      <c r="W76" s="51">
        <v>29.1</v>
      </c>
      <c r="X76" s="51">
        <v>31</v>
      </c>
      <c r="Y76" s="51">
        <v>33</v>
      </c>
      <c r="Z76" s="18">
        <v>32.6</v>
      </c>
      <c r="AA76" s="18">
        <v>29.5</v>
      </c>
    </row>
    <row r="77" spans="1:27">
      <c r="A77" s="8" t="s">
        <v>1457</v>
      </c>
      <c r="E77" s="20"/>
      <c r="G77" s="49">
        <v>113504</v>
      </c>
      <c r="H77" s="49">
        <v>135010</v>
      </c>
      <c r="I77" s="49">
        <v>472690</v>
      </c>
      <c r="J77" s="49">
        <v>161710</v>
      </c>
      <c r="K77" s="49">
        <v>170231</v>
      </c>
      <c r="L77" s="49">
        <v>216553</v>
      </c>
      <c r="M77" s="49">
        <v>350095</v>
      </c>
      <c r="N77" s="49">
        <v>359580</v>
      </c>
      <c r="O77" s="49">
        <v>293113</v>
      </c>
      <c r="P77" s="49">
        <v>447695</v>
      </c>
      <c r="Q77" s="49">
        <v>363027</v>
      </c>
      <c r="R77" s="49">
        <v>370693</v>
      </c>
      <c r="S77" s="49">
        <v>1553201</v>
      </c>
      <c r="T77" s="49">
        <v>1420117</v>
      </c>
      <c r="U77" s="44">
        <v>1022225.147</v>
      </c>
      <c r="V77" s="49">
        <v>1654029.871</v>
      </c>
      <c r="W77" s="49">
        <v>1388698</v>
      </c>
      <c r="X77" s="49">
        <v>2664992</v>
      </c>
      <c r="Y77" s="49">
        <v>6118282</v>
      </c>
      <c r="Z77" s="18">
        <v>5151153</v>
      </c>
      <c r="AA77" s="18">
        <v>3021836</v>
      </c>
    </row>
    <row r="78" spans="1:27" ht="17.25" customHeight="1">
      <c r="A78" s="8" t="s">
        <v>1458</v>
      </c>
      <c r="E78" s="20"/>
      <c r="G78" s="50">
        <v>4.8</v>
      </c>
      <c r="H78" s="50">
        <v>6.3</v>
      </c>
      <c r="I78" s="50">
        <v>8.1</v>
      </c>
      <c r="J78" s="50">
        <v>18.5</v>
      </c>
      <c r="K78" s="50">
        <v>18.899999999999999</v>
      </c>
      <c r="L78" s="50">
        <v>14.4</v>
      </c>
      <c r="M78" s="50">
        <v>10.9</v>
      </c>
      <c r="N78" s="50">
        <v>10.199999999999999</v>
      </c>
      <c r="O78" s="50">
        <v>13.2</v>
      </c>
      <c r="P78" s="50">
        <v>13.5</v>
      </c>
      <c r="Q78" s="50">
        <v>13.2</v>
      </c>
      <c r="R78" s="50">
        <v>13.1</v>
      </c>
      <c r="S78" s="51">
        <v>13</v>
      </c>
      <c r="T78" s="50">
        <v>10.8</v>
      </c>
      <c r="U78" s="42">
        <v>10</v>
      </c>
      <c r="V78" s="84" t="s">
        <v>1365</v>
      </c>
      <c r="W78" s="42">
        <v>8.6</v>
      </c>
      <c r="X78" s="51">
        <v>7</v>
      </c>
      <c r="Y78" s="51">
        <v>7.3</v>
      </c>
      <c r="Z78" s="18">
        <v>8.1</v>
      </c>
      <c r="AA78" s="18">
        <v>7.6</v>
      </c>
    </row>
    <row r="79" spans="1:27">
      <c r="A79" s="8" t="s">
        <v>1459</v>
      </c>
      <c r="E79" s="20"/>
      <c r="G79" s="50">
        <v>1.3</v>
      </c>
      <c r="H79" s="50">
        <v>1.7</v>
      </c>
      <c r="I79" s="50">
        <v>-0.9</v>
      </c>
      <c r="J79" s="51">
        <v>5</v>
      </c>
      <c r="K79" s="50">
        <v>7.6</v>
      </c>
      <c r="L79" s="50">
        <v>6.1</v>
      </c>
      <c r="M79" s="50">
        <v>4.3</v>
      </c>
      <c r="N79" s="50">
        <v>5.9</v>
      </c>
      <c r="O79" s="50">
        <v>8.5</v>
      </c>
      <c r="P79" s="50">
        <v>8.8000000000000007</v>
      </c>
      <c r="Q79" s="50">
        <v>12.2</v>
      </c>
      <c r="R79" s="50">
        <v>10.4</v>
      </c>
      <c r="S79" s="50">
        <v>5.4</v>
      </c>
      <c r="T79" s="50">
        <v>5.5</v>
      </c>
      <c r="U79" s="295" t="s">
        <v>1335</v>
      </c>
      <c r="V79" s="84" t="s">
        <v>1366</v>
      </c>
      <c r="W79" s="84">
        <v>6.1</v>
      </c>
      <c r="X79" s="84">
        <v>4.5</v>
      </c>
      <c r="Y79" s="84">
        <v>2.5</v>
      </c>
      <c r="Z79" s="18">
        <v>3.7</v>
      </c>
      <c r="AA79" s="18">
        <v>5.9</v>
      </c>
    </row>
    <row r="80" spans="1:27">
      <c r="A80" s="8" t="s">
        <v>2123</v>
      </c>
      <c r="E80" s="20"/>
      <c r="G80" s="49">
        <v>1753736</v>
      </c>
      <c r="H80" s="49">
        <v>2441856</v>
      </c>
      <c r="I80" s="49">
        <v>3402556</v>
      </c>
      <c r="J80" s="49">
        <v>4374225</v>
      </c>
      <c r="K80" s="49">
        <v>5841343</v>
      </c>
      <c r="L80" s="49">
        <v>6830179</v>
      </c>
      <c r="M80" s="49">
        <v>8048645</v>
      </c>
      <c r="N80" s="49">
        <v>9709306</v>
      </c>
      <c r="O80" s="49">
        <v>12048850</v>
      </c>
      <c r="P80" s="49">
        <v>14315616</v>
      </c>
      <c r="Q80" s="49">
        <v>17714632</v>
      </c>
      <c r="R80" s="49">
        <v>23281981</v>
      </c>
      <c r="S80" s="49">
        <v>30448706</v>
      </c>
      <c r="T80" s="49">
        <v>32905967</v>
      </c>
      <c r="U80" s="44">
        <v>39383807.233999997</v>
      </c>
      <c r="V80" s="49">
        <v>45804616.454999998</v>
      </c>
      <c r="W80" s="49">
        <v>52762125</v>
      </c>
      <c r="X80" s="49">
        <v>63954620</v>
      </c>
      <c r="Y80" s="49">
        <v>75009024</v>
      </c>
      <c r="Z80" s="18">
        <v>85129224</v>
      </c>
      <c r="AA80" s="18">
        <v>87430506</v>
      </c>
    </row>
    <row r="81" spans="1:27" ht="26.4">
      <c r="A81" s="8" t="s">
        <v>2124</v>
      </c>
      <c r="E81" s="20"/>
      <c r="G81" s="50">
        <v>98.8</v>
      </c>
      <c r="H81" s="50">
        <v>95.5</v>
      </c>
      <c r="I81" s="50">
        <v>91.2</v>
      </c>
      <c r="J81" s="50">
        <v>99.5</v>
      </c>
      <c r="K81" s="50">
        <v>102.5</v>
      </c>
      <c r="L81" s="50">
        <v>106.1</v>
      </c>
      <c r="M81" s="50">
        <v>109.7</v>
      </c>
      <c r="N81" s="50">
        <v>116.2</v>
      </c>
      <c r="O81" s="50">
        <v>113.1</v>
      </c>
      <c r="P81" s="50">
        <v>122.2</v>
      </c>
      <c r="Q81" s="50">
        <v>123.7</v>
      </c>
      <c r="R81" s="50">
        <v>130.69999999999999</v>
      </c>
      <c r="S81" s="50">
        <v>129.19999999999999</v>
      </c>
      <c r="T81" s="50">
        <v>129.4</v>
      </c>
      <c r="U81" s="42" t="s">
        <v>1336</v>
      </c>
      <c r="V81" s="84" t="s">
        <v>1367</v>
      </c>
      <c r="W81" s="84">
        <v>128.1</v>
      </c>
      <c r="X81" s="84">
        <v>125.3</v>
      </c>
      <c r="Y81" s="84">
        <v>121.1</v>
      </c>
      <c r="Z81" s="18">
        <v>126.6</v>
      </c>
      <c r="AA81" s="18">
        <v>124.7</v>
      </c>
    </row>
    <row r="82" spans="1:27" ht="42" customHeight="1">
      <c r="A82" s="8" t="s">
        <v>2432</v>
      </c>
      <c r="E82" s="20"/>
      <c r="G82" s="51">
        <v>-1</v>
      </c>
      <c r="H82" s="50">
        <v>-5.6</v>
      </c>
      <c r="I82" s="51">
        <v>-17</v>
      </c>
      <c r="J82" s="50">
        <v>-11.9</v>
      </c>
      <c r="K82" s="50">
        <v>-7.4</v>
      </c>
      <c r="L82" s="51">
        <v>-7</v>
      </c>
      <c r="M82" s="50">
        <v>-6.6</v>
      </c>
      <c r="N82" s="50">
        <v>-8.1999999999999993</v>
      </c>
      <c r="O82" s="50">
        <v>-10.6</v>
      </c>
      <c r="P82" s="50">
        <v>-12.5</v>
      </c>
      <c r="Q82" s="50">
        <v>-13.3</v>
      </c>
      <c r="R82" s="50">
        <v>-10.5</v>
      </c>
      <c r="S82" s="50">
        <v>-14.1</v>
      </c>
      <c r="T82" s="50">
        <v>-18.8</v>
      </c>
      <c r="U82" s="42" t="s">
        <v>1337</v>
      </c>
      <c r="V82" s="84" t="s">
        <v>1368</v>
      </c>
      <c r="W82" s="84">
        <v>-25.5</v>
      </c>
      <c r="X82" s="84">
        <v>-30.7</v>
      </c>
      <c r="Y82" s="84">
        <v>-41.2</v>
      </c>
      <c r="Z82" s="18">
        <v>-42.6</v>
      </c>
      <c r="AA82" s="18">
        <v>-42.2</v>
      </c>
    </row>
    <row r="83" spans="1:27">
      <c r="A83" s="8" t="s">
        <v>2433</v>
      </c>
      <c r="E83" s="20"/>
      <c r="G83" s="50">
        <v>80.7</v>
      </c>
      <c r="H83" s="50">
        <v>73.900000000000006</v>
      </c>
      <c r="I83" s="50">
        <v>65.5</v>
      </c>
      <c r="J83" s="50">
        <v>62.2</v>
      </c>
      <c r="K83" s="50">
        <v>59.9</v>
      </c>
      <c r="L83" s="50">
        <v>60.9</v>
      </c>
      <c r="M83" s="50">
        <v>60.1</v>
      </c>
      <c r="N83" s="50">
        <v>57.7</v>
      </c>
      <c r="O83" s="50">
        <v>54.4</v>
      </c>
      <c r="P83" s="50">
        <v>56.2</v>
      </c>
      <c r="Q83" s="50">
        <v>57.1</v>
      </c>
      <c r="R83" s="50">
        <v>55.9</v>
      </c>
      <c r="S83" s="50">
        <v>50.5</v>
      </c>
      <c r="T83" s="50">
        <v>51.6</v>
      </c>
      <c r="U83" s="295" t="s">
        <v>1338</v>
      </c>
      <c r="V83" s="84" t="s">
        <v>1369</v>
      </c>
      <c r="W83" s="84">
        <v>48.2</v>
      </c>
      <c r="X83" s="84">
        <v>45.3</v>
      </c>
      <c r="Y83" s="84">
        <v>40.1</v>
      </c>
      <c r="Z83" s="18">
        <v>39.9</v>
      </c>
      <c r="AA83" s="18">
        <v>42.5</v>
      </c>
    </row>
    <row r="84" spans="1:27" ht="17.25" customHeight="1">
      <c r="A84" s="514" t="s">
        <v>1003</v>
      </c>
      <c r="B84" s="514"/>
      <c r="C84" s="514"/>
      <c r="D84" s="514"/>
      <c r="E84" s="514"/>
      <c r="F84" s="514"/>
      <c r="G84" s="514"/>
      <c r="H84" s="514"/>
      <c r="I84" s="514"/>
      <c r="J84" s="514"/>
      <c r="K84" s="514"/>
      <c r="L84" s="514"/>
      <c r="M84" s="514"/>
      <c r="N84" s="514"/>
      <c r="O84" s="514"/>
      <c r="P84" s="514"/>
      <c r="Q84" s="514"/>
      <c r="R84" s="514"/>
      <c r="S84" s="514"/>
      <c r="T84" s="514"/>
      <c r="U84" s="514"/>
      <c r="V84" s="514"/>
      <c r="W84" s="514"/>
      <c r="X84" s="514"/>
      <c r="Y84" s="514"/>
      <c r="Z84" s="503"/>
      <c r="AA84" s="503"/>
    </row>
    <row r="85" spans="1:27" ht="55.5" customHeight="1">
      <c r="A85" s="4" t="s">
        <v>174</v>
      </c>
    </row>
    <row r="86" spans="1:27" ht="30" customHeight="1">
      <c r="A86" s="8" t="s">
        <v>2434</v>
      </c>
      <c r="F86" s="20"/>
      <c r="G86" s="141"/>
      <c r="H86" s="50">
        <v>1452970</v>
      </c>
      <c r="I86" s="50">
        <v>2811479</v>
      </c>
      <c r="J86" s="50">
        <v>3609435</v>
      </c>
      <c r="K86" s="50">
        <v>4479935</v>
      </c>
      <c r="L86" s="50">
        <v>6059063</v>
      </c>
      <c r="M86" s="36">
        <v>7307603</v>
      </c>
      <c r="N86" s="50">
        <v>8795918</v>
      </c>
      <c r="O86" s="50">
        <v>10420880</v>
      </c>
      <c r="P86" s="50">
        <v>12178969</v>
      </c>
      <c r="Q86" s="50">
        <v>14968091</v>
      </c>
      <c r="R86" s="50">
        <v>21406196</v>
      </c>
      <c r="S86" s="50">
        <v>28179482</v>
      </c>
      <c r="T86" s="50">
        <v>32561461</v>
      </c>
      <c r="U86" s="44">
        <v>37200349.631999999</v>
      </c>
      <c r="V86" s="200">
        <v>44018275</v>
      </c>
      <c r="W86" s="18">
        <v>49561426</v>
      </c>
      <c r="X86" s="84">
        <v>58340476</v>
      </c>
      <c r="Y86" s="84">
        <v>75182475</v>
      </c>
      <c r="Z86" s="18">
        <v>89014617</v>
      </c>
      <c r="AA86" s="18">
        <v>91942288</v>
      </c>
    </row>
    <row r="87" spans="1:27" ht="25.5" customHeight="1">
      <c r="A87" s="8" t="s">
        <v>2435</v>
      </c>
      <c r="F87" s="195"/>
      <c r="G87" s="141"/>
      <c r="H87" s="50">
        <v>782182</v>
      </c>
      <c r="I87" s="50">
        <v>1309205</v>
      </c>
      <c r="J87" s="50">
        <v>1445294</v>
      </c>
      <c r="K87" s="50">
        <v>1675153</v>
      </c>
      <c r="L87" s="50">
        <v>1667645</v>
      </c>
      <c r="M87" s="50">
        <v>1558850</v>
      </c>
      <c r="N87" s="50">
        <v>1401325</v>
      </c>
      <c r="O87" s="50">
        <v>1200598</v>
      </c>
      <c r="P87" s="50">
        <v>1032064</v>
      </c>
      <c r="Q87" s="50">
        <v>889263</v>
      </c>
      <c r="R87" s="50">
        <v>905432</v>
      </c>
      <c r="S87" s="50">
        <v>1073703</v>
      </c>
      <c r="T87" s="50">
        <v>1102076</v>
      </c>
      <c r="U87" s="44">
        <v>1171644.1910000001</v>
      </c>
      <c r="V87" s="200">
        <v>1381947</v>
      </c>
      <c r="W87" s="50">
        <v>1343200</v>
      </c>
      <c r="X87" s="84">
        <v>1660601</v>
      </c>
      <c r="Y87" s="84">
        <v>2137882</v>
      </c>
      <c r="Z87" s="18">
        <v>2824692</v>
      </c>
      <c r="AA87" s="18">
        <v>3069214</v>
      </c>
    </row>
    <row r="88" spans="1:27" ht="14.25" customHeight="1">
      <c r="A88" s="8" t="s">
        <v>1737</v>
      </c>
      <c r="F88" s="50">
        <v>482842</v>
      </c>
      <c r="G88" s="50">
        <v>941159</v>
      </c>
      <c r="H88" s="50">
        <v>1288301</v>
      </c>
      <c r="I88" s="50">
        <v>2297445</v>
      </c>
      <c r="J88" s="50">
        <v>2900825</v>
      </c>
      <c r="K88" s="50">
        <v>3514951</v>
      </c>
      <c r="L88" s="50">
        <v>4230689</v>
      </c>
      <c r="M88" s="50">
        <v>4832303</v>
      </c>
      <c r="N88" s="50">
        <v>5283176</v>
      </c>
      <c r="O88" s="50">
        <v>5943838</v>
      </c>
      <c r="P88" s="50">
        <v>6389304</v>
      </c>
      <c r="Q88" s="50">
        <v>7696757</v>
      </c>
      <c r="R88" s="50">
        <v>10652807</v>
      </c>
      <c r="S88" s="50">
        <v>13353288</v>
      </c>
      <c r="T88" s="50">
        <v>14881506</v>
      </c>
      <c r="U88" s="44">
        <v>17683400.796</v>
      </c>
      <c r="V88" s="200">
        <v>20954272</v>
      </c>
      <c r="W88" s="18">
        <v>23631710</v>
      </c>
      <c r="X88" s="84">
        <v>27331558</v>
      </c>
      <c r="Y88" s="84">
        <v>33173617</v>
      </c>
      <c r="Z88" s="18">
        <v>38925596</v>
      </c>
      <c r="AA88" s="18">
        <v>42280108</v>
      </c>
    </row>
    <row r="89" spans="1:27" ht="26.4">
      <c r="A89" s="8" t="s">
        <v>1826</v>
      </c>
      <c r="F89" s="50">
        <v>238930</v>
      </c>
      <c r="G89" s="50">
        <v>514421</v>
      </c>
      <c r="H89" s="50">
        <v>756135</v>
      </c>
      <c r="I89" s="50">
        <v>1230613</v>
      </c>
      <c r="J89" s="50">
        <v>1354500</v>
      </c>
      <c r="K89" s="50">
        <v>1571469</v>
      </c>
      <c r="L89" s="50">
        <v>1560121</v>
      </c>
      <c r="M89" s="50">
        <v>1432819</v>
      </c>
      <c r="N89" s="50">
        <v>1306071</v>
      </c>
      <c r="O89" s="50">
        <v>1122193</v>
      </c>
      <c r="P89" s="50">
        <v>956356</v>
      </c>
      <c r="Q89" s="50">
        <v>821296</v>
      </c>
      <c r="R89" s="50">
        <v>832507</v>
      </c>
      <c r="S89" s="50">
        <v>994457</v>
      </c>
      <c r="T89" s="50">
        <v>957883</v>
      </c>
      <c r="U89" s="44">
        <v>1005997.697</v>
      </c>
      <c r="V89" s="200">
        <v>1208299</v>
      </c>
      <c r="W89" s="18">
        <v>1188416</v>
      </c>
      <c r="X89" s="84">
        <v>1469645</v>
      </c>
      <c r="Y89" s="84">
        <v>1881316</v>
      </c>
      <c r="Z89" s="18">
        <v>2428757</v>
      </c>
      <c r="AA89" s="18">
        <v>2656177</v>
      </c>
    </row>
    <row r="90" spans="1:27" ht="26.4">
      <c r="A90" s="8" t="s">
        <v>1492</v>
      </c>
      <c r="F90" s="50">
        <v>91445</v>
      </c>
      <c r="G90" s="50">
        <v>123824</v>
      </c>
      <c r="H90" s="50">
        <v>164669</v>
      </c>
      <c r="I90" s="50">
        <v>514034</v>
      </c>
      <c r="J90" s="50">
        <v>708610</v>
      </c>
      <c r="K90" s="50">
        <v>964984</v>
      </c>
      <c r="L90" s="50">
        <v>1828374</v>
      </c>
      <c r="M90" s="50">
        <v>2475300</v>
      </c>
      <c r="N90" s="50">
        <v>3512742</v>
      </c>
      <c r="O90" s="50">
        <v>4477042</v>
      </c>
      <c r="P90" s="50">
        <v>5789665</v>
      </c>
      <c r="Q90" s="50">
        <v>7271334</v>
      </c>
      <c r="R90" s="50">
        <v>10753389</v>
      </c>
      <c r="S90" s="50">
        <v>14826194</v>
      </c>
      <c r="T90" s="50">
        <v>17679955</v>
      </c>
      <c r="U90" s="44">
        <v>19516948.835999999</v>
      </c>
      <c r="V90" s="200">
        <v>23064003</v>
      </c>
      <c r="W90" s="18">
        <v>25929716</v>
      </c>
      <c r="X90" s="84">
        <v>30808918</v>
      </c>
      <c r="Y90" s="84">
        <v>42008858</v>
      </c>
      <c r="Z90" s="18">
        <v>50089021</v>
      </c>
      <c r="AA90" s="18">
        <v>49662180</v>
      </c>
    </row>
    <row r="91" spans="1:27" ht="26.4">
      <c r="A91" s="8" t="s">
        <v>1348</v>
      </c>
      <c r="F91" s="50">
        <v>10679</v>
      </c>
      <c r="G91" s="50">
        <v>23499</v>
      </c>
      <c r="H91" s="50">
        <v>26047</v>
      </c>
      <c r="I91" s="50">
        <v>78592</v>
      </c>
      <c r="J91" s="50">
        <v>90794</v>
      </c>
      <c r="K91" s="50">
        <v>103684</v>
      </c>
      <c r="L91" s="50">
        <v>107524</v>
      </c>
      <c r="M91" s="50">
        <v>126031</v>
      </c>
      <c r="N91" s="50">
        <v>95254</v>
      </c>
      <c r="O91" s="50">
        <v>78405</v>
      </c>
      <c r="P91" s="50">
        <v>75708</v>
      </c>
      <c r="Q91" s="50">
        <v>67967</v>
      </c>
      <c r="R91" s="50">
        <v>72925</v>
      </c>
      <c r="S91" s="50">
        <v>79246</v>
      </c>
      <c r="T91" s="50">
        <v>144193</v>
      </c>
      <c r="U91" s="44">
        <v>165646.49400000001</v>
      </c>
      <c r="V91" s="200">
        <v>173648</v>
      </c>
      <c r="W91" s="18">
        <v>154784</v>
      </c>
      <c r="X91" s="84">
        <v>190956</v>
      </c>
      <c r="Y91" s="84">
        <v>256566</v>
      </c>
      <c r="Z91" s="18">
        <v>395935</v>
      </c>
      <c r="AA91" s="18">
        <v>413037</v>
      </c>
    </row>
    <row r="92" spans="1:27">
      <c r="A92" s="8" t="s">
        <v>1349</v>
      </c>
      <c r="F92" s="196">
        <v>265892</v>
      </c>
      <c r="G92" s="196">
        <v>487088</v>
      </c>
      <c r="H92" s="197">
        <v>622982</v>
      </c>
      <c r="I92" s="197">
        <v>1180024</v>
      </c>
      <c r="J92" s="197">
        <v>1522836</v>
      </c>
      <c r="K92" s="197">
        <v>1802660</v>
      </c>
      <c r="L92" s="197">
        <v>2112972</v>
      </c>
      <c r="M92" s="197">
        <v>2407155</v>
      </c>
      <c r="N92" s="197">
        <v>2604361</v>
      </c>
      <c r="O92" s="197">
        <v>2908135</v>
      </c>
      <c r="P92" s="197">
        <v>3193914</v>
      </c>
      <c r="Q92" s="197">
        <v>3948589</v>
      </c>
      <c r="R92" s="197">
        <v>5499637</v>
      </c>
      <c r="S92" s="196">
        <v>7131124</v>
      </c>
      <c r="T92" s="50">
        <v>7432160</v>
      </c>
      <c r="U92" s="44">
        <v>8791246.8589999992</v>
      </c>
      <c r="V92" s="12">
        <v>10667129.965</v>
      </c>
      <c r="W92" s="18">
        <v>12510870</v>
      </c>
      <c r="X92" s="84">
        <v>14947143</v>
      </c>
      <c r="Y92" s="84">
        <v>16744745</v>
      </c>
      <c r="Z92" s="18">
        <v>18044549</v>
      </c>
      <c r="AA92" s="18">
        <v>19856787</v>
      </c>
    </row>
    <row r="93" spans="1:27" ht="26.4">
      <c r="A93" s="8" t="s">
        <v>1350</v>
      </c>
      <c r="F93" s="191">
        <v>122300</v>
      </c>
      <c r="G93" s="191">
        <v>245937</v>
      </c>
      <c r="H93" s="81">
        <v>344687</v>
      </c>
      <c r="I93" s="81">
        <v>585993</v>
      </c>
      <c r="J93" s="81">
        <v>619452</v>
      </c>
      <c r="K93" s="81">
        <v>712478</v>
      </c>
      <c r="L93" s="81">
        <v>753995</v>
      </c>
      <c r="M93" s="81">
        <v>710338</v>
      </c>
      <c r="N93" s="81">
        <v>651965</v>
      </c>
      <c r="O93" s="81">
        <v>569422</v>
      </c>
      <c r="P93" s="81">
        <v>516114</v>
      </c>
      <c r="Q93" s="81">
        <v>474594</v>
      </c>
      <c r="R93" s="81">
        <v>553903</v>
      </c>
      <c r="S93" s="191">
        <v>715772</v>
      </c>
      <c r="T93" s="50">
        <v>680920</v>
      </c>
      <c r="U93" s="44">
        <v>721326.33600000001</v>
      </c>
      <c r="V93" s="12">
        <v>884406.58400000003</v>
      </c>
      <c r="W93" s="18">
        <v>911116</v>
      </c>
      <c r="X93" s="84">
        <v>1156943</v>
      </c>
      <c r="Y93" s="84">
        <v>1451141</v>
      </c>
      <c r="Z93" s="18">
        <v>1621414</v>
      </c>
      <c r="AA93" s="18">
        <v>1968835</v>
      </c>
    </row>
    <row r="94" spans="1:27" ht="13.5" customHeight="1">
      <c r="A94" s="8" t="s">
        <v>1736</v>
      </c>
      <c r="F94" s="18">
        <v>361996</v>
      </c>
      <c r="G94" s="18">
        <v>662591</v>
      </c>
      <c r="H94" s="18">
        <v>846121</v>
      </c>
      <c r="I94" s="18">
        <v>1541966</v>
      </c>
      <c r="J94" s="18">
        <v>19996902</v>
      </c>
      <c r="K94" s="18">
        <v>2450755</v>
      </c>
      <c r="L94" s="18">
        <v>32110305</v>
      </c>
      <c r="M94" s="18">
        <v>3663343</v>
      </c>
      <c r="N94" s="18">
        <v>4138639</v>
      </c>
      <c r="O94" s="18">
        <v>5174449</v>
      </c>
      <c r="P94" s="18">
        <v>6331251</v>
      </c>
      <c r="Q94" s="18">
        <v>7871212</v>
      </c>
      <c r="R94" s="18">
        <v>11061130</v>
      </c>
      <c r="S94" s="18">
        <v>13783072</v>
      </c>
      <c r="T94" s="50">
        <v>15441535</v>
      </c>
      <c r="U94" s="44">
        <v>18003884.057</v>
      </c>
      <c r="V94" s="200">
        <v>21796875</v>
      </c>
      <c r="W94" s="18">
        <v>22866854</v>
      </c>
      <c r="X94" s="84">
        <v>26263685</v>
      </c>
      <c r="Y94" s="84">
        <v>31013596</v>
      </c>
      <c r="Z94" s="18">
        <v>35736421</v>
      </c>
      <c r="AA94" s="18">
        <v>37053181</v>
      </c>
    </row>
    <row r="95" spans="1:27" ht="26.4">
      <c r="A95" s="8" t="s">
        <v>1351</v>
      </c>
      <c r="F95" s="18">
        <v>165496</v>
      </c>
      <c r="G95" s="18">
        <v>335514</v>
      </c>
      <c r="H95" s="18">
        <v>458401</v>
      </c>
      <c r="I95" s="18">
        <v>761932</v>
      </c>
      <c r="J95" s="18">
        <v>8145655</v>
      </c>
      <c r="K95" s="18">
        <v>916257</v>
      </c>
      <c r="L95" s="18">
        <v>10073409</v>
      </c>
      <c r="M95" s="18">
        <v>910866</v>
      </c>
      <c r="N95" s="18">
        <v>876518</v>
      </c>
      <c r="O95" s="18">
        <v>839003</v>
      </c>
      <c r="P95" s="18">
        <v>855998</v>
      </c>
      <c r="Q95" s="18">
        <v>1039936</v>
      </c>
      <c r="R95" s="18">
        <v>887190</v>
      </c>
      <c r="S95" s="18">
        <v>1051325</v>
      </c>
      <c r="T95" s="50">
        <v>1011328</v>
      </c>
      <c r="U95" s="44">
        <v>1048158.027</v>
      </c>
      <c r="V95" s="200">
        <v>1167488</v>
      </c>
      <c r="W95" s="18">
        <v>1224705</v>
      </c>
      <c r="X95" s="84">
        <v>1482765</v>
      </c>
      <c r="Y95" s="84">
        <v>2015920</v>
      </c>
      <c r="Z95" s="18">
        <v>2275556</v>
      </c>
      <c r="AA95" s="18">
        <v>2240921</v>
      </c>
    </row>
    <row r="96" spans="1:27" ht="14.25" customHeight="1">
      <c r="A96" s="8" t="s">
        <v>1352</v>
      </c>
      <c r="F96" s="18">
        <v>289309</v>
      </c>
      <c r="G96" s="18">
        <v>553196</v>
      </c>
      <c r="H96" s="18">
        <v>676389</v>
      </c>
      <c r="I96" s="18">
        <v>1198190</v>
      </c>
      <c r="J96" s="18">
        <v>14625658</v>
      </c>
      <c r="K96" s="18">
        <v>1721421</v>
      </c>
      <c r="L96" s="18">
        <v>20450980</v>
      </c>
      <c r="M96" s="18">
        <v>2262677</v>
      </c>
      <c r="N96" s="18">
        <v>2539966</v>
      </c>
      <c r="O96" s="18">
        <v>3010452</v>
      </c>
      <c r="P96" s="18">
        <v>3484419</v>
      </c>
      <c r="Q96" s="18">
        <v>4323594</v>
      </c>
      <c r="R96" s="18">
        <v>5807492</v>
      </c>
      <c r="S96" s="18">
        <v>6966327</v>
      </c>
      <c r="T96" s="50">
        <v>7505297</v>
      </c>
      <c r="U96" s="44">
        <v>8589347.7449999992</v>
      </c>
      <c r="V96" s="200">
        <v>10120822</v>
      </c>
      <c r="W96" s="18">
        <v>11824095</v>
      </c>
      <c r="X96" s="84">
        <v>13420391</v>
      </c>
      <c r="Y96" s="84">
        <v>16073828</v>
      </c>
      <c r="Z96" s="18">
        <v>17259250</v>
      </c>
      <c r="AA96" s="18">
        <v>18388364</v>
      </c>
    </row>
    <row r="97" spans="1:27" ht="15.75" customHeight="1">
      <c r="A97" s="8" t="s">
        <v>631</v>
      </c>
      <c r="F97" s="18">
        <v>146896</v>
      </c>
      <c r="G97" s="18">
        <v>296258</v>
      </c>
      <c r="H97" s="18">
        <v>397138</v>
      </c>
      <c r="I97" s="18">
        <v>646438</v>
      </c>
      <c r="J97" s="18">
        <v>668558</v>
      </c>
      <c r="K97" s="18">
        <v>735327</v>
      </c>
      <c r="L97" s="18">
        <v>8371539</v>
      </c>
      <c r="M97" s="18">
        <v>714855</v>
      </c>
      <c r="N97" s="18">
        <v>623800</v>
      </c>
      <c r="O97" s="18">
        <v>607396</v>
      </c>
      <c r="P97" s="18">
        <v>572195</v>
      </c>
      <c r="Q97" s="18">
        <v>587641</v>
      </c>
      <c r="R97" s="18">
        <v>626652</v>
      </c>
      <c r="S97" s="18">
        <v>796694</v>
      </c>
      <c r="T97" s="50">
        <v>755556</v>
      </c>
      <c r="U97" s="44">
        <v>805411.13399999996</v>
      </c>
      <c r="V97" s="200">
        <v>924619</v>
      </c>
      <c r="W97" s="18">
        <v>945664</v>
      </c>
      <c r="X97" s="84">
        <v>1199226</v>
      </c>
      <c r="Y97" s="84">
        <v>1635017</v>
      </c>
      <c r="Z97" s="18">
        <v>1730768</v>
      </c>
      <c r="AA97" s="18">
        <v>1544240</v>
      </c>
    </row>
    <row r="98" spans="1:27" ht="24" customHeight="1">
      <c r="A98" s="28" t="s">
        <v>2010</v>
      </c>
      <c r="F98" s="18">
        <v>73434</v>
      </c>
      <c r="G98" s="18">
        <v>178907</v>
      </c>
      <c r="H98" s="18">
        <v>297734</v>
      </c>
      <c r="I98" s="18">
        <v>468681</v>
      </c>
      <c r="J98" s="18">
        <v>5399341</v>
      </c>
      <c r="K98" s="18">
        <v>655212</v>
      </c>
      <c r="L98" s="18">
        <v>5527798</v>
      </c>
      <c r="M98" s="18">
        <v>521953</v>
      </c>
      <c r="N98" s="18">
        <v>429553</v>
      </c>
      <c r="O98" s="18">
        <v>283190</v>
      </c>
      <c r="P98" s="18">
        <v>100358</v>
      </c>
      <c r="Q98" s="18">
        <v>-218640</v>
      </c>
      <c r="R98" s="18">
        <v>-54683</v>
      </c>
      <c r="S98" s="18">
        <v>-56868</v>
      </c>
      <c r="T98" s="50">
        <v>-53445</v>
      </c>
      <c r="U98" s="44">
        <f>U89-U95</f>
        <v>-42160.329999999958</v>
      </c>
      <c r="V98" s="200">
        <v>40811</v>
      </c>
      <c r="W98" s="18">
        <v>-36289</v>
      </c>
      <c r="X98" s="84">
        <v>-13120</v>
      </c>
      <c r="Y98" s="84">
        <v>-134604</v>
      </c>
      <c r="Z98" s="18">
        <v>153201</v>
      </c>
      <c r="AA98" s="18">
        <v>415256</v>
      </c>
    </row>
    <row r="99" spans="1:27" ht="27.75" customHeight="1">
      <c r="A99" s="8" t="s">
        <v>2011</v>
      </c>
      <c r="E99" s="36"/>
      <c r="F99" s="36"/>
      <c r="G99" s="36"/>
      <c r="H99" s="36"/>
      <c r="I99" s="36"/>
      <c r="J99" s="36"/>
      <c r="K99" s="36"/>
      <c r="M99" s="36">
        <v>791</v>
      </c>
      <c r="N99" s="18">
        <v>567</v>
      </c>
      <c r="O99" s="18">
        <v>44059</v>
      </c>
      <c r="P99" s="18">
        <v>37670</v>
      </c>
      <c r="Q99" s="18">
        <v>32010</v>
      </c>
      <c r="R99" s="18">
        <v>27360</v>
      </c>
      <c r="S99" s="18">
        <v>20454</v>
      </c>
      <c r="T99" s="50">
        <v>18819</v>
      </c>
      <c r="U99" s="43">
        <v>16978</v>
      </c>
      <c r="V99" s="84">
        <v>15310</v>
      </c>
      <c r="W99" s="18">
        <v>14111</v>
      </c>
      <c r="X99" s="84">
        <v>13776</v>
      </c>
      <c r="Y99" s="84">
        <v>13615</v>
      </c>
      <c r="Z99" s="18">
        <v>13235</v>
      </c>
      <c r="AA99" s="18">
        <v>12972</v>
      </c>
    </row>
    <row r="100" spans="1:27" ht="27.75" customHeight="1">
      <c r="A100" s="28" t="s">
        <v>1340</v>
      </c>
      <c r="E100" s="36"/>
      <c r="F100" s="36"/>
      <c r="G100" s="36"/>
      <c r="H100" s="36"/>
      <c r="I100" s="36"/>
      <c r="J100" s="36"/>
      <c r="K100" s="36"/>
      <c r="M100" s="36">
        <v>804</v>
      </c>
      <c r="N100" s="18">
        <v>599</v>
      </c>
      <c r="O100" s="18">
        <v>40766</v>
      </c>
      <c r="P100" s="18">
        <v>33673</v>
      </c>
      <c r="Q100" s="18">
        <v>27717</v>
      </c>
      <c r="R100" s="18">
        <v>22764</v>
      </c>
      <c r="S100" s="18">
        <v>16326</v>
      </c>
      <c r="T100" s="50">
        <v>14428</v>
      </c>
      <c r="U100" s="43">
        <v>12676</v>
      </c>
      <c r="V100" s="84">
        <v>11175</v>
      </c>
      <c r="W100" s="18">
        <v>10011</v>
      </c>
      <c r="X100" s="84">
        <v>9434</v>
      </c>
      <c r="Y100" s="84">
        <v>8722</v>
      </c>
      <c r="Z100" s="18">
        <v>8061</v>
      </c>
      <c r="AA100" s="18">
        <v>7412</v>
      </c>
    </row>
    <row r="101" spans="1:27" ht="39.6">
      <c r="A101" s="8" t="s">
        <v>2180</v>
      </c>
      <c r="I101" s="64">
        <v>77016.895499999999</v>
      </c>
      <c r="J101" s="64">
        <v>43740.663999999997</v>
      </c>
      <c r="K101" s="64">
        <v>31690.067999999999</v>
      </c>
      <c r="L101" s="64">
        <v>29943.39</v>
      </c>
      <c r="M101" s="64">
        <v>30575.373</v>
      </c>
      <c r="N101" s="64">
        <v>24429.917000000001</v>
      </c>
      <c r="O101" s="64">
        <v>12206</v>
      </c>
      <c r="P101" s="64">
        <v>5755.8370000000004</v>
      </c>
      <c r="Q101" s="64">
        <v>4158.62</v>
      </c>
      <c r="R101" s="64">
        <v>2667.7730000000001</v>
      </c>
      <c r="S101" s="64">
        <v>4673.732</v>
      </c>
      <c r="T101" s="15">
        <v>3565</v>
      </c>
      <c r="U101" s="15">
        <v>2400</v>
      </c>
      <c r="V101" s="64">
        <v>1766</v>
      </c>
      <c r="W101" s="64">
        <v>1560</v>
      </c>
      <c r="X101" s="64">
        <v>1949</v>
      </c>
      <c r="Y101" s="10">
        <v>2006</v>
      </c>
      <c r="Z101" s="10">
        <v>3572</v>
      </c>
      <c r="AA101" s="10">
        <v>2725</v>
      </c>
    </row>
    <row r="102" spans="1:27" ht="26.25" customHeight="1">
      <c r="A102" s="11" t="s">
        <v>2181</v>
      </c>
      <c r="I102" s="64">
        <v>19731.876100000001</v>
      </c>
      <c r="J102" s="64">
        <v>10164.84</v>
      </c>
      <c r="K102" s="64">
        <v>4941.5870000000004</v>
      </c>
      <c r="L102" s="64">
        <v>3632.9560000000001</v>
      </c>
      <c r="M102" s="64">
        <v>3443.76</v>
      </c>
      <c r="N102" s="64">
        <v>2260.2489999999998</v>
      </c>
      <c r="O102" s="64">
        <v>1005</v>
      </c>
      <c r="P102" s="64">
        <v>197.911</v>
      </c>
      <c r="Q102" s="64">
        <v>248.09100000000001</v>
      </c>
      <c r="R102" s="64">
        <v>191.64500000000001</v>
      </c>
      <c r="S102" s="64">
        <v>260.67200000000003</v>
      </c>
      <c r="T102" s="15">
        <v>196</v>
      </c>
      <c r="U102" s="15">
        <v>21</v>
      </c>
      <c r="V102" s="64">
        <v>8</v>
      </c>
      <c r="W102" s="60">
        <v>2.5</v>
      </c>
      <c r="X102" s="18">
        <v>2.5</v>
      </c>
      <c r="Y102" s="18">
        <v>2.5</v>
      </c>
      <c r="Z102" s="18">
        <v>74</v>
      </c>
      <c r="AA102" s="18">
        <v>5</v>
      </c>
    </row>
    <row r="103" spans="1:27" ht="27" customHeight="1">
      <c r="A103" s="8" t="s">
        <v>1682</v>
      </c>
      <c r="E103" s="36"/>
      <c r="F103" s="36"/>
      <c r="G103" s="36"/>
      <c r="I103" s="43">
        <v>6704</v>
      </c>
      <c r="J103" s="43">
        <v>7075</v>
      </c>
      <c r="K103" s="43">
        <v>8925</v>
      </c>
      <c r="L103" s="43">
        <v>71319</v>
      </c>
      <c r="M103" s="43">
        <v>77787</v>
      </c>
      <c r="N103" s="43">
        <v>84985</v>
      </c>
      <c r="O103" s="43">
        <v>51694</v>
      </c>
      <c r="P103" s="43">
        <v>32815</v>
      </c>
      <c r="Q103" s="43">
        <v>38509</v>
      </c>
      <c r="R103" s="43">
        <v>68190</v>
      </c>
      <c r="S103" s="43">
        <v>117675</v>
      </c>
      <c r="T103" s="94">
        <v>180599</v>
      </c>
      <c r="U103" s="44">
        <v>198016.26</v>
      </c>
      <c r="V103" s="78">
        <v>256470</v>
      </c>
      <c r="W103" s="18">
        <v>257764</v>
      </c>
      <c r="X103" s="84">
        <v>376226</v>
      </c>
      <c r="Y103" s="84">
        <v>326720</v>
      </c>
      <c r="Z103" s="18">
        <v>195454</v>
      </c>
      <c r="AA103" s="18">
        <v>186514</v>
      </c>
    </row>
    <row r="104" spans="1:27" ht="28.5" customHeight="1">
      <c r="A104" s="8" t="s">
        <v>1503</v>
      </c>
      <c r="E104" s="36"/>
      <c r="F104" s="36"/>
      <c r="G104" s="36"/>
      <c r="I104" s="43">
        <v>3921</v>
      </c>
      <c r="J104" s="43">
        <v>3262</v>
      </c>
      <c r="K104" s="43">
        <v>3103</v>
      </c>
      <c r="L104" s="43">
        <v>61370</v>
      </c>
      <c r="M104" s="43">
        <v>65371</v>
      </c>
      <c r="N104" s="43">
        <v>35459</v>
      </c>
      <c r="O104" s="43">
        <v>25835</v>
      </c>
      <c r="P104" s="43">
        <v>6888</v>
      </c>
      <c r="Q104" s="43">
        <v>5212</v>
      </c>
      <c r="R104" s="43">
        <v>20961</v>
      </c>
      <c r="S104" s="43">
        <v>32389</v>
      </c>
      <c r="T104" s="94">
        <v>52301</v>
      </c>
      <c r="U104" s="44">
        <v>62960.106</v>
      </c>
      <c r="V104" s="78">
        <v>88112</v>
      </c>
      <c r="W104" s="18">
        <v>95893</v>
      </c>
      <c r="X104" s="84">
        <v>137067</v>
      </c>
      <c r="Y104" s="84">
        <v>120593</v>
      </c>
      <c r="Z104" s="18">
        <v>11006</v>
      </c>
      <c r="AA104" s="18">
        <v>10213</v>
      </c>
    </row>
    <row r="105" spans="1:27" ht="41.25" customHeight="1">
      <c r="A105" s="8" t="s">
        <v>1504</v>
      </c>
      <c r="E105" s="36"/>
      <c r="F105" s="36"/>
      <c r="G105" s="36"/>
      <c r="I105" s="198">
        <v>3411</v>
      </c>
      <c r="J105" s="198">
        <v>3101</v>
      </c>
      <c r="K105" s="43">
        <v>5700</v>
      </c>
      <c r="L105" s="43">
        <v>6029</v>
      </c>
      <c r="M105" s="43">
        <v>4042</v>
      </c>
      <c r="N105" s="43">
        <v>8879</v>
      </c>
      <c r="O105" s="43">
        <v>6494</v>
      </c>
      <c r="P105" s="43">
        <v>9058</v>
      </c>
      <c r="Q105" s="43">
        <v>23767</v>
      </c>
      <c r="R105" s="43">
        <v>20407</v>
      </c>
      <c r="S105" s="43">
        <v>31937</v>
      </c>
      <c r="T105" s="94">
        <v>24098</v>
      </c>
      <c r="U105" s="44">
        <v>30103.668000000001</v>
      </c>
      <c r="V105" s="78">
        <v>29514</v>
      </c>
      <c r="W105" s="18">
        <v>69973</v>
      </c>
      <c r="X105" s="84">
        <v>64982</v>
      </c>
      <c r="Y105" s="84">
        <v>89353</v>
      </c>
      <c r="Z105" s="18">
        <v>95249</v>
      </c>
      <c r="AA105" s="18">
        <v>102779</v>
      </c>
    </row>
    <row r="106" spans="1:27" ht="39.6">
      <c r="A106" s="8" t="s">
        <v>1505</v>
      </c>
      <c r="E106" s="36"/>
      <c r="F106" s="36"/>
      <c r="G106" s="36"/>
      <c r="I106" s="199">
        <v>1428</v>
      </c>
      <c r="J106" s="199">
        <v>1329</v>
      </c>
      <c r="K106" s="199">
        <v>1603</v>
      </c>
      <c r="L106" s="199">
        <v>1670</v>
      </c>
      <c r="M106" s="199">
        <v>535</v>
      </c>
      <c r="N106" s="199">
        <v>1083</v>
      </c>
      <c r="O106" s="199">
        <v>745</v>
      </c>
      <c r="P106" s="199">
        <v>540</v>
      </c>
      <c r="Q106" s="199">
        <v>221</v>
      </c>
      <c r="R106" s="199">
        <v>307</v>
      </c>
      <c r="S106" s="199">
        <v>540</v>
      </c>
      <c r="T106" s="94">
        <v>2584</v>
      </c>
      <c r="U106" s="44">
        <v>5511.5259999999998</v>
      </c>
      <c r="V106" s="78">
        <v>661</v>
      </c>
      <c r="W106" s="18">
        <v>401</v>
      </c>
      <c r="X106" s="84">
        <v>653</v>
      </c>
      <c r="Y106" s="84">
        <v>3717</v>
      </c>
      <c r="Z106" s="18">
        <v>2994</v>
      </c>
      <c r="AA106" s="18">
        <v>2611</v>
      </c>
    </row>
    <row r="107" spans="1:27" ht="24.75" customHeight="1">
      <c r="A107" s="515" t="s">
        <v>468</v>
      </c>
      <c r="B107" s="503"/>
      <c r="C107" s="503"/>
      <c r="D107" s="503"/>
      <c r="E107" s="503"/>
      <c r="F107" s="503"/>
      <c r="G107" s="503"/>
      <c r="H107" s="503"/>
      <c r="I107" s="503"/>
      <c r="J107" s="503"/>
      <c r="K107" s="503"/>
      <c r="L107" s="503"/>
      <c r="M107" s="503"/>
      <c r="N107" s="503"/>
      <c r="O107" s="503"/>
      <c r="P107" s="503"/>
      <c r="Q107" s="503"/>
      <c r="R107" s="503"/>
      <c r="S107" s="503"/>
      <c r="T107" s="503"/>
      <c r="U107" s="503"/>
      <c r="V107" s="503"/>
      <c r="W107" s="503"/>
      <c r="X107" s="503"/>
      <c r="Y107" s="503"/>
      <c r="Z107" s="503"/>
      <c r="AA107" s="503"/>
    </row>
  </sheetData>
  <mergeCells count="16">
    <mergeCell ref="A20:AA20"/>
    <mergeCell ref="A21:AA21"/>
    <mergeCell ref="A73:AA73"/>
    <mergeCell ref="A84:AA84"/>
    <mergeCell ref="A1:AA1"/>
    <mergeCell ref="A3:AA3"/>
    <mergeCell ref="A18:AA18"/>
    <mergeCell ref="A19:AA19"/>
    <mergeCell ref="A107:AA107"/>
    <mergeCell ref="A22:AA22"/>
    <mergeCell ref="A56:AA56"/>
    <mergeCell ref="A57:AA57"/>
    <mergeCell ref="A58:AA58"/>
    <mergeCell ref="A71:AA71"/>
    <mergeCell ref="A72:AA72"/>
    <mergeCell ref="A48:Y48"/>
  </mergeCells>
  <phoneticPr fontId="2" type="noConversion"/>
  <pageMargins left="0.75" right="0.75" top="1" bottom="1" header="0.5" footer="0.5"/>
  <pageSetup paperSize="9" scale="72" orientation="landscape" r:id="rId1"/>
  <headerFooter alignWithMargins="0"/>
  <ignoredErrors>
    <ignoredError sqref="U76 U79:V79 U81:U83 V78 V81:V83 Y52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>
  <sheetPr codeName="Лист23">
    <tabColor rgb="FFCCFFCC"/>
  </sheetPr>
  <dimension ref="A1:IV524"/>
  <sheetViews>
    <sheetView zoomScaleNormal="100" workbookViewId="0">
      <pane xSplit="1" ySplit="3" topLeftCell="B92" activePane="bottomRight" state="frozen"/>
      <selection pane="topRight" activeCell="B1" sqref="B1"/>
      <selection pane="bottomLeft" activeCell="A4" sqref="A4"/>
      <selection pane="bottomRight" activeCell="A161" sqref="A161"/>
    </sheetView>
  </sheetViews>
  <sheetFormatPr defaultRowHeight="13.2"/>
  <cols>
    <col min="1" max="1" width="33.109375" customWidth="1"/>
    <col min="2" max="4" width="9.33203125" bestFit="1" customWidth="1"/>
    <col min="5" max="5" width="10.88671875" customWidth="1"/>
    <col min="6" max="21" width="9.33203125" bestFit="1" customWidth="1"/>
  </cols>
  <sheetData>
    <row r="1" spans="1:44">
      <c r="A1" s="510" t="s">
        <v>467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  <c r="S1" s="510"/>
      <c r="T1" s="510"/>
      <c r="U1" s="510"/>
      <c r="V1" s="510"/>
      <c r="W1" s="510"/>
      <c r="X1" s="510"/>
      <c r="Y1" s="510"/>
      <c r="Z1" s="552"/>
      <c r="AA1" s="563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</row>
    <row r="2" spans="1:44" ht="15" customHeight="1">
      <c r="A2" s="1" t="s">
        <v>1518</v>
      </c>
      <c r="B2" s="1">
        <v>1991</v>
      </c>
      <c r="C2" s="1">
        <v>1992</v>
      </c>
      <c r="D2" s="1">
        <v>1993</v>
      </c>
      <c r="E2" s="1">
        <v>1994</v>
      </c>
      <c r="F2" s="1">
        <v>1995</v>
      </c>
      <c r="G2" s="1">
        <v>1996</v>
      </c>
      <c r="H2" s="1">
        <v>1997</v>
      </c>
      <c r="I2" s="1">
        <v>1998</v>
      </c>
      <c r="J2" s="1">
        <v>1999</v>
      </c>
      <c r="K2" s="1">
        <v>2000</v>
      </c>
      <c r="L2" s="1">
        <v>2001</v>
      </c>
      <c r="M2" s="1">
        <v>2002</v>
      </c>
      <c r="N2" s="1">
        <v>2003</v>
      </c>
      <c r="O2" s="1">
        <v>2004</v>
      </c>
      <c r="P2" s="1">
        <v>2005</v>
      </c>
      <c r="Q2" s="1">
        <v>2006</v>
      </c>
      <c r="R2" s="1">
        <v>2007</v>
      </c>
      <c r="S2" s="174">
        <v>2008</v>
      </c>
      <c r="T2" s="174">
        <v>2009</v>
      </c>
      <c r="U2" s="174">
        <v>2010</v>
      </c>
      <c r="V2" s="174">
        <v>2011</v>
      </c>
      <c r="W2" s="174">
        <v>2012</v>
      </c>
      <c r="X2" s="174">
        <v>2013</v>
      </c>
      <c r="Y2" s="174">
        <v>2014</v>
      </c>
      <c r="Z2" s="174">
        <v>2015</v>
      </c>
      <c r="AA2" s="174">
        <v>2016</v>
      </c>
    </row>
    <row r="3" spans="1:44">
      <c r="A3" s="508" t="s">
        <v>1712</v>
      </c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</row>
    <row r="4" spans="1:44" ht="28.8">
      <c r="A4" s="125" t="s">
        <v>176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44" ht="39.6">
      <c r="A5" s="28" t="s">
        <v>291</v>
      </c>
      <c r="B5" s="27">
        <v>260.39999999999998</v>
      </c>
      <c r="C5" s="187">
        <v>2608.8000000000002</v>
      </c>
      <c r="D5" s="187">
        <v>939.9</v>
      </c>
      <c r="E5" s="187">
        <v>315.10000000000002</v>
      </c>
      <c r="F5" s="187">
        <v>231.3</v>
      </c>
      <c r="G5" s="187">
        <v>121.8</v>
      </c>
      <c r="H5" s="187">
        <v>111</v>
      </c>
      <c r="I5" s="187">
        <v>184.4</v>
      </c>
      <c r="J5" s="187">
        <v>136.5</v>
      </c>
      <c r="K5" s="187">
        <v>120.2</v>
      </c>
      <c r="L5" s="187">
        <v>118.6</v>
      </c>
      <c r="M5" s="187">
        <v>115.1</v>
      </c>
      <c r="N5" s="187">
        <v>112</v>
      </c>
      <c r="O5" s="187">
        <v>111.7</v>
      </c>
      <c r="P5" s="187">
        <v>110.9</v>
      </c>
      <c r="Q5" s="187">
        <v>109</v>
      </c>
      <c r="R5" s="187">
        <v>111.9</v>
      </c>
      <c r="S5" s="187">
        <v>113.3</v>
      </c>
      <c r="T5" s="187">
        <v>108.8</v>
      </c>
      <c r="U5" s="107">
        <v>108.8</v>
      </c>
      <c r="V5" s="107">
        <v>106.1</v>
      </c>
      <c r="W5" s="107">
        <v>106.57</v>
      </c>
      <c r="X5" s="107">
        <v>106.5</v>
      </c>
      <c r="Y5" s="107">
        <v>111.4</v>
      </c>
      <c r="Z5" s="107">
        <v>112.91</v>
      </c>
      <c r="AA5" s="107">
        <v>105.39</v>
      </c>
    </row>
    <row r="6" spans="1:44" ht="52.8">
      <c r="A6" s="28" t="s">
        <v>292</v>
      </c>
      <c r="B6" s="27">
        <v>236.1</v>
      </c>
      <c r="C6" s="187">
        <v>2626.2</v>
      </c>
      <c r="D6" s="187">
        <v>904.9</v>
      </c>
      <c r="E6" s="187">
        <v>314.10000000000002</v>
      </c>
      <c r="F6" s="187">
        <v>223.4</v>
      </c>
      <c r="G6" s="187">
        <v>117.7</v>
      </c>
      <c r="H6" s="187">
        <v>109.1</v>
      </c>
      <c r="I6" s="187">
        <v>196</v>
      </c>
      <c r="J6" s="187">
        <v>135.9</v>
      </c>
      <c r="K6" s="187">
        <v>117.9</v>
      </c>
      <c r="L6" s="187">
        <v>117.1</v>
      </c>
      <c r="M6" s="187">
        <v>111</v>
      </c>
      <c r="N6" s="187">
        <v>110.2</v>
      </c>
      <c r="O6" s="187">
        <v>112.3</v>
      </c>
      <c r="P6" s="187">
        <v>109.6</v>
      </c>
      <c r="Q6" s="187">
        <v>108.7</v>
      </c>
      <c r="R6" s="187">
        <v>115.6</v>
      </c>
      <c r="S6" s="187">
        <v>116.5</v>
      </c>
      <c r="T6" s="187">
        <v>106.08</v>
      </c>
      <c r="U6" s="107">
        <v>112.9</v>
      </c>
      <c r="V6" s="107">
        <v>103.9</v>
      </c>
      <c r="W6" s="107">
        <v>107.48</v>
      </c>
      <c r="X6" s="107">
        <v>107.3</v>
      </c>
      <c r="Y6" s="107">
        <v>115.4</v>
      </c>
      <c r="Z6" s="107">
        <v>114</v>
      </c>
      <c r="AA6" s="107">
        <v>104.57</v>
      </c>
    </row>
    <row r="7" spans="1:44" ht="51" customHeight="1">
      <c r="A7" s="28" t="s">
        <v>293</v>
      </c>
      <c r="B7" s="27">
        <v>310.7</v>
      </c>
      <c r="C7" s="187">
        <v>2673.4</v>
      </c>
      <c r="D7" s="187">
        <v>741.8</v>
      </c>
      <c r="E7" s="187">
        <v>269</v>
      </c>
      <c r="F7" s="187">
        <v>216.3</v>
      </c>
      <c r="G7" s="187">
        <v>117.8</v>
      </c>
      <c r="H7" s="187">
        <v>108.1</v>
      </c>
      <c r="I7" s="187">
        <v>199.5</v>
      </c>
      <c r="J7" s="187">
        <v>139.19999999999999</v>
      </c>
      <c r="K7" s="187">
        <v>118.5</v>
      </c>
      <c r="L7" s="187">
        <v>112.7</v>
      </c>
      <c r="M7" s="187">
        <v>110.9</v>
      </c>
      <c r="N7" s="187">
        <v>109.2</v>
      </c>
      <c r="O7" s="187">
        <v>107.4</v>
      </c>
      <c r="P7" s="187">
        <v>106.4</v>
      </c>
      <c r="Q7" s="187">
        <v>106</v>
      </c>
      <c r="R7" s="187">
        <v>106.5</v>
      </c>
      <c r="S7" s="187">
        <v>108</v>
      </c>
      <c r="T7" s="187">
        <v>109.65</v>
      </c>
      <c r="U7" s="107">
        <v>105</v>
      </c>
      <c r="V7" s="107">
        <v>106.7</v>
      </c>
      <c r="W7" s="107">
        <v>105.16</v>
      </c>
      <c r="X7" s="107">
        <v>104.5</v>
      </c>
      <c r="Y7" s="107">
        <v>108.1</v>
      </c>
      <c r="Z7" s="107">
        <v>113.65</v>
      </c>
      <c r="AA7" s="107">
        <v>106.54</v>
      </c>
    </row>
    <row r="8" spans="1:44" ht="39.6">
      <c r="A8" s="28" t="s">
        <v>294</v>
      </c>
      <c r="B8" s="27">
        <v>178.8</v>
      </c>
      <c r="C8" s="187">
        <v>2220.5</v>
      </c>
      <c r="D8" s="187">
        <v>2411.1999999999998</v>
      </c>
      <c r="E8" s="187">
        <v>622.4</v>
      </c>
      <c r="F8" s="187">
        <v>332.2</v>
      </c>
      <c r="G8" s="187">
        <v>148.4</v>
      </c>
      <c r="H8" s="187">
        <v>122.5</v>
      </c>
      <c r="I8" s="187">
        <v>118.3</v>
      </c>
      <c r="J8" s="187">
        <v>134</v>
      </c>
      <c r="K8" s="187">
        <v>133.69999999999999</v>
      </c>
      <c r="L8" s="187">
        <v>136.9</v>
      </c>
      <c r="M8" s="187">
        <v>136.19999999999999</v>
      </c>
      <c r="N8" s="187">
        <v>122.3</v>
      </c>
      <c r="O8" s="187">
        <v>117.7</v>
      </c>
      <c r="P8" s="187">
        <v>121</v>
      </c>
      <c r="Q8" s="187">
        <v>113.9</v>
      </c>
      <c r="R8" s="187">
        <v>113.3</v>
      </c>
      <c r="S8" s="187">
        <v>115.9</v>
      </c>
      <c r="T8" s="187">
        <v>111.6</v>
      </c>
      <c r="U8" s="107">
        <v>108.1</v>
      </c>
      <c r="V8" s="107">
        <v>108.7</v>
      </c>
      <c r="W8" s="107">
        <v>107.28</v>
      </c>
      <c r="X8" s="107">
        <v>108</v>
      </c>
      <c r="Y8" s="107">
        <v>110.5</v>
      </c>
      <c r="Z8" s="107">
        <v>110.2</v>
      </c>
      <c r="AA8" s="107">
        <v>104.89</v>
      </c>
    </row>
    <row r="9" spans="1:44" ht="52.8">
      <c r="A9" s="106" t="s">
        <v>295</v>
      </c>
      <c r="W9" s="175"/>
      <c r="X9" s="427"/>
      <c r="Y9" s="427"/>
      <c r="Z9" s="107"/>
      <c r="AA9" s="427"/>
    </row>
    <row r="10" spans="1:44">
      <c r="A10" s="118" t="s">
        <v>2034</v>
      </c>
      <c r="C10" s="193"/>
      <c r="D10" s="187">
        <v>1185.9000000000001</v>
      </c>
      <c r="E10" s="187">
        <v>276.39999999999998</v>
      </c>
      <c r="F10" s="187">
        <v>225.2</v>
      </c>
      <c r="G10" s="187">
        <v>115.7</v>
      </c>
      <c r="H10" s="187">
        <v>111.3</v>
      </c>
      <c r="I10" s="187">
        <v>205.8</v>
      </c>
      <c r="J10" s="187">
        <v>133.5</v>
      </c>
      <c r="K10" s="187">
        <v>128.30000000000001</v>
      </c>
      <c r="L10" s="187">
        <v>128.5</v>
      </c>
      <c r="M10" s="187">
        <v>102.7</v>
      </c>
      <c r="N10" s="187">
        <v>108.9</v>
      </c>
      <c r="O10" s="187">
        <v>119.6</v>
      </c>
      <c r="P10" s="187">
        <v>118.6</v>
      </c>
      <c r="Q10" s="187">
        <v>105.9</v>
      </c>
      <c r="R10" s="187">
        <v>108.4</v>
      </c>
      <c r="S10" s="187">
        <v>122.2</v>
      </c>
      <c r="T10" s="187">
        <v>105.02</v>
      </c>
      <c r="U10" s="82">
        <v>105.29</v>
      </c>
      <c r="V10" s="107">
        <v>109.2</v>
      </c>
      <c r="W10" s="107">
        <v>108.34</v>
      </c>
      <c r="X10" s="107">
        <v>97</v>
      </c>
      <c r="Y10" s="107">
        <v>120.1</v>
      </c>
      <c r="Z10" s="107">
        <v>104.3</v>
      </c>
      <c r="AA10" s="107">
        <v>101.6</v>
      </c>
    </row>
    <row r="11" spans="1:44" ht="26.4">
      <c r="A11" s="118" t="s">
        <v>1777</v>
      </c>
      <c r="C11" s="193"/>
      <c r="D11" s="187">
        <v>1216.0999999999999</v>
      </c>
      <c r="E11" s="187">
        <v>295.89999999999998</v>
      </c>
      <c r="F11" s="187">
        <v>223.4</v>
      </c>
      <c r="G11" s="187">
        <v>114.2</v>
      </c>
      <c r="H11" s="187">
        <v>108.3</v>
      </c>
      <c r="I11" s="187">
        <v>169.7</v>
      </c>
      <c r="J11" s="187">
        <v>141.6</v>
      </c>
      <c r="K11" s="187">
        <v>123.8</v>
      </c>
      <c r="L11" s="187">
        <v>122.4</v>
      </c>
      <c r="M11" s="187">
        <v>106</v>
      </c>
      <c r="N11" s="187">
        <v>107</v>
      </c>
      <c r="O11" s="187">
        <v>119.4</v>
      </c>
      <c r="P11" s="187">
        <v>110.1</v>
      </c>
      <c r="Q11" s="187">
        <v>107.7</v>
      </c>
      <c r="R11" s="187">
        <v>109.1</v>
      </c>
      <c r="S11" s="187">
        <v>124.2</v>
      </c>
      <c r="T11" s="187">
        <v>108.34</v>
      </c>
      <c r="U11" s="82">
        <v>105.5</v>
      </c>
      <c r="V11" s="107">
        <v>108.7</v>
      </c>
      <c r="W11" s="107">
        <v>107.02</v>
      </c>
      <c r="X11" s="107">
        <v>104.4</v>
      </c>
      <c r="Y11" s="107">
        <v>118</v>
      </c>
      <c r="Z11" s="107">
        <v>110.93</v>
      </c>
      <c r="AA11" s="107">
        <v>103.9</v>
      </c>
    </row>
    <row r="12" spans="1:44">
      <c r="A12" s="118" t="s">
        <v>2035</v>
      </c>
      <c r="C12" s="193"/>
      <c r="D12" s="187">
        <v>660.4</v>
      </c>
      <c r="E12" s="187">
        <v>265.5</v>
      </c>
      <c r="F12" s="187">
        <v>210.5</v>
      </c>
      <c r="G12" s="187">
        <v>111.4</v>
      </c>
      <c r="H12" s="187">
        <v>107.2</v>
      </c>
      <c r="I12" s="187">
        <v>217.3</v>
      </c>
      <c r="J12" s="187">
        <v>117</v>
      </c>
      <c r="K12" s="187">
        <v>108.7</v>
      </c>
      <c r="L12" s="187">
        <v>122.8</v>
      </c>
      <c r="M12" s="187">
        <v>109.9</v>
      </c>
      <c r="N12" s="187">
        <v>107.3</v>
      </c>
      <c r="O12" s="187">
        <v>113.5</v>
      </c>
      <c r="P12" s="187">
        <v>114.4</v>
      </c>
      <c r="Q12" s="187">
        <v>107.7</v>
      </c>
      <c r="R12" s="187">
        <v>107.7</v>
      </c>
      <c r="S12" s="187">
        <v>124.7</v>
      </c>
      <c r="T12" s="187">
        <v>111.05</v>
      </c>
      <c r="U12" s="82">
        <v>105.29</v>
      </c>
      <c r="V12" s="107">
        <v>108.3</v>
      </c>
      <c r="W12" s="107">
        <v>106.85</v>
      </c>
      <c r="X12" s="107">
        <v>105</v>
      </c>
      <c r="Y12" s="107">
        <v>118.4</v>
      </c>
      <c r="Z12" s="107">
        <v>122.86</v>
      </c>
      <c r="AA12" s="107">
        <v>104.2</v>
      </c>
    </row>
    <row r="13" spans="1:44">
      <c r="A13" s="118" t="s">
        <v>2036</v>
      </c>
      <c r="C13" s="193"/>
      <c r="D13" s="187">
        <v>838.5</v>
      </c>
      <c r="E13" s="187">
        <v>300.8</v>
      </c>
      <c r="F13" s="187">
        <v>207.3</v>
      </c>
      <c r="G13" s="187">
        <v>113.1</v>
      </c>
      <c r="H13" s="187">
        <v>108.1</v>
      </c>
      <c r="I13" s="187">
        <v>188.7</v>
      </c>
      <c r="J13" s="187">
        <v>134.1</v>
      </c>
      <c r="K13" s="187">
        <v>128.4</v>
      </c>
      <c r="L13" s="187">
        <v>123</v>
      </c>
      <c r="M13" s="187">
        <v>112.1</v>
      </c>
      <c r="N13" s="187">
        <v>108.7</v>
      </c>
      <c r="O13" s="187">
        <v>111.8</v>
      </c>
      <c r="P13" s="187">
        <v>113.1</v>
      </c>
      <c r="Q13" s="187">
        <v>106.9</v>
      </c>
      <c r="R13" s="187">
        <v>108.5</v>
      </c>
      <c r="S13" s="187">
        <v>114.7</v>
      </c>
      <c r="T13" s="187">
        <v>110.7</v>
      </c>
      <c r="U13" s="82">
        <v>104.58</v>
      </c>
      <c r="V13" s="107">
        <v>111.3</v>
      </c>
      <c r="W13" s="107">
        <v>102.79</v>
      </c>
      <c r="X13" s="107">
        <v>107</v>
      </c>
      <c r="Y13" s="107">
        <v>118</v>
      </c>
      <c r="Z13" s="107">
        <v>122.89</v>
      </c>
      <c r="AA13" s="107">
        <v>108.6</v>
      </c>
    </row>
    <row r="14" spans="1:44">
      <c r="A14" s="118" t="s">
        <v>2037</v>
      </c>
      <c r="C14" s="193"/>
      <c r="D14" s="187">
        <v>705.1</v>
      </c>
      <c r="E14" s="187">
        <v>507.8</v>
      </c>
      <c r="F14" s="187">
        <v>150.80000000000001</v>
      </c>
      <c r="G14" s="187">
        <v>116.1</v>
      </c>
      <c r="H14" s="187">
        <v>102.3</v>
      </c>
      <c r="I14" s="187">
        <v>303.3</v>
      </c>
      <c r="J14" s="187">
        <v>103.6</v>
      </c>
      <c r="K14" s="187">
        <v>104.1</v>
      </c>
      <c r="L14" s="187">
        <v>104</v>
      </c>
      <c r="M14" s="187">
        <v>112</v>
      </c>
      <c r="N14" s="187">
        <v>111.4</v>
      </c>
      <c r="O14" s="187">
        <v>106.8</v>
      </c>
      <c r="P14" s="187">
        <v>108.2</v>
      </c>
      <c r="Q14" s="187">
        <v>106.8</v>
      </c>
      <c r="R14" s="187">
        <v>140.30000000000001</v>
      </c>
      <c r="S14" s="187">
        <v>110.5</v>
      </c>
      <c r="T14" s="187">
        <v>107.9</v>
      </c>
      <c r="U14" s="82">
        <v>123.32</v>
      </c>
      <c r="V14" s="107">
        <v>106.6</v>
      </c>
      <c r="W14" s="107">
        <v>103.04</v>
      </c>
      <c r="X14" s="107">
        <v>118.6</v>
      </c>
      <c r="Y14" s="107">
        <v>114.5</v>
      </c>
      <c r="Z14" s="107">
        <v>110.59</v>
      </c>
      <c r="AA14" s="107">
        <v>120.5</v>
      </c>
    </row>
    <row r="15" spans="1:44">
      <c r="A15" s="118" t="s">
        <v>2042</v>
      </c>
      <c r="C15" s="193"/>
      <c r="D15" s="187">
        <v>776.6</v>
      </c>
      <c r="E15" s="187">
        <v>378.3</v>
      </c>
      <c r="F15" s="187">
        <v>186.7</v>
      </c>
      <c r="G15" s="187">
        <v>85.3</v>
      </c>
      <c r="H15" s="187">
        <v>118.2</v>
      </c>
      <c r="I15" s="187">
        <v>268.2</v>
      </c>
      <c r="J15" s="187">
        <v>109.8</v>
      </c>
      <c r="K15" s="187">
        <v>90.7</v>
      </c>
      <c r="L15" s="187">
        <v>142.19999999999999</v>
      </c>
      <c r="M15" s="187">
        <v>106.5</v>
      </c>
      <c r="N15" s="187">
        <v>107.6</v>
      </c>
      <c r="O15" s="187">
        <v>102.1</v>
      </c>
      <c r="P15" s="187">
        <v>102.1</v>
      </c>
      <c r="Q15" s="187">
        <v>98.8</v>
      </c>
      <c r="R15" s="187">
        <v>152.30000000000001</v>
      </c>
      <c r="S15" s="187">
        <v>122.1</v>
      </c>
      <c r="T15" s="187">
        <v>80.2</v>
      </c>
      <c r="U15" s="82">
        <v>127.59</v>
      </c>
      <c r="V15" s="107">
        <v>104.6</v>
      </c>
      <c r="W15" s="107">
        <v>103.4</v>
      </c>
      <c r="X15" s="107">
        <v>97</v>
      </c>
      <c r="Y15" s="107">
        <v>105</v>
      </c>
      <c r="Z15" s="107">
        <v>137.22</v>
      </c>
      <c r="AA15" s="107">
        <v>103.4</v>
      </c>
    </row>
    <row r="16" spans="1:44">
      <c r="A16" s="118" t="s">
        <v>2043</v>
      </c>
      <c r="C16" s="193"/>
      <c r="D16" s="187">
        <v>1309</v>
      </c>
      <c r="E16" s="187">
        <v>423.8</v>
      </c>
      <c r="F16" s="187">
        <v>228.6</v>
      </c>
      <c r="G16" s="187">
        <v>117.5</v>
      </c>
      <c r="H16" s="187">
        <v>110.2</v>
      </c>
      <c r="I16" s="187">
        <v>178</v>
      </c>
      <c r="J16" s="187">
        <v>138.69999999999999</v>
      </c>
      <c r="K16" s="187">
        <v>121.1</v>
      </c>
      <c r="L16" s="187">
        <v>116.6</v>
      </c>
      <c r="M16" s="187">
        <v>105.9</v>
      </c>
      <c r="N16" s="187">
        <v>113.1</v>
      </c>
      <c r="O16" s="187">
        <v>112.8</v>
      </c>
      <c r="P16" s="187">
        <v>110.5</v>
      </c>
      <c r="Q16" s="187">
        <v>108.7</v>
      </c>
      <c r="R16" s="187">
        <v>130.4</v>
      </c>
      <c r="S16" s="187">
        <v>112.2</v>
      </c>
      <c r="T16" s="187">
        <v>102.3</v>
      </c>
      <c r="U16" s="82">
        <v>116.66</v>
      </c>
      <c r="V16" s="107">
        <v>106.3</v>
      </c>
      <c r="W16" s="107">
        <v>104.44</v>
      </c>
      <c r="X16" s="107">
        <v>113.1</v>
      </c>
      <c r="Y16" s="107">
        <v>114.4</v>
      </c>
      <c r="Z16" s="107">
        <v>111.54</v>
      </c>
      <c r="AA16" s="107">
        <v>109.5</v>
      </c>
    </row>
    <row r="17" spans="1:27">
      <c r="A17" s="118" t="s">
        <v>2044</v>
      </c>
      <c r="C17" s="193"/>
      <c r="D17" s="187">
        <v>840</v>
      </c>
      <c r="E17" s="187">
        <v>342.3</v>
      </c>
      <c r="F17" s="187">
        <v>236.7</v>
      </c>
      <c r="G17" s="187">
        <v>112.1</v>
      </c>
      <c r="H17" s="187">
        <v>110.6</v>
      </c>
      <c r="I17" s="187">
        <v>213</v>
      </c>
      <c r="J17" s="187">
        <v>133.9</v>
      </c>
      <c r="K17" s="187">
        <v>113.6</v>
      </c>
      <c r="L17" s="187">
        <v>119.2</v>
      </c>
      <c r="M17" s="187">
        <v>100.8</v>
      </c>
      <c r="N17" s="187">
        <v>109.6</v>
      </c>
      <c r="O17" s="187">
        <v>108.1</v>
      </c>
      <c r="P17" s="187">
        <v>112</v>
      </c>
      <c r="Q17" s="187">
        <v>104.2</v>
      </c>
      <c r="R17" s="187">
        <v>156.30000000000001</v>
      </c>
      <c r="S17" s="187">
        <v>93.3</v>
      </c>
      <c r="T17" s="187">
        <v>100.9</v>
      </c>
      <c r="U17" s="82">
        <v>119.88</v>
      </c>
      <c r="V17" s="107">
        <v>103.4</v>
      </c>
      <c r="W17" s="107">
        <v>101.07</v>
      </c>
      <c r="X17" s="107">
        <v>118</v>
      </c>
      <c r="Y17" s="107">
        <v>118.2</v>
      </c>
      <c r="Z17" s="107">
        <v>108.65</v>
      </c>
      <c r="AA17" s="107">
        <v>109.9</v>
      </c>
    </row>
    <row r="18" spans="1:27">
      <c r="A18" s="118" t="s">
        <v>2045</v>
      </c>
      <c r="C18" s="193"/>
      <c r="D18" s="187">
        <v>1149</v>
      </c>
      <c r="E18" s="187">
        <v>384.4</v>
      </c>
      <c r="F18" s="187">
        <v>210.8</v>
      </c>
      <c r="G18" s="187">
        <v>112.8</v>
      </c>
      <c r="H18" s="187">
        <v>97.4</v>
      </c>
      <c r="I18" s="187">
        <v>282.39999999999998</v>
      </c>
      <c r="J18" s="187">
        <v>100.6</v>
      </c>
      <c r="K18" s="187">
        <v>111.7</v>
      </c>
      <c r="L18" s="187">
        <v>114</v>
      </c>
      <c r="M18" s="187">
        <v>106.3</v>
      </c>
      <c r="N18" s="187">
        <v>110.5</v>
      </c>
      <c r="O18" s="187">
        <v>128.69999999999999</v>
      </c>
      <c r="P18" s="187">
        <v>86.1</v>
      </c>
      <c r="Q18" s="187">
        <v>110.4</v>
      </c>
      <c r="R18" s="187">
        <v>128.69999999999999</v>
      </c>
      <c r="S18" s="187">
        <v>113.8</v>
      </c>
      <c r="T18" s="187">
        <v>85.5</v>
      </c>
      <c r="U18" s="82">
        <v>113.23</v>
      </c>
      <c r="V18" s="107">
        <v>106.2</v>
      </c>
      <c r="W18" s="107">
        <v>105.11</v>
      </c>
      <c r="X18" s="107">
        <v>128.80000000000001</v>
      </c>
      <c r="Y18" s="107">
        <v>104.6</v>
      </c>
      <c r="Z18" s="107">
        <v>109.77</v>
      </c>
      <c r="AA18" s="107">
        <v>99.3</v>
      </c>
    </row>
    <row r="19" spans="1:27">
      <c r="A19" s="118" t="s">
        <v>2046</v>
      </c>
      <c r="C19" s="193"/>
      <c r="D19" s="187">
        <v>596.79999999999995</v>
      </c>
      <c r="E19" s="187">
        <v>317</v>
      </c>
      <c r="F19" s="187">
        <v>197.6</v>
      </c>
      <c r="G19" s="187">
        <v>85.3</v>
      </c>
      <c r="H19" s="187">
        <v>122.8</v>
      </c>
      <c r="I19" s="187">
        <v>330.3</v>
      </c>
      <c r="J19" s="187">
        <v>73.2</v>
      </c>
      <c r="K19" s="187">
        <v>170.7</v>
      </c>
      <c r="L19" s="187">
        <v>95.5</v>
      </c>
      <c r="M19" s="187">
        <v>130.80000000000001</v>
      </c>
      <c r="N19" s="187">
        <v>94.4</v>
      </c>
      <c r="O19" s="187">
        <v>107.5</v>
      </c>
      <c r="P19" s="187">
        <v>99.9</v>
      </c>
      <c r="Q19" s="187">
        <v>114.9</v>
      </c>
      <c r="R19" s="187">
        <v>95.7</v>
      </c>
      <c r="S19" s="187">
        <v>107</v>
      </c>
      <c r="T19" s="187">
        <v>142.69999999999999</v>
      </c>
      <c r="U19" s="82">
        <v>122.54</v>
      </c>
      <c r="V19" s="107">
        <v>74.5</v>
      </c>
      <c r="W19" s="107">
        <v>105.97</v>
      </c>
      <c r="X19" s="107">
        <v>102.6</v>
      </c>
      <c r="Y19" s="107">
        <v>140</v>
      </c>
      <c r="Z19" s="107">
        <v>112.9</v>
      </c>
      <c r="AA19" s="107">
        <v>94</v>
      </c>
    </row>
    <row r="20" spans="1:27">
      <c r="A20" s="118" t="s">
        <v>2204</v>
      </c>
      <c r="C20" s="193"/>
      <c r="D20" s="187">
        <v>728.4</v>
      </c>
      <c r="E20" s="187">
        <v>277.10000000000002</v>
      </c>
      <c r="F20" s="187">
        <v>214.1</v>
      </c>
      <c r="G20" s="187">
        <v>110.7</v>
      </c>
      <c r="H20" s="187">
        <v>105.9</v>
      </c>
      <c r="I20" s="187">
        <v>177.6</v>
      </c>
      <c r="J20" s="187">
        <v>131.19999999999999</v>
      </c>
      <c r="K20" s="187">
        <v>109.9</v>
      </c>
      <c r="L20" s="187">
        <v>109.9</v>
      </c>
      <c r="M20" s="187">
        <v>108.9</v>
      </c>
      <c r="N20" s="187">
        <v>111</v>
      </c>
      <c r="O20" s="187">
        <v>107.9</v>
      </c>
      <c r="P20" s="187">
        <v>106.4</v>
      </c>
      <c r="Q20" s="187">
        <v>109.1</v>
      </c>
      <c r="R20" s="187">
        <v>112</v>
      </c>
      <c r="S20" s="187">
        <v>123.4</v>
      </c>
      <c r="T20" s="187">
        <v>110.7</v>
      </c>
      <c r="U20" s="82">
        <v>106.61</v>
      </c>
      <c r="V20" s="107">
        <v>110.5</v>
      </c>
      <c r="W20" s="107">
        <v>106.08</v>
      </c>
      <c r="X20" s="107">
        <v>105.9</v>
      </c>
      <c r="Y20" s="107">
        <v>110.9</v>
      </c>
      <c r="Z20" s="107">
        <v>124.18</v>
      </c>
      <c r="AA20" s="107">
        <v>106.9</v>
      </c>
    </row>
    <row r="21" spans="1:27">
      <c r="A21" s="118" t="s">
        <v>1966</v>
      </c>
      <c r="C21" s="193"/>
      <c r="D21" s="187">
        <v>1056.5999999999999</v>
      </c>
      <c r="E21" s="187">
        <v>408.8</v>
      </c>
      <c r="F21" s="187">
        <v>317.8</v>
      </c>
      <c r="G21" s="187">
        <v>121.8</v>
      </c>
      <c r="H21" s="187">
        <v>104.9</v>
      </c>
      <c r="I21" s="187">
        <v>117.5</v>
      </c>
      <c r="J21" s="187">
        <v>170.2</v>
      </c>
      <c r="K21" s="187">
        <v>116.5</v>
      </c>
      <c r="L21" s="187">
        <v>112.4</v>
      </c>
      <c r="M21" s="187">
        <v>104.9</v>
      </c>
      <c r="N21" s="187">
        <v>130.4</v>
      </c>
      <c r="O21" s="187">
        <v>116.7</v>
      </c>
      <c r="P21" s="187">
        <v>103</v>
      </c>
      <c r="Q21" s="187">
        <v>111.1</v>
      </c>
      <c r="R21" s="187">
        <v>122.4</v>
      </c>
      <c r="S21" s="187">
        <v>125.9</v>
      </c>
      <c r="T21" s="187">
        <v>102.4</v>
      </c>
      <c r="U21" s="82">
        <v>107.55</v>
      </c>
      <c r="V21" s="107">
        <v>108.9</v>
      </c>
      <c r="W21" s="107">
        <v>112.04</v>
      </c>
      <c r="X21" s="107">
        <v>108</v>
      </c>
      <c r="Y21" s="107">
        <v>107.5</v>
      </c>
      <c r="Z21" s="107">
        <v>113.16</v>
      </c>
      <c r="AA21" s="107">
        <v>105.9</v>
      </c>
    </row>
    <row r="22" spans="1:27">
      <c r="A22" s="118" t="s">
        <v>1576</v>
      </c>
      <c r="C22" s="193"/>
      <c r="D22" s="187">
        <v>476.2</v>
      </c>
      <c r="E22" s="187">
        <v>401.1</v>
      </c>
      <c r="F22" s="187">
        <v>286.2</v>
      </c>
      <c r="G22" s="187">
        <v>116</v>
      </c>
      <c r="H22" s="187">
        <v>100.6</v>
      </c>
      <c r="I22" s="187">
        <v>230.9</v>
      </c>
      <c r="J22" s="187">
        <v>179.5</v>
      </c>
      <c r="K22" s="187">
        <v>83.6</v>
      </c>
      <c r="L22" s="187">
        <v>96.5</v>
      </c>
      <c r="M22" s="187">
        <v>126.4</v>
      </c>
      <c r="N22" s="187">
        <v>117</v>
      </c>
      <c r="O22" s="187">
        <v>111.6</v>
      </c>
      <c r="P22" s="187">
        <v>100.2</v>
      </c>
      <c r="Q22" s="187">
        <v>112.1</v>
      </c>
      <c r="R22" s="187">
        <v>124.7</v>
      </c>
      <c r="S22" s="187">
        <v>125.8</v>
      </c>
      <c r="T22" s="187">
        <v>97.5</v>
      </c>
      <c r="U22" s="82">
        <v>158.84</v>
      </c>
      <c r="V22" s="107">
        <v>92</v>
      </c>
      <c r="W22" s="107">
        <v>92.95</v>
      </c>
      <c r="X22" s="107">
        <v>103.2</v>
      </c>
      <c r="Y22" s="107">
        <v>134.6</v>
      </c>
      <c r="Z22" s="107">
        <v>115.48</v>
      </c>
      <c r="AA22" s="107">
        <v>106.4</v>
      </c>
    </row>
    <row r="23" spans="1:27">
      <c r="A23" s="118" t="s">
        <v>2203</v>
      </c>
      <c r="C23" s="193"/>
      <c r="D23" s="187">
        <v>800.6</v>
      </c>
      <c r="E23" s="187">
        <v>408.4</v>
      </c>
      <c r="F23" s="187">
        <v>235.5</v>
      </c>
      <c r="G23" s="187">
        <v>110.9</v>
      </c>
      <c r="H23" s="187">
        <v>103.6</v>
      </c>
      <c r="I23" s="187">
        <v>185</v>
      </c>
      <c r="J23" s="187">
        <v>140</v>
      </c>
      <c r="K23" s="187">
        <v>108.4</v>
      </c>
      <c r="L23" s="187">
        <v>111</v>
      </c>
      <c r="M23" s="187">
        <v>106.5</v>
      </c>
      <c r="N23" s="187">
        <v>114</v>
      </c>
      <c r="O23" s="187">
        <v>114.6</v>
      </c>
      <c r="P23" s="187">
        <v>101.9</v>
      </c>
      <c r="Q23" s="187">
        <v>104.7</v>
      </c>
      <c r="R23" s="187">
        <v>123.6</v>
      </c>
      <c r="S23" s="187">
        <v>133.80000000000001</v>
      </c>
      <c r="T23" s="187">
        <v>101.6</v>
      </c>
      <c r="U23" s="82">
        <v>104.65</v>
      </c>
      <c r="V23" s="107">
        <v>103.4</v>
      </c>
      <c r="W23" s="107">
        <v>107.55</v>
      </c>
      <c r="X23" s="107">
        <v>104.7</v>
      </c>
      <c r="Y23" s="107">
        <v>108.4</v>
      </c>
      <c r="Z23" s="107">
        <v>119.49</v>
      </c>
      <c r="AA23" s="107">
        <v>104.5</v>
      </c>
    </row>
    <row r="24" spans="1:27" ht="26.4">
      <c r="A24" s="118" t="s">
        <v>1577</v>
      </c>
      <c r="C24" s="193"/>
      <c r="D24" s="187">
        <v>997.9</v>
      </c>
      <c r="E24" s="187">
        <v>318.39999999999998</v>
      </c>
      <c r="F24" s="187">
        <v>177.4</v>
      </c>
      <c r="G24" s="187">
        <v>110.9</v>
      </c>
      <c r="H24" s="187">
        <v>100.6</v>
      </c>
      <c r="I24" s="187">
        <v>255</v>
      </c>
      <c r="J24" s="187">
        <v>130.69999999999999</v>
      </c>
      <c r="K24" s="187">
        <v>97</v>
      </c>
      <c r="L24" s="187">
        <v>127.6</v>
      </c>
      <c r="M24" s="187">
        <v>133.30000000000001</v>
      </c>
      <c r="N24" s="187">
        <v>95.8</v>
      </c>
      <c r="O24" s="187">
        <v>103.3</v>
      </c>
      <c r="P24" s="187">
        <v>114.3</v>
      </c>
      <c r="Q24" s="187">
        <v>110.3</v>
      </c>
      <c r="R24" s="187">
        <v>122.2</v>
      </c>
      <c r="S24" s="187">
        <v>107.7</v>
      </c>
      <c r="T24" s="187">
        <v>98.3</v>
      </c>
      <c r="U24" s="82">
        <v>145.57</v>
      </c>
      <c r="V24" s="107">
        <v>75.3</v>
      </c>
      <c r="W24" s="107">
        <v>111.01</v>
      </c>
      <c r="X24" s="107">
        <v>109.3</v>
      </c>
      <c r="Y24" s="107">
        <v>122</v>
      </c>
      <c r="Z24" s="107">
        <v>117.35</v>
      </c>
      <c r="AA24" s="107">
        <v>93.2</v>
      </c>
    </row>
    <row r="25" spans="1:27">
      <c r="A25" s="118" t="s">
        <v>878</v>
      </c>
      <c r="C25" s="193"/>
      <c r="D25" s="187">
        <v>754.9</v>
      </c>
      <c r="E25" s="187">
        <v>230.6</v>
      </c>
      <c r="F25" s="187">
        <v>227.2</v>
      </c>
      <c r="G25" s="187">
        <v>152.80000000000001</v>
      </c>
      <c r="H25" s="187">
        <v>118</v>
      </c>
      <c r="I25" s="187">
        <v>150.80000000000001</v>
      </c>
      <c r="J25" s="187">
        <v>143.19999999999999</v>
      </c>
      <c r="K25" s="187">
        <v>125</v>
      </c>
      <c r="L25" s="187">
        <v>112.6</v>
      </c>
      <c r="M25" s="187">
        <v>108.9</v>
      </c>
      <c r="N25" s="187">
        <v>109.9</v>
      </c>
      <c r="O25" s="187">
        <v>108.7</v>
      </c>
      <c r="P25" s="187">
        <v>107.6</v>
      </c>
      <c r="Q25" s="187">
        <v>110.1</v>
      </c>
      <c r="R25" s="187">
        <v>107.7</v>
      </c>
      <c r="S25" s="187">
        <v>110.9</v>
      </c>
      <c r="T25" s="187">
        <v>108.9</v>
      </c>
      <c r="U25" s="82">
        <v>108.26</v>
      </c>
      <c r="V25" s="107">
        <v>108.4</v>
      </c>
      <c r="W25" s="107">
        <v>112.09</v>
      </c>
      <c r="X25" s="107">
        <v>114.6</v>
      </c>
      <c r="Y25" s="107">
        <v>113.7</v>
      </c>
      <c r="Z25" s="107">
        <v>110.72</v>
      </c>
      <c r="AA25" s="107">
        <v>106.4</v>
      </c>
    </row>
    <row r="26" spans="1:27" ht="66">
      <c r="A26" s="106" t="s">
        <v>296</v>
      </c>
      <c r="X26" s="427"/>
      <c r="Y26" s="427"/>
    </row>
    <row r="27" spans="1:27">
      <c r="A27" s="118" t="s">
        <v>963</v>
      </c>
      <c r="C27" s="193"/>
      <c r="D27" s="187">
        <v>603</v>
      </c>
      <c r="E27" s="187">
        <v>287.89999999999998</v>
      </c>
      <c r="F27" s="187">
        <v>308.8</v>
      </c>
      <c r="G27" s="187">
        <v>110.9</v>
      </c>
      <c r="H27" s="187">
        <v>103.1</v>
      </c>
      <c r="I27" s="187">
        <v>146</v>
      </c>
      <c r="J27" s="187">
        <v>143.80000000000001</v>
      </c>
      <c r="K27" s="187">
        <v>119</v>
      </c>
      <c r="L27" s="187">
        <v>111.9</v>
      </c>
      <c r="M27" s="187">
        <v>107.9</v>
      </c>
      <c r="N27" s="187">
        <v>110.7</v>
      </c>
      <c r="O27" s="187">
        <v>108.6</v>
      </c>
      <c r="P27" s="187">
        <v>104.3</v>
      </c>
      <c r="Q27" s="187">
        <v>104.7</v>
      </c>
      <c r="R27" s="187">
        <v>105.5</v>
      </c>
      <c r="S27" s="187">
        <v>110.8</v>
      </c>
      <c r="T27" s="187">
        <v>113.3</v>
      </c>
      <c r="U27" s="187">
        <v>112.9</v>
      </c>
      <c r="V27" s="107">
        <v>125.5</v>
      </c>
      <c r="W27" s="107">
        <v>108.19</v>
      </c>
      <c r="X27" s="107">
        <v>107.43</v>
      </c>
      <c r="Y27" s="107">
        <v>109</v>
      </c>
      <c r="Z27" s="107">
        <v>122.86</v>
      </c>
      <c r="AA27" s="107">
        <v>108.4</v>
      </c>
    </row>
    <row r="28" spans="1:27">
      <c r="A28" s="118" t="s">
        <v>964</v>
      </c>
      <c r="C28" s="193"/>
      <c r="D28" s="187">
        <v>563.79999999999995</v>
      </c>
      <c r="E28" s="187">
        <v>254.1</v>
      </c>
      <c r="F28" s="187">
        <v>260.60000000000002</v>
      </c>
      <c r="G28" s="187">
        <v>126.7</v>
      </c>
      <c r="H28" s="187">
        <v>108.1</v>
      </c>
      <c r="I28" s="187">
        <v>143.9</v>
      </c>
      <c r="J28" s="187">
        <v>155.19999999999999</v>
      </c>
      <c r="K28" s="187">
        <v>125.1</v>
      </c>
      <c r="L28" s="187">
        <v>113.6</v>
      </c>
      <c r="M28" s="187">
        <v>108.5</v>
      </c>
      <c r="N28" s="187">
        <v>107.1</v>
      </c>
      <c r="O28" s="187">
        <v>106.5</v>
      </c>
      <c r="P28" s="187">
        <v>105.9</v>
      </c>
      <c r="Q28" s="187">
        <v>105.3</v>
      </c>
      <c r="R28" s="187">
        <v>105</v>
      </c>
      <c r="S28" s="187">
        <v>104.9</v>
      </c>
      <c r="T28" s="187">
        <v>107</v>
      </c>
      <c r="U28" s="187">
        <v>104.2</v>
      </c>
      <c r="V28" s="107">
        <v>105.6</v>
      </c>
      <c r="W28" s="107">
        <v>103.79</v>
      </c>
      <c r="X28" s="107">
        <v>105.31</v>
      </c>
      <c r="Y28" s="107">
        <v>108.1</v>
      </c>
      <c r="Z28" s="107">
        <v>123.66</v>
      </c>
      <c r="AA28" s="107">
        <v>107.4</v>
      </c>
    </row>
    <row r="29" spans="1:27">
      <c r="A29" s="118" t="s">
        <v>965</v>
      </c>
      <c r="C29" s="193"/>
      <c r="D29" s="187">
        <v>521.1</v>
      </c>
      <c r="E29" s="187">
        <v>238.9</v>
      </c>
      <c r="F29" s="187">
        <v>272.5</v>
      </c>
      <c r="G29" s="187">
        <v>119.5</v>
      </c>
      <c r="H29" s="187">
        <v>105.8</v>
      </c>
      <c r="I29" s="187">
        <v>137.1</v>
      </c>
      <c r="J29" s="187">
        <v>171.4</v>
      </c>
      <c r="K29" s="187">
        <v>119.8</v>
      </c>
      <c r="L29" s="187">
        <v>112.3</v>
      </c>
      <c r="M29" s="187">
        <v>106.9</v>
      </c>
      <c r="N29" s="187">
        <v>106.8</v>
      </c>
      <c r="O29" s="187">
        <v>105.9</v>
      </c>
      <c r="P29" s="187">
        <v>105.2</v>
      </c>
      <c r="Q29" s="187">
        <v>107.9</v>
      </c>
      <c r="R29" s="187">
        <v>105.1</v>
      </c>
      <c r="S29" s="187">
        <v>106</v>
      </c>
      <c r="T29" s="187">
        <v>107.9</v>
      </c>
      <c r="U29" s="187">
        <v>103.4</v>
      </c>
      <c r="V29" s="107">
        <v>103.6</v>
      </c>
      <c r="W29" s="107">
        <v>104.07</v>
      </c>
      <c r="X29" s="107">
        <v>104.83</v>
      </c>
      <c r="Y29" s="107">
        <v>107.3</v>
      </c>
      <c r="Z29" s="107">
        <v>119.09</v>
      </c>
      <c r="AA29" s="107">
        <v>107.6</v>
      </c>
    </row>
    <row r="30" spans="1:27">
      <c r="A30" s="118" t="s">
        <v>879</v>
      </c>
      <c r="B30" s="114"/>
      <c r="C30" s="443"/>
      <c r="D30" s="107">
        <v>481</v>
      </c>
      <c r="E30" s="107">
        <v>256.39999999999998</v>
      </c>
      <c r="F30" s="107">
        <v>289.39999999999998</v>
      </c>
      <c r="G30" s="107">
        <v>120.7</v>
      </c>
      <c r="H30" s="107">
        <v>105.4</v>
      </c>
      <c r="I30" s="107">
        <v>130</v>
      </c>
      <c r="J30" s="107">
        <v>159.80000000000001</v>
      </c>
      <c r="K30" s="107">
        <v>125.8</v>
      </c>
      <c r="L30" s="107">
        <v>114.4</v>
      </c>
      <c r="M30" s="107">
        <v>108.3</v>
      </c>
      <c r="N30" s="107">
        <v>105.9</v>
      </c>
      <c r="O30" s="107">
        <v>107.1</v>
      </c>
      <c r="P30" s="107">
        <v>107.4</v>
      </c>
      <c r="Q30" s="107">
        <v>104.3</v>
      </c>
      <c r="R30" s="13" t="s">
        <v>1842</v>
      </c>
      <c r="S30" s="13" t="s">
        <v>1842</v>
      </c>
      <c r="T30" s="13" t="s">
        <v>1842</v>
      </c>
      <c r="U30" s="13" t="s">
        <v>1842</v>
      </c>
      <c r="V30" s="13" t="s">
        <v>1842</v>
      </c>
      <c r="W30" s="13" t="s">
        <v>1842</v>
      </c>
      <c r="X30" s="13" t="s">
        <v>1842</v>
      </c>
      <c r="Y30" s="13" t="s">
        <v>1842</v>
      </c>
      <c r="Z30" s="13" t="s">
        <v>1842</v>
      </c>
      <c r="AA30" s="13" t="s">
        <v>1842</v>
      </c>
    </row>
    <row r="31" spans="1:27">
      <c r="A31" s="118" t="s">
        <v>880</v>
      </c>
      <c r="C31" s="193"/>
      <c r="D31" s="187">
        <v>739.7</v>
      </c>
      <c r="E31" s="187">
        <v>267.8</v>
      </c>
      <c r="F31" s="187">
        <v>223.6</v>
      </c>
      <c r="G31" s="187">
        <v>123.7</v>
      </c>
      <c r="H31" s="187">
        <v>109.4</v>
      </c>
      <c r="I31" s="187">
        <v>162.80000000000001</v>
      </c>
      <c r="J31" s="187">
        <v>149.1</v>
      </c>
      <c r="K31" s="187">
        <v>122.8</v>
      </c>
      <c r="L31" s="187">
        <v>116.1</v>
      </c>
      <c r="M31" s="187">
        <v>112.7</v>
      </c>
      <c r="N31" s="187">
        <v>110.7</v>
      </c>
      <c r="O31" s="187">
        <v>108</v>
      </c>
      <c r="P31" s="187">
        <v>107.5</v>
      </c>
      <c r="Q31" s="187">
        <v>107.8</v>
      </c>
      <c r="R31" s="187">
        <v>108</v>
      </c>
      <c r="S31" s="187">
        <v>109.8</v>
      </c>
      <c r="T31" s="187">
        <v>111</v>
      </c>
      <c r="U31" s="187">
        <v>107.1</v>
      </c>
      <c r="V31" s="107">
        <v>107.2</v>
      </c>
      <c r="W31" s="107">
        <v>105.55</v>
      </c>
      <c r="X31" s="107">
        <v>104.66</v>
      </c>
      <c r="Y31" s="107">
        <v>106.2</v>
      </c>
      <c r="Z31" s="107">
        <v>112.82</v>
      </c>
      <c r="AA31" s="107">
        <v>107.3</v>
      </c>
    </row>
    <row r="32" spans="1:27" ht="26.4">
      <c r="A32" s="118" t="s">
        <v>1721</v>
      </c>
      <c r="C32" s="193"/>
      <c r="D32" s="187">
        <v>575.29999999999995</v>
      </c>
      <c r="E32" s="187">
        <v>231.4</v>
      </c>
      <c r="F32" s="187">
        <v>190.4</v>
      </c>
      <c r="G32" s="187">
        <v>120.6</v>
      </c>
      <c r="H32" s="187">
        <v>108.7</v>
      </c>
      <c r="I32" s="187">
        <v>161.6</v>
      </c>
      <c r="J32" s="187">
        <v>149.19999999999999</v>
      </c>
      <c r="K32" s="187">
        <v>123</v>
      </c>
      <c r="L32" s="187">
        <v>117.5</v>
      </c>
      <c r="M32" s="187">
        <v>115.1</v>
      </c>
      <c r="N32" s="187">
        <v>111.1</v>
      </c>
      <c r="O32" s="187">
        <v>108.8</v>
      </c>
      <c r="P32" s="187">
        <v>108.3</v>
      </c>
      <c r="Q32" s="187">
        <v>107.8</v>
      </c>
      <c r="R32" s="187">
        <v>107.9</v>
      </c>
      <c r="S32" s="187">
        <v>109.3</v>
      </c>
      <c r="T32" s="187">
        <v>111.1</v>
      </c>
      <c r="U32" s="187">
        <v>107.2</v>
      </c>
      <c r="V32" s="107">
        <v>105.9</v>
      </c>
      <c r="W32" s="107">
        <v>104.94</v>
      </c>
      <c r="X32" s="107">
        <v>104.26</v>
      </c>
      <c r="Y32" s="107">
        <v>105.5</v>
      </c>
      <c r="Z32" s="107">
        <v>111.18</v>
      </c>
      <c r="AA32" s="107">
        <v>106.7</v>
      </c>
    </row>
    <row r="33" spans="1:27">
      <c r="A33" s="118" t="s">
        <v>1885</v>
      </c>
      <c r="C33" s="193"/>
      <c r="D33" s="187">
        <v>900.7</v>
      </c>
      <c r="E33" s="187">
        <v>270.10000000000002</v>
      </c>
      <c r="F33" s="187">
        <v>248</v>
      </c>
      <c r="G33" s="187">
        <v>120.5</v>
      </c>
      <c r="H33" s="187">
        <v>108.9</v>
      </c>
      <c r="I33" s="187">
        <v>158.19999999999999</v>
      </c>
      <c r="J33" s="187">
        <v>160</v>
      </c>
      <c r="K33" s="187">
        <v>122.2</v>
      </c>
      <c r="L33" s="187">
        <v>116</v>
      </c>
      <c r="M33" s="187">
        <v>112.5</v>
      </c>
      <c r="N33" s="187">
        <v>111.9</v>
      </c>
      <c r="O33" s="187">
        <v>110</v>
      </c>
      <c r="P33" s="187">
        <v>109.4</v>
      </c>
      <c r="Q33" s="187">
        <v>108.5</v>
      </c>
      <c r="R33" s="187">
        <v>109.1</v>
      </c>
      <c r="S33" s="187">
        <v>113.2</v>
      </c>
      <c r="T33" s="187">
        <v>113.9</v>
      </c>
      <c r="U33" s="187">
        <v>109</v>
      </c>
      <c r="V33" s="107">
        <v>110</v>
      </c>
      <c r="W33" s="107">
        <v>106.2</v>
      </c>
      <c r="X33" s="107">
        <v>104.84</v>
      </c>
      <c r="Y33" s="107">
        <v>107.9</v>
      </c>
      <c r="Z33" s="107">
        <v>117.21</v>
      </c>
      <c r="AA33" s="107">
        <v>109.2</v>
      </c>
    </row>
    <row r="34" spans="1:27">
      <c r="A34" s="118" t="s">
        <v>1886</v>
      </c>
      <c r="C34" s="193"/>
      <c r="D34" s="187">
        <v>902</v>
      </c>
      <c r="E34" s="187">
        <v>325.3</v>
      </c>
      <c r="F34" s="187">
        <v>227.6</v>
      </c>
      <c r="G34" s="187">
        <v>118.2</v>
      </c>
      <c r="H34" s="187">
        <v>107.6</v>
      </c>
      <c r="I34" s="187">
        <v>195.6</v>
      </c>
      <c r="J34" s="187">
        <v>141.69999999999999</v>
      </c>
      <c r="K34" s="187">
        <v>115.1</v>
      </c>
      <c r="L34" s="187">
        <v>112.2</v>
      </c>
      <c r="M34" s="187">
        <v>109.1</v>
      </c>
      <c r="N34" s="187">
        <v>109.5</v>
      </c>
      <c r="O34" s="187">
        <v>107.9</v>
      </c>
      <c r="P34" s="187">
        <v>107</v>
      </c>
      <c r="Q34" s="187">
        <v>106.8</v>
      </c>
      <c r="R34" s="187">
        <v>108.3</v>
      </c>
      <c r="S34" s="187">
        <v>110.2</v>
      </c>
      <c r="T34" s="187">
        <v>114.3</v>
      </c>
      <c r="U34" s="187">
        <v>105.5</v>
      </c>
      <c r="V34" s="107">
        <v>106.9</v>
      </c>
      <c r="W34" s="107">
        <v>105.15</v>
      </c>
      <c r="X34" s="107">
        <v>103.88</v>
      </c>
      <c r="Y34" s="107">
        <v>106.8</v>
      </c>
      <c r="Z34" s="107">
        <v>114.2</v>
      </c>
      <c r="AA34" s="107">
        <v>107.3</v>
      </c>
    </row>
    <row r="35" spans="1:27" ht="26.4">
      <c r="A35" s="118" t="s">
        <v>1887</v>
      </c>
      <c r="C35" s="193"/>
      <c r="D35" s="187">
        <v>680.3</v>
      </c>
      <c r="E35" s="187">
        <v>230.5</v>
      </c>
      <c r="F35" s="187">
        <v>205.4</v>
      </c>
      <c r="G35" s="187">
        <v>118.4</v>
      </c>
      <c r="H35" s="187">
        <v>110.1</v>
      </c>
      <c r="I35" s="187">
        <v>172.2</v>
      </c>
      <c r="J35" s="187">
        <v>150.9</v>
      </c>
      <c r="K35" s="187">
        <v>124.7</v>
      </c>
      <c r="L35" s="187">
        <v>116.1</v>
      </c>
      <c r="M35" s="187">
        <v>112.1</v>
      </c>
      <c r="N35" s="187">
        <v>109.2</v>
      </c>
      <c r="O35" s="187">
        <v>106.9</v>
      </c>
      <c r="P35" s="187">
        <v>106.3</v>
      </c>
      <c r="Q35" s="187">
        <v>107.1</v>
      </c>
      <c r="R35" s="187">
        <v>107.8</v>
      </c>
      <c r="S35" s="187">
        <v>108.3</v>
      </c>
      <c r="T35" s="187">
        <v>110.1</v>
      </c>
      <c r="U35" s="187">
        <v>106.1</v>
      </c>
      <c r="V35" s="107">
        <v>105.5</v>
      </c>
      <c r="W35" s="107">
        <v>104.63</v>
      </c>
      <c r="X35" s="107">
        <v>104.45</v>
      </c>
      <c r="Y35" s="107">
        <v>105.7</v>
      </c>
      <c r="Z35" s="107">
        <v>115.06</v>
      </c>
      <c r="AA35" s="107">
        <v>109.2</v>
      </c>
    </row>
    <row r="36" spans="1:27">
      <c r="A36" s="118" t="s">
        <v>1723</v>
      </c>
      <c r="C36" s="193"/>
      <c r="D36" s="187">
        <v>995.3</v>
      </c>
      <c r="E36" s="187">
        <v>464.6</v>
      </c>
      <c r="F36" s="187">
        <v>205.1</v>
      </c>
      <c r="G36" s="187">
        <v>109.6</v>
      </c>
      <c r="H36" s="187">
        <v>104</v>
      </c>
      <c r="I36" s="187">
        <v>247.6</v>
      </c>
      <c r="J36" s="187">
        <v>132.5</v>
      </c>
      <c r="K36" s="187">
        <v>102</v>
      </c>
      <c r="L36" s="187">
        <v>104.3</v>
      </c>
      <c r="M36" s="187">
        <v>107.6</v>
      </c>
      <c r="N36" s="187">
        <v>106</v>
      </c>
      <c r="O36" s="187">
        <v>104.2</v>
      </c>
      <c r="P36" s="187">
        <v>106.4</v>
      </c>
      <c r="Q36" s="187">
        <v>105.7</v>
      </c>
      <c r="R36" s="187">
        <v>108</v>
      </c>
      <c r="S36" s="187">
        <v>117.5</v>
      </c>
      <c r="T36" s="187">
        <v>112.6</v>
      </c>
      <c r="U36" s="187">
        <v>104</v>
      </c>
      <c r="V36" s="107">
        <v>108.9</v>
      </c>
      <c r="W36" s="107">
        <v>107.27</v>
      </c>
      <c r="X36" s="107">
        <v>104.61</v>
      </c>
      <c r="Y36" s="107">
        <v>109.2</v>
      </c>
      <c r="Z36" s="107">
        <v>122.41</v>
      </c>
      <c r="AA36" s="107">
        <v>106.3</v>
      </c>
    </row>
    <row r="37" spans="1:27" ht="12.75" customHeight="1">
      <c r="A37" s="118" t="s">
        <v>1724</v>
      </c>
      <c r="C37" s="193"/>
      <c r="D37" s="187">
        <v>617.70000000000005</v>
      </c>
      <c r="E37" s="187">
        <v>348.5</v>
      </c>
      <c r="F37" s="187">
        <v>212.3</v>
      </c>
      <c r="G37" s="187">
        <v>115.8</v>
      </c>
      <c r="H37" s="187">
        <v>107</v>
      </c>
      <c r="I37" s="187">
        <v>234</v>
      </c>
      <c r="J37" s="187">
        <v>137.69999999999999</v>
      </c>
      <c r="K37" s="187">
        <v>111.5</v>
      </c>
      <c r="L37" s="187">
        <v>109.8</v>
      </c>
      <c r="M37" s="187">
        <v>109</v>
      </c>
      <c r="N37" s="187">
        <v>109.3</v>
      </c>
      <c r="O37" s="187">
        <v>106.7</v>
      </c>
      <c r="P37" s="187">
        <v>106.3</v>
      </c>
      <c r="Q37" s="187">
        <v>106.8</v>
      </c>
      <c r="R37" s="187">
        <v>107.2</v>
      </c>
      <c r="S37" s="187">
        <v>110.5</v>
      </c>
      <c r="T37" s="187">
        <v>115.5</v>
      </c>
      <c r="U37" s="187">
        <v>104.5</v>
      </c>
      <c r="V37" s="107">
        <v>104.9</v>
      </c>
      <c r="W37" s="107">
        <v>106.43</v>
      </c>
      <c r="X37" s="107">
        <v>104.88</v>
      </c>
      <c r="Y37" s="107">
        <v>108.3</v>
      </c>
      <c r="Z37" s="107">
        <v>121.78</v>
      </c>
      <c r="AA37" s="107">
        <v>109.4</v>
      </c>
    </row>
    <row r="38" spans="1:27">
      <c r="A38" s="118" t="s">
        <v>1725</v>
      </c>
      <c r="C38" s="193"/>
      <c r="D38" s="187">
        <v>914.5</v>
      </c>
      <c r="E38" s="187">
        <v>251.5</v>
      </c>
      <c r="F38" s="187">
        <v>209.7</v>
      </c>
      <c r="G38" s="187">
        <v>123.5</v>
      </c>
      <c r="H38" s="187">
        <v>109.1</v>
      </c>
      <c r="I38" s="187">
        <v>175.1</v>
      </c>
      <c r="J38" s="187">
        <v>151.69999999999999</v>
      </c>
      <c r="K38" s="187">
        <v>120.8</v>
      </c>
      <c r="L38" s="187">
        <v>114.3</v>
      </c>
      <c r="M38" s="187">
        <v>110.6</v>
      </c>
      <c r="N38" s="187">
        <v>109.8</v>
      </c>
      <c r="O38" s="187">
        <v>107.2</v>
      </c>
      <c r="P38" s="187">
        <v>106.3</v>
      </c>
      <c r="Q38" s="187">
        <v>106.7</v>
      </c>
      <c r="R38" s="187">
        <v>108.8</v>
      </c>
      <c r="S38" s="187">
        <v>110.9</v>
      </c>
      <c r="T38" s="187">
        <v>113.1</v>
      </c>
      <c r="U38" s="187">
        <v>106.3</v>
      </c>
      <c r="V38" s="107">
        <v>106.2</v>
      </c>
      <c r="W38" s="107">
        <v>105.55</v>
      </c>
      <c r="X38" s="107">
        <v>105.22</v>
      </c>
      <c r="Y38" s="107">
        <v>107.3</v>
      </c>
      <c r="Z38" s="107">
        <v>116.6</v>
      </c>
      <c r="AA38" s="107">
        <v>108.8</v>
      </c>
    </row>
    <row r="39" spans="1:27">
      <c r="A39" s="118" t="s">
        <v>1726</v>
      </c>
      <c r="C39" s="193"/>
      <c r="D39" s="187">
        <v>407.2</v>
      </c>
      <c r="E39" s="187">
        <v>194.2</v>
      </c>
      <c r="F39" s="187">
        <v>275.5</v>
      </c>
      <c r="G39" s="187">
        <v>112.2</v>
      </c>
      <c r="H39" s="187">
        <v>115.7</v>
      </c>
      <c r="I39" s="187">
        <v>273.89999999999998</v>
      </c>
      <c r="J39" s="187">
        <v>116.9</v>
      </c>
      <c r="K39" s="187">
        <v>103.6</v>
      </c>
      <c r="L39" s="187">
        <v>106.8</v>
      </c>
      <c r="M39" s="187">
        <v>106.2</v>
      </c>
      <c r="N39" s="187">
        <v>108.6</v>
      </c>
      <c r="O39" s="187">
        <v>104.2</v>
      </c>
      <c r="P39" s="187">
        <v>105.3</v>
      </c>
      <c r="Q39" s="187">
        <v>108.1</v>
      </c>
      <c r="R39" s="187">
        <v>107.7</v>
      </c>
      <c r="S39" s="187">
        <v>116.1</v>
      </c>
      <c r="T39" s="187">
        <v>118.7</v>
      </c>
      <c r="U39" s="187">
        <v>119.5</v>
      </c>
      <c r="V39" s="107">
        <v>121.1</v>
      </c>
      <c r="W39" s="107">
        <v>122.59</v>
      </c>
      <c r="X39" s="107">
        <v>129.31</v>
      </c>
      <c r="Y39" s="107">
        <v>127.1</v>
      </c>
      <c r="Z39" s="107">
        <v>126.59</v>
      </c>
      <c r="AA39" s="107">
        <v>117.8</v>
      </c>
    </row>
    <row r="40" spans="1:27">
      <c r="A40" s="118" t="s">
        <v>1727</v>
      </c>
      <c r="C40" s="193"/>
      <c r="D40" s="187">
        <v>668.5</v>
      </c>
      <c r="E40" s="187">
        <v>269.7</v>
      </c>
      <c r="F40" s="187">
        <v>217.3</v>
      </c>
      <c r="G40" s="187">
        <v>117.5</v>
      </c>
      <c r="H40" s="187">
        <v>107.1</v>
      </c>
      <c r="I40" s="187">
        <v>173.2</v>
      </c>
      <c r="J40" s="187">
        <v>129.80000000000001</v>
      </c>
      <c r="K40" s="187">
        <v>114.4</v>
      </c>
      <c r="L40" s="187">
        <v>113.1</v>
      </c>
      <c r="M40" s="187">
        <v>109.9</v>
      </c>
      <c r="N40" s="187">
        <v>109.7</v>
      </c>
      <c r="O40" s="187">
        <v>107.9</v>
      </c>
      <c r="P40" s="187">
        <v>108</v>
      </c>
      <c r="Q40" s="187">
        <v>106.8</v>
      </c>
      <c r="R40" s="187">
        <v>108.4</v>
      </c>
      <c r="S40" s="187">
        <v>112.1</v>
      </c>
      <c r="T40" s="187">
        <v>107.1</v>
      </c>
      <c r="U40" s="187">
        <v>103.9</v>
      </c>
      <c r="V40" s="107">
        <v>105.5</v>
      </c>
      <c r="W40" s="107">
        <v>104.97</v>
      </c>
      <c r="X40" s="107">
        <v>103.56</v>
      </c>
      <c r="Y40" s="107">
        <v>106.4</v>
      </c>
      <c r="Z40" s="107">
        <v>109.56</v>
      </c>
      <c r="AA40" s="107">
        <v>103.3</v>
      </c>
    </row>
    <row r="41" spans="1:27" ht="26.4">
      <c r="A41" s="118" t="s">
        <v>1728</v>
      </c>
      <c r="C41" s="193"/>
      <c r="D41" s="187">
        <v>544.79999999999995</v>
      </c>
      <c r="E41" s="187">
        <v>237.1</v>
      </c>
      <c r="F41" s="187">
        <v>201.2</v>
      </c>
      <c r="G41" s="187">
        <v>113</v>
      </c>
      <c r="H41" s="187">
        <v>106.8</v>
      </c>
      <c r="I41" s="187">
        <v>243.4</v>
      </c>
      <c r="J41" s="187">
        <v>123.4</v>
      </c>
      <c r="K41" s="187">
        <v>112.6</v>
      </c>
      <c r="L41" s="187">
        <v>110.2</v>
      </c>
      <c r="M41" s="187">
        <v>107.7</v>
      </c>
      <c r="N41" s="187">
        <v>108</v>
      </c>
      <c r="O41" s="187">
        <v>102.6</v>
      </c>
      <c r="P41" s="187">
        <v>103</v>
      </c>
      <c r="Q41" s="187">
        <v>102.1</v>
      </c>
      <c r="R41" s="187">
        <v>103</v>
      </c>
      <c r="S41" s="187">
        <v>105.5</v>
      </c>
      <c r="T41" s="187">
        <v>109.2</v>
      </c>
      <c r="U41" s="187">
        <v>101.2</v>
      </c>
      <c r="V41" s="107">
        <v>102</v>
      </c>
      <c r="W41" s="107">
        <v>102.3</v>
      </c>
      <c r="X41" s="107">
        <v>102.12</v>
      </c>
      <c r="Y41" s="107">
        <v>117.9</v>
      </c>
      <c r="Z41" s="107">
        <v>116.82</v>
      </c>
      <c r="AA41" s="107">
        <v>105.7</v>
      </c>
    </row>
    <row r="42" spans="1:27">
      <c r="A42" s="118" t="s">
        <v>1729</v>
      </c>
      <c r="C42" s="193"/>
      <c r="D42" s="187">
        <v>457.4</v>
      </c>
      <c r="E42" s="187">
        <v>236.5</v>
      </c>
      <c r="F42" s="187">
        <v>167.5</v>
      </c>
      <c r="G42" s="187">
        <v>108.2</v>
      </c>
      <c r="H42" s="187">
        <v>104.1</v>
      </c>
      <c r="I42" s="187">
        <v>285.3</v>
      </c>
      <c r="J42" s="187">
        <v>117.6</v>
      </c>
      <c r="K42" s="187">
        <v>109.2</v>
      </c>
      <c r="L42" s="187">
        <v>113.6</v>
      </c>
      <c r="M42" s="187">
        <v>104</v>
      </c>
      <c r="N42" s="187">
        <v>100</v>
      </c>
      <c r="O42" s="187">
        <v>98.5</v>
      </c>
      <c r="P42" s="187">
        <v>99.2</v>
      </c>
      <c r="Q42" s="187">
        <v>98.8</v>
      </c>
      <c r="R42" s="187">
        <v>98.8</v>
      </c>
      <c r="S42" s="187">
        <v>101.4</v>
      </c>
      <c r="T42" s="187">
        <v>105.4</v>
      </c>
      <c r="U42" s="187">
        <v>98.2</v>
      </c>
      <c r="V42" s="107">
        <v>99.6</v>
      </c>
      <c r="W42" s="107">
        <v>98.9</v>
      </c>
      <c r="X42" s="107">
        <v>99.79</v>
      </c>
      <c r="Y42" s="107">
        <v>115.8</v>
      </c>
      <c r="Z42" s="107">
        <v>109.78</v>
      </c>
      <c r="AA42" s="107">
        <v>100.2</v>
      </c>
    </row>
    <row r="43" spans="1:27">
      <c r="A43" s="118" t="s">
        <v>1730</v>
      </c>
      <c r="C43" s="193"/>
      <c r="D43" s="187">
        <v>1080.5</v>
      </c>
      <c r="E43" s="187">
        <v>323.2</v>
      </c>
      <c r="F43" s="187">
        <v>253.2</v>
      </c>
      <c r="G43" s="187">
        <v>117</v>
      </c>
      <c r="H43" s="187">
        <v>103.5</v>
      </c>
      <c r="I43" s="187">
        <v>135.1</v>
      </c>
      <c r="J43" s="187">
        <v>146.6</v>
      </c>
      <c r="K43" s="187">
        <v>126.4</v>
      </c>
      <c r="L43" s="187">
        <v>117.1</v>
      </c>
      <c r="M43" s="187">
        <v>111.1</v>
      </c>
      <c r="N43" s="187">
        <v>111.6</v>
      </c>
      <c r="O43" s="187">
        <v>108.4</v>
      </c>
      <c r="P43" s="187">
        <v>109.1</v>
      </c>
      <c r="Q43" s="187">
        <v>111.5</v>
      </c>
      <c r="R43" s="187">
        <v>116.2</v>
      </c>
      <c r="S43" s="187">
        <v>111.3</v>
      </c>
      <c r="T43" s="187">
        <v>102.1</v>
      </c>
      <c r="U43" s="187">
        <v>104.6</v>
      </c>
      <c r="V43" s="107">
        <v>107.9</v>
      </c>
      <c r="W43" s="107">
        <v>105.1</v>
      </c>
      <c r="X43" s="107">
        <v>102.49</v>
      </c>
      <c r="Y43" s="107">
        <v>104.8</v>
      </c>
      <c r="Z43" s="107">
        <v>110.4</v>
      </c>
      <c r="AA43" s="107">
        <v>105.8</v>
      </c>
    </row>
    <row r="44" spans="1:27">
      <c r="A44" s="118" t="s">
        <v>1731</v>
      </c>
      <c r="C44" s="193"/>
      <c r="D44" s="82">
        <v>685</v>
      </c>
      <c r="E44" s="82">
        <v>361.8</v>
      </c>
      <c r="F44" s="82">
        <v>293.3</v>
      </c>
      <c r="G44" s="82">
        <v>108.1</v>
      </c>
      <c r="H44" s="187">
        <v>118.4</v>
      </c>
      <c r="I44" s="187">
        <v>118.1</v>
      </c>
      <c r="J44" s="187">
        <v>269</v>
      </c>
      <c r="K44" s="187">
        <v>125.7</v>
      </c>
      <c r="L44" s="187">
        <v>91.4</v>
      </c>
      <c r="M44" s="187">
        <v>120.4</v>
      </c>
      <c r="N44" s="187">
        <v>116.8</v>
      </c>
      <c r="O44" s="187">
        <v>131.30000000000001</v>
      </c>
      <c r="P44" s="187">
        <v>115.8</v>
      </c>
      <c r="Q44" s="187">
        <v>110.9</v>
      </c>
      <c r="R44" s="187">
        <v>108.5</v>
      </c>
      <c r="S44" s="187">
        <v>101.2</v>
      </c>
      <c r="T44" s="187">
        <v>108</v>
      </c>
      <c r="U44" s="187">
        <v>106.5</v>
      </c>
      <c r="V44" s="107">
        <v>114.9</v>
      </c>
      <c r="W44" s="107">
        <v>106.8</v>
      </c>
      <c r="X44" s="107">
        <v>105.69</v>
      </c>
      <c r="Y44" s="107">
        <v>108.9</v>
      </c>
      <c r="Z44" s="107">
        <v>104.8</v>
      </c>
      <c r="AA44" s="107">
        <v>103.8</v>
      </c>
    </row>
    <row r="45" spans="1:27">
      <c r="A45" s="118" t="s">
        <v>1732</v>
      </c>
      <c r="C45" s="193"/>
      <c r="D45" s="82">
        <v>4003.7</v>
      </c>
      <c r="E45" s="187">
        <v>435.3</v>
      </c>
      <c r="F45" s="187">
        <v>268.39999999999998</v>
      </c>
      <c r="G45" s="187">
        <v>133.6</v>
      </c>
      <c r="H45" s="187">
        <v>108.9</v>
      </c>
      <c r="I45" s="187">
        <v>208.5</v>
      </c>
      <c r="J45" s="187">
        <v>141.9</v>
      </c>
      <c r="K45" s="187">
        <v>116.5</v>
      </c>
      <c r="L45" s="187">
        <v>102.1</v>
      </c>
      <c r="M45" s="187">
        <v>115.1</v>
      </c>
      <c r="N45" s="187">
        <v>107.2</v>
      </c>
      <c r="O45" s="187">
        <v>102.3</v>
      </c>
      <c r="P45" s="187">
        <v>103.2</v>
      </c>
      <c r="Q45" s="187">
        <v>102.9</v>
      </c>
      <c r="R45" s="187">
        <v>105.5</v>
      </c>
      <c r="S45" s="187">
        <v>116.4</v>
      </c>
      <c r="T45" s="187">
        <v>117.6</v>
      </c>
      <c r="U45" s="187">
        <v>98.1</v>
      </c>
      <c r="V45" s="107">
        <v>106.3</v>
      </c>
      <c r="W45" s="107">
        <v>106.3</v>
      </c>
      <c r="X45" s="107">
        <v>108.56</v>
      </c>
      <c r="Y45" s="107">
        <v>113.1</v>
      </c>
      <c r="Z45" s="107">
        <v>119.62</v>
      </c>
      <c r="AA45" s="107">
        <v>104.9</v>
      </c>
    </row>
    <row r="46" spans="1:27">
      <c r="A46" s="118" t="s">
        <v>1431</v>
      </c>
      <c r="C46" s="193"/>
      <c r="D46" s="187">
        <v>691</v>
      </c>
      <c r="E46" s="187">
        <v>268.5</v>
      </c>
      <c r="F46" s="187">
        <v>185.5</v>
      </c>
      <c r="G46" s="187">
        <v>105.4</v>
      </c>
      <c r="H46" s="187">
        <v>103.3</v>
      </c>
      <c r="I46" s="187">
        <v>173</v>
      </c>
      <c r="J46" s="187">
        <v>141.80000000000001</v>
      </c>
      <c r="K46" s="187">
        <v>112</v>
      </c>
      <c r="L46" s="187">
        <v>107.1</v>
      </c>
      <c r="M46" s="187">
        <v>107.4</v>
      </c>
      <c r="N46" s="187">
        <v>108.6</v>
      </c>
      <c r="O46" s="187">
        <v>105.1</v>
      </c>
      <c r="P46" s="187">
        <v>107</v>
      </c>
      <c r="Q46" s="187">
        <v>120.9</v>
      </c>
      <c r="R46" s="187">
        <v>114.8</v>
      </c>
      <c r="S46" s="187">
        <v>123.6</v>
      </c>
      <c r="T46" s="187">
        <v>128</v>
      </c>
      <c r="U46" s="187">
        <v>116.9</v>
      </c>
      <c r="V46" s="107">
        <v>124.3</v>
      </c>
      <c r="W46" s="107">
        <v>109.7</v>
      </c>
      <c r="X46" s="107">
        <v>103.08</v>
      </c>
      <c r="Y46" s="107">
        <v>105.3</v>
      </c>
      <c r="Z46" s="107">
        <v>122.9</v>
      </c>
      <c r="AA46" s="107">
        <v>109</v>
      </c>
    </row>
    <row r="47" spans="1:27">
      <c r="A47" s="118" t="s">
        <v>1432</v>
      </c>
      <c r="C47" s="193"/>
      <c r="D47" s="187">
        <v>568.6</v>
      </c>
      <c r="E47" s="187">
        <v>242.8</v>
      </c>
      <c r="F47" s="187">
        <v>225.9</v>
      </c>
      <c r="G47" s="187">
        <v>117.9</v>
      </c>
      <c r="H47" s="187">
        <v>110.2</v>
      </c>
      <c r="I47" s="187">
        <v>161.9</v>
      </c>
      <c r="J47" s="187">
        <v>144.5</v>
      </c>
      <c r="K47" s="187">
        <v>120.7</v>
      </c>
      <c r="L47" s="187">
        <v>114.8</v>
      </c>
      <c r="M47" s="187">
        <v>109</v>
      </c>
      <c r="N47" s="187">
        <v>107.5</v>
      </c>
      <c r="O47" s="187">
        <v>106.4</v>
      </c>
      <c r="P47" s="187">
        <v>106.6</v>
      </c>
      <c r="Q47" s="187">
        <v>106.2</v>
      </c>
      <c r="R47" s="187">
        <v>108.5</v>
      </c>
      <c r="S47" s="187">
        <v>109.6</v>
      </c>
      <c r="T47" s="187">
        <v>112.78</v>
      </c>
      <c r="U47" s="187">
        <v>106.1</v>
      </c>
      <c r="V47" s="107">
        <v>105.4</v>
      </c>
      <c r="W47" s="107">
        <v>106.8</v>
      </c>
      <c r="X47" s="107">
        <v>104.77</v>
      </c>
      <c r="Y47" s="107">
        <v>109.4</v>
      </c>
      <c r="Z47" s="107">
        <v>115.09</v>
      </c>
      <c r="AA47" s="107">
        <v>107.3</v>
      </c>
    </row>
    <row r="48" spans="1:27" ht="52.8">
      <c r="A48" s="106" t="s">
        <v>297</v>
      </c>
      <c r="X48" s="427"/>
      <c r="Z48" s="107"/>
    </row>
    <row r="49" spans="1:27">
      <c r="A49" s="118" t="s">
        <v>2232</v>
      </c>
      <c r="C49" s="193"/>
      <c r="D49" s="187">
        <v>2010.7</v>
      </c>
      <c r="E49" s="187">
        <v>332</v>
      </c>
      <c r="F49" s="187">
        <v>221.2</v>
      </c>
      <c r="G49" s="187">
        <v>133.30000000000001</v>
      </c>
      <c r="H49" s="187">
        <v>112.4</v>
      </c>
      <c r="I49" s="187">
        <v>122</v>
      </c>
      <c r="J49" s="187">
        <v>126.2</v>
      </c>
      <c r="K49" s="187">
        <v>121.8</v>
      </c>
      <c r="L49" s="187">
        <v>125.1</v>
      </c>
      <c r="M49" s="187">
        <v>121.7</v>
      </c>
      <c r="N49" s="187">
        <v>118.7</v>
      </c>
      <c r="O49" s="187">
        <v>114</v>
      </c>
      <c r="P49" s="187">
        <v>115.3</v>
      </c>
      <c r="Q49" s="187">
        <v>113.2</v>
      </c>
      <c r="R49" s="187">
        <v>114.4</v>
      </c>
      <c r="S49" s="187">
        <v>118.7</v>
      </c>
      <c r="T49" s="187">
        <v>109.9</v>
      </c>
      <c r="U49" s="187">
        <v>106</v>
      </c>
      <c r="V49" s="107">
        <v>109.3</v>
      </c>
      <c r="W49" s="107">
        <v>107.35</v>
      </c>
      <c r="X49" s="107">
        <v>107.6</v>
      </c>
      <c r="Y49" s="107">
        <v>106.1</v>
      </c>
      <c r="Z49" s="107">
        <v>107.85</v>
      </c>
      <c r="AA49" s="107">
        <v>105.1</v>
      </c>
    </row>
    <row r="50" spans="1:27">
      <c r="A50" s="118" t="s">
        <v>2233</v>
      </c>
      <c r="C50" s="193"/>
      <c r="D50" s="187">
        <v>2027.1</v>
      </c>
      <c r="E50" s="187">
        <v>794.8</v>
      </c>
      <c r="F50" s="187">
        <v>300.10000000000002</v>
      </c>
      <c r="G50" s="187">
        <v>153.19999999999999</v>
      </c>
      <c r="H50" s="187">
        <v>118.5</v>
      </c>
      <c r="I50" s="187">
        <v>114.1</v>
      </c>
      <c r="J50" s="187">
        <v>143.1</v>
      </c>
      <c r="K50" s="187">
        <v>134.80000000000001</v>
      </c>
      <c r="L50" s="187">
        <v>125.3</v>
      </c>
      <c r="M50" s="187">
        <v>126</v>
      </c>
      <c r="N50" s="187">
        <v>113.7</v>
      </c>
      <c r="O50" s="187">
        <v>118</v>
      </c>
      <c r="P50" s="187">
        <v>115.8</v>
      </c>
      <c r="Q50" s="187">
        <v>114.2</v>
      </c>
      <c r="R50" s="187">
        <v>113.6</v>
      </c>
      <c r="S50" s="187">
        <v>122.5</v>
      </c>
      <c r="T50" s="187">
        <v>106.5</v>
      </c>
      <c r="U50" s="187">
        <v>108.68</v>
      </c>
      <c r="V50" s="107">
        <v>109.1</v>
      </c>
      <c r="W50" s="107">
        <v>106.94</v>
      </c>
      <c r="X50" s="107">
        <v>108.9</v>
      </c>
      <c r="Y50" s="107">
        <v>107.3</v>
      </c>
      <c r="Z50" s="107">
        <v>110.74</v>
      </c>
      <c r="AA50" s="107">
        <v>106.6</v>
      </c>
    </row>
    <row r="51" spans="1:27">
      <c r="A51" s="118" t="s">
        <v>1744</v>
      </c>
      <c r="C51" s="193"/>
      <c r="D51" s="187">
        <v>1290</v>
      </c>
      <c r="E51" s="187">
        <v>752.4</v>
      </c>
      <c r="F51" s="187">
        <v>318</v>
      </c>
      <c r="G51" s="187">
        <v>149</v>
      </c>
      <c r="H51" s="187">
        <v>123.9</v>
      </c>
      <c r="I51" s="187">
        <v>115.9</v>
      </c>
      <c r="J51" s="187">
        <v>135.19999999999999</v>
      </c>
      <c r="K51" s="187">
        <v>130.69999999999999</v>
      </c>
      <c r="L51" s="187">
        <v>123.3</v>
      </c>
      <c r="M51" s="187">
        <v>137.6</v>
      </c>
      <c r="N51" s="187">
        <v>118.7</v>
      </c>
      <c r="O51" s="187">
        <v>109.9</v>
      </c>
      <c r="P51" s="187">
        <v>109.1</v>
      </c>
      <c r="Q51" s="187">
        <v>102.1</v>
      </c>
      <c r="R51" s="187">
        <v>110.8</v>
      </c>
      <c r="S51" s="187">
        <v>102</v>
      </c>
      <c r="T51" s="187">
        <v>102.9</v>
      </c>
      <c r="U51" s="187">
        <v>102.22</v>
      </c>
      <c r="V51" s="107">
        <v>103.1</v>
      </c>
      <c r="W51" s="107">
        <v>101.74</v>
      </c>
      <c r="X51" s="107">
        <v>102.2</v>
      </c>
      <c r="Y51" s="107">
        <v>101.3</v>
      </c>
      <c r="Z51" s="107">
        <v>102.86</v>
      </c>
      <c r="AA51" s="107">
        <v>103.7</v>
      </c>
    </row>
    <row r="52" spans="1:27">
      <c r="A52" s="118" t="s">
        <v>1745</v>
      </c>
      <c r="C52" s="193"/>
      <c r="D52" s="187">
        <v>1533.8</v>
      </c>
      <c r="E52" s="187">
        <v>1044.3</v>
      </c>
      <c r="F52" s="187">
        <v>491.8</v>
      </c>
      <c r="G52" s="187">
        <v>150.9</v>
      </c>
      <c r="H52" s="187">
        <v>131.4</v>
      </c>
      <c r="I52" s="187">
        <v>119.1</v>
      </c>
      <c r="J52" s="187">
        <v>132.30000000000001</v>
      </c>
      <c r="K52" s="187">
        <v>142.6</v>
      </c>
      <c r="L52" s="187">
        <v>156.80000000000001</v>
      </c>
      <c r="M52" s="187">
        <v>148.80000000000001</v>
      </c>
      <c r="N52" s="187">
        <v>128.69999999999999</v>
      </c>
      <c r="O52" s="187">
        <v>123.5</v>
      </c>
      <c r="P52" s="187">
        <v>132.69999999999999</v>
      </c>
      <c r="Q52" s="187">
        <v>117.9</v>
      </c>
      <c r="R52" s="187">
        <v>114</v>
      </c>
      <c r="S52" s="187">
        <v>116.4</v>
      </c>
      <c r="T52" s="187">
        <v>119.6</v>
      </c>
      <c r="U52" s="187">
        <v>112.95</v>
      </c>
      <c r="V52" s="107">
        <v>111.7</v>
      </c>
      <c r="W52" s="107">
        <v>109.4</v>
      </c>
      <c r="X52" s="107">
        <v>109.8</v>
      </c>
      <c r="Y52" s="107">
        <v>109.4</v>
      </c>
      <c r="Z52" s="107">
        <v>110.05</v>
      </c>
      <c r="AA52" s="107">
        <v>105.4</v>
      </c>
    </row>
    <row r="53" spans="1:27">
      <c r="A53" s="118" t="s">
        <v>1746</v>
      </c>
      <c r="C53" s="193"/>
      <c r="D53" s="187">
        <v>2104.9</v>
      </c>
      <c r="E53" s="187">
        <v>1328.4</v>
      </c>
      <c r="F53" s="82">
        <v>379.4</v>
      </c>
      <c r="G53" s="82">
        <v>149.80000000000001</v>
      </c>
      <c r="H53" s="187">
        <v>134.19999999999999</v>
      </c>
      <c r="I53" s="187">
        <v>129.19999999999999</v>
      </c>
      <c r="J53" s="187">
        <v>135.1</v>
      </c>
      <c r="K53" s="187">
        <v>138.6</v>
      </c>
      <c r="L53" s="187">
        <v>166.7</v>
      </c>
      <c r="M53" s="187">
        <v>151.1</v>
      </c>
      <c r="N53" s="187">
        <v>131.4</v>
      </c>
      <c r="O53" s="187">
        <v>129.1</v>
      </c>
      <c r="P53" s="187">
        <v>136.1</v>
      </c>
      <c r="Q53" s="187">
        <v>117.7</v>
      </c>
      <c r="R53" s="187">
        <v>112.4</v>
      </c>
      <c r="S53" s="187">
        <v>114.9</v>
      </c>
      <c r="T53" s="187">
        <v>113.1</v>
      </c>
      <c r="U53" s="187">
        <v>107.86</v>
      </c>
      <c r="V53" s="107">
        <v>110</v>
      </c>
      <c r="W53" s="107">
        <v>107.49</v>
      </c>
      <c r="X53" s="107">
        <v>105.4</v>
      </c>
      <c r="Y53" s="107">
        <v>119</v>
      </c>
      <c r="Z53" s="107">
        <v>112.08</v>
      </c>
      <c r="AA53" s="107">
        <v>105.5</v>
      </c>
    </row>
    <row r="54" spans="1:27">
      <c r="A54" s="118" t="s">
        <v>1747</v>
      </c>
      <c r="C54" s="193"/>
      <c r="D54" s="187">
        <v>1269.7</v>
      </c>
      <c r="E54" s="187">
        <v>985.7</v>
      </c>
      <c r="F54" s="82">
        <v>516.20000000000005</v>
      </c>
      <c r="G54" s="82">
        <v>151.30000000000001</v>
      </c>
      <c r="H54" s="187">
        <v>126.2</v>
      </c>
      <c r="I54" s="187">
        <v>112.6</v>
      </c>
      <c r="J54" s="187">
        <v>131.69999999999999</v>
      </c>
      <c r="K54" s="187">
        <v>144.69999999999999</v>
      </c>
      <c r="L54" s="187">
        <v>153.80000000000001</v>
      </c>
      <c r="M54" s="187">
        <v>148.30000000000001</v>
      </c>
      <c r="N54" s="187">
        <v>127.7</v>
      </c>
      <c r="O54" s="187">
        <v>120.9</v>
      </c>
      <c r="P54" s="187">
        <v>131.5</v>
      </c>
      <c r="Q54" s="187">
        <v>118</v>
      </c>
      <c r="R54" s="187">
        <v>114.7</v>
      </c>
      <c r="S54" s="187">
        <v>117.1</v>
      </c>
      <c r="T54" s="187">
        <v>123.01</v>
      </c>
      <c r="U54" s="187">
        <v>115.34</v>
      </c>
      <c r="V54" s="107">
        <v>112.5</v>
      </c>
      <c r="W54" s="107">
        <v>110.35</v>
      </c>
      <c r="X54" s="107">
        <v>111.2</v>
      </c>
      <c r="Y54" s="107">
        <v>105.3</v>
      </c>
      <c r="Z54" s="107">
        <v>109.13</v>
      </c>
      <c r="AA54" s="107">
        <v>105.3</v>
      </c>
    </row>
    <row r="55" spans="1:27">
      <c r="A55" s="118" t="s">
        <v>684</v>
      </c>
      <c r="C55" s="193"/>
      <c r="D55" s="187">
        <v>1640</v>
      </c>
      <c r="E55" s="187">
        <v>403.8</v>
      </c>
      <c r="F55" s="187">
        <v>270.3</v>
      </c>
      <c r="G55" s="187">
        <v>147.4</v>
      </c>
      <c r="H55" s="187">
        <v>118.9</v>
      </c>
      <c r="I55" s="187">
        <v>113.2</v>
      </c>
      <c r="J55" s="187">
        <v>130.80000000000001</v>
      </c>
      <c r="K55" s="187">
        <v>116.7</v>
      </c>
      <c r="L55" s="187">
        <v>124.2</v>
      </c>
      <c r="M55" s="187">
        <v>133.6</v>
      </c>
      <c r="N55" s="187">
        <v>115.1</v>
      </c>
      <c r="O55" s="187">
        <v>121.6</v>
      </c>
      <c r="P55" s="187">
        <v>132.1</v>
      </c>
      <c r="Q55" s="187">
        <v>128.5</v>
      </c>
      <c r="R55" s="187">
        <v>111.8</v>
      </c>
      <c r="S55" s="187">
        <v>120.7</v>
      </c>
      <c r="T55" s="187">
        <v>116.2</v>
      </c>
      <c r="U55" s="187">
        <v>107.66</v>
      </c>
      <c r="V55" s="107">
        <v>111.3</v>
      </c>
      <c r="W55" s="107">
        <v>106.44</v>
      </c>
      <c r="X55" s="107">
        <v>109.9</v>
      </c>
      <c r="Y55" s="107">
        <v>115.6</v>
      </c>
      <c r="Z55" s="107">
        <v>116.79</v>
      </c>
      <c r="AA55" s="107">
        <v>109.3</v>
      </c>
    </row>
    <row r="56" spans="1:27">
      <c r="A56" s="118" t="s">
        <v>685</v>
      </c>
      <c r="C56" s="193"/>
      <c r="D56" s="193"/>
      <c r="E56" s="193"/>
      <c r="F56" s="193"/>
      <c r="G56" s="193"/>
      <c r="H56" s="187">
        <v>115.7</v>
      </c>
      <c r="I56" s="187">
        <v>126</v>
      </c>
      <c r="J56" s="187">
        <v>129.19999999999999</v>
      </c>
      <c r="K56" s="187">
        <v>119.2</v>
      </c>
      <c r="L56" s="187">
        <v>118.7</v>
      </c>
      <c r="M56" s="187">
        <v>125.8</v>
      </c>
      <c r="N56" s="187">
        <v>118.8</v>
      </c>
      <c r="O56" s="187">
        <v>113.5</v>
      </c>
      <c r="P56" s="187">
        <v>115</v>
      </c>
      <c r="Q56" s="187">
        <v>115.5</v>
      </c>
      <c r="R56" s="187">
        <v>115.4</v>
      </c>
      <c r="S56" s="187">
        <v>115.8</v>
      </c>
      <c r="T56" s="187">
        <v>108.3</v>
      </c>
      <c r="U56" s="187">
        <v>104.26</v>
      </c>
      <c r="V56" s="107">
        <v>106</v>
      </c>
      <c r="W56" s="107">
        <v>110.57</v>
      </c>
      <c r="X56" s="107">
        <v>107.7</v>
      </c>
      <c r="Y56" s="107">
        <v>113.8</v>
      </c>
      <c r="Z56" s="107">
        <v>108.72</v>
      </c>
      <c r="AA56" s="107">
        <v>104.9</v>
      </c>
    </row>
    <row r="57" spans="1:27">
      <c r="A57" s="118" t="s">
        <v>686</v>
      </c>
      <c r="C57" s="193"/>
      <c r="D57" s="187">
        <v>2602</v>
      </c>
      <c r="E57" s="187">
        <v>463.7</v>
      </c>
      <c r="F57" s="187">
        <v>210.6</v>
      </c>
      <c r="G57" s="187">
        <v>135.30000000000001</v>
      </c>
      <c r="H57" s="187">
        <v>132.30000000000001</v>
      </c>
      <c r="I57" s="187">
        <v>133.5</v>
      </c>
      <c r="J57" s="187">
        <v>151.4</v>
      </c>
      <c r="K57" s="187">
        <v>140.19999999999999</v>
      </c>
      <c r="L57" s="187">
        <v>132.69999999999999</v>
      </c>
      <c r="M57" s="187">
        <v>132.80000000000001</v>
      </c>
      <c r="N57" s="187">
        <v>121.8</v>
      </c>
      <c r="O57" s="187">
        <v>119.9</v>
      </c>
      <c r="P57" s="187">
        <v>117.7</v>
      </c>
      <c r="Q57" s="187">
        <v>115.6</v>
      </c>
      <c r="R57" s="187">
        <v>114.5</v>
      </c>
      <c r="S57" s="187">
        <v>115.5</v>
      </c>
      <c r="T57" s="187">
        <v>111.3</v>
      </c>
      <c r="U57" s="187">
        <v>108.64</v>
      </c>
      <c r="V57" s="107">
        <v>111.3</v>
      </c>
      <c r="W57" s="107">
        <v>108.84</v>
      </c>
      <c r="X57" s="107">
        <v>110.5</v>
      </c>
      <c r="Y57" s="107">
        <v>109.9</v>
      </c>
      <c r="Z57" s="107">
        <v>107.15</v>
      </c>
      <c r="AA57" s="107">
        <v>105.8</v>
      </c>
    </row>
    <row r="58" spans="1:27">
      <c r="A58" s="118" t="s">
        <v>687</v>
      </c>
      <c r="C58" s="193"/>
      <c r="D58" s="187">
        <v>3091</v>
      </c>
      <c r="E58" s="187">
        <v>262.39999999999998</v>
      </c>
      <c r="F58" s="187">
        <v>219.4</v>
      </c>
      <c r="G58" s="187">
        <v>134.1</v>
      </c>
      <c r="H58" s="187">
        <v>111.5</v>
      </c>
      <c r="I58" s="187">
        <v>114.8</v>
      </c>
      <c r="J58" s="187">
        <v>138.6</v>
      </c>
      <c r="K58" s="187">
        <v>126</v>
      </c>
      <c r="L58" s="187">
        <v>124.1</v>
      </c>
      <c r="M58" s="187">
        <v>118.2</v>
      </c>
      <c r="N58" s="187">
        <v>116.7</v>
      </c>
      <c r="O58" s="187">
        <v>124.7</v>
      </c>
      <c r="P58" s="187">
        <v>115.5</v>
      </c>
      <c r="Q58" s="187">
        <v>107.1</v>
      </c>
      <c r="R58" s="187">
        <v>115.6</v>
      </c>
      <c r="S58" s="187">
        <v>122.3</v>
      </c>
      <c r="T58" s="187">
        <v>110.1</v>
      </c>
      <c r="U58" s="187">
        <v>104.75</v>
      </c>
      <c r="V58" s="107">
        <v>106.5</v>
      </c>
      <c r="W58" s="107">
        <v>108.76</v>
      </c>
      <c r="X58" s="107">
        <v>115</v>
      </c>
      <c r="Y58" s="107">
        <v>113.4</v>
      </c>
      <c r="Z58" s="107">
        <v>107.12</v>
      </c>
      <c r="AA58" s="107">
        <v>107.6</v>
      </c>
    </row>
    <row r="59" spans="1:27">
      <c r="A59" s="118" t="s">
        <v>688</v>
      </c>
      <c r="C59" s="193"/>
      <c r="D59" s="187">
        <v>2292.3000000000002</v>
      </c>
      <c r="E59" s="187">
        <v>345.8</v>
      </c>
      <c r="F59" s="187">
        <v>259.39999999999998</v>
      </c>
      <c r="G59" s="187">
        <v>155.69999999999999</v>
      </c>
      <c r="H59" s="187">
        <v>115</v>
      </c>
      <c r="I59" s="187">
        <v>117.9</v>
      </c>
      <c r="J59" s="187">
        <v>141.5</v>
      </c>
      <c r="K59" s="187">
        <v>134.69999999999999</v>
      </c>
      <c r="L59" s="187">
        <v>126.1</v>
      </c>
      <c r="M59" s="187">
        <v>122.1</v>
      </c>
      <c r="N59" s="187">
        <v>119</v>
      </c>
      <c r="O59" s="187">
        <v>112.8</v>
      </c>
      <c r="P59" s="187">
        <v>111.2</v>
      </c>
      <c r="Q59" s="187">
        <v>115.2</v>
      </c>
      <c r="R59" s="187">
        <v>115.6</v>
      </c>
      <c r="S59" s="187">
        <v>121.2</v>
      </c>
      <c r="T59" s="187">
        <v>109.5</v>
      </c>
      <c r="U59" s="187">
        <v>105.43</v>
      </c>
      <c r="V59" s="107">
        <v>109</v>
      </c>
      <c r="W59" s="107">
        <v>105.87</v>
      </c>
      <c r="X59" s="107">
        <v>105.7</v>
      </c>
      <c r="Y59" s="107">
        <v>107.6</v>
      </c>
      <c r="Z59" s="107">
        <v>114.43</v>
      </c>
      <c r="AA59" s="107">
        <v>107.3</v>
      </c>
    </row>
    <row r="60" spans="1:27">
      <c r="A60" s="118" t="s">
        <v>743</v>
      </c>
      <c r="C60" s="193"/>
      <c r="D60" s="187">
        <v>2652.9</v>
      </c>
      <c r="E60" s="187">
        <v>392.5</v>
      </c>
      <c r="F60" s="187">
        <v>263.39999999999998</v>
      </c>
      <c r="G60" s="187">
        <v>137.6</v>
      </c>
      <c r="H60" s="187">
        <v>120.7</v>
      </c>
      <c r="I60" s="187">
        <v>127.8</v>
      </c>
      <c r="J60" s="187">
        <v>135</v>
      </c>
      <c r="K60" s="187">
        <v>122.9</v>
      </c>
      <c r="L60" s="187">
        <v>122.5</v>
      </c>
      <c r="M60" s="187">
        <v>130.69999999999999</v>
      </c>
      <c r="N60" s="187">
        <v>122.1</v>
      </c>
      <c r="O60" s="187">
        <v>115</v>
      </c>
      <c r="P60" s="187">
        <v>118.7</v>
      </c>
      <c r="Q60" s="187">
        <v>113.6</v>
      </c>
      <c r="R60" s="187">
        <v>113.9</v>
      </c>
      <c r="S60" s="187">
        <v>116.3</v>
      </c>
      <c r="T60" s="187">
        <v>113.9</v>
      </c>
      <c r="U60" s="187">
        <v>108.35</v>
      </c>
      <c r="V60" s="107">
        <v>110</v>
      </c>
      <c r="W60" s="107">
        <v>108.62</v>
      </c>
      <c r="X60" s="107">
        <v>109</v>
      </c>
      <c r="Y60" s="107">
        <v>109.2</v>
      </c>
      <c r="Z60" s="107">
        <v>111.11</v>
      </c>
      <c r="AA60" s="107">
        <v>107.8</v>
      </c>
    </row>
    <row r="61" spans="1:27" ht="26.4">
      <c r="A61" s="118" t="s">
        <v>744</v>
      </c>
      <c r="C61" s="193"/>
      <c r="D61" s="193"/>
      <c r="E61" s="187">
        <v>369.5</v>
      </c>
      <c r="F61" s="187">
        <v>262.39999999999998</v>
      </c>
      <c r="G61" s="187">
        <v>154.80000000000001</v>
      </c>
      <c r="H61" s="187">
        <v>119.9</v>
      </c>
      <c r="I61" s="187">
        <v>121.2</v>
      </c>
      <c r="J61" s="187">
        <v>131.80000000000001</v>
      </c>
      <c r="K61" s="187">
        <v>131.9</v>
      </c>
      <c r="L61" s="187">
        <v>130.4</v>
      </c>
      <c r="M61" s="187">
        <v>132</v>
      </c>
      <c r="N61" s="187">
        <v>123.5</v>
      </c>
      <c r="O61" s="187">
        <v>119.4</v>
      </c>
      <c r="P61" s="187">
        <v>118.6</v>
      </c>
      <c r="Q61" s="187">
        <v>116.3</v>
      </c>
      <c r="R61" s="187">
        <v>117.5</v>
      </c>
      <c r="S61" s="187">
        <v>121</v>
      </c>
      <c r="T61" s="187">
        <v>111.5</v>
      </c>
      <c r="U61" s="187">
        <v>107.21</v>
      </c>
      <c r="V61" s="107">
        <v>107.7</v>
      </c>
      <c r="W61" s="27">
        <v>107.37</v>
      </c>
      <c r="X61" s="107">
        <v>106</v>
      </c>
      <c r="Y61" s="107">
        <v>105.1</v>
      </c>
      <c r="Z61" s="107">
        <v>104.8</v>
      </c>
      <c r="AA61" s="107">
        <v>104.7</v>
      </c>
    </row>
    <row r="62" spans="1:27">
      <c r="A62" s="118" t="s">
        <v>1928</v>
      </c>
      <c r="C62" s="193"/>
      <c r="D62" s="193"/>
      <c r="E62" s="187">
        <v>152.19999999999999</v>
      </c>
      <c r="F62" s="187">
        <v>298</v>
      </c>
      <c r="G62" s="187">
        <v>125.8</v>
      </c>
      <c r="H62" s="187">
        <v>111.2</v>
      </c>
      <c r="I62" s="187">
        <v>100.7</v>
      </c>
      <c r="J62" s="187">
        <v>100.6</v>
      </c>
      <c r="K62" s="187">
        <v>103.8</v>
      </c>
      <c r="L62" s="187">
        <v>117.9</v>
      </c>
      <c r="M62" s="187">
        <v>101.6</v>
      </c>
      <c r="N62" s="187">
        <v>100.9</v>
      </c>
      <c r="O62" s="187">
        <v>101.1</v>
      </c>
      <c r="P62" s="187">
        <v>100.1</v>
      </c>
      <c r="Q62" s="187">
        <v>121.6</v>
      </c>
      <c r="R62" s="187">
        <v>111.7</v>
      </c>
      <c r="S62" s="187">
        <v>134.5</v>
      </c>
      <c r="T62" s="187">
        <v>117.4</v>
      </c>
      <c r="U62" s="187">
        <v>112.02</v>
      </c>
      <c r="V62" s="107">
        <v>119.1</v>
      </c>
      <c r="W62" s="27">
        <v>108.92</v>
      </c>
      <c r="X62" s="107">
        <v>107.8</v>
      </c>
      <c r="Y62" s="107">
        <v>110.5</v>
      </c>
      <c r="Z62" s="107">
        <v>115.96</v>
      </c>
      <c r="AA62" s="107">
        <v>111.4</v>
      </c>
    </row>
    <row r="63" spans="1:27" ht="66">
      <c r="A63" s="106" t="s">
        <v>298</v>
      </c>
      <c r="B63" s="193"/>
      <c r="AA63" s="427"/>
    </row>
    <row r="64" spans="1:27">
      <c r="A64" s="118" t="s">
        <v>1929</v>
      </c>
      <c r="B64" s="193"/>
      <c r="AA64" s="427"/>
    </row>
    <row r="65" spans="1:27" ht="39.6">
      <c r="A65" s="116" t="s">
        <v>1930</v>
      </c>
      <c r="C65" s="193"/>
      <c r="D65" s="193"/>
      <c r="E65" s="193"/>
      <c r="F65" s="187">
        <v>238.8</v>
      </c>
      <c r="G65" s="187">
        <v>121.1</v>
      </c>
      <c r="H65" s="187">
        <v>111.3</v>
      </c>
      <c r="I65" s="187">
        <v>179.5</v>
      </c>
      <c r="J65" s="187">
        <v>137.9</v>
      </c>
      <c r="K65" s="187">
        <v>119.1</v>
      </c>
      <c r="L65" s="187">
        <v>120.2</v>
      </c>
      <c r="M65" s="187">
        <v>116.6</v>
      </c>
      <c r="N65" s="187">
        <v>113.9</v>
      </c>
      <c r="O65" s="187">
        <v>113.3</v>
      </c>
      <c r="P65" s="187">
        <v>112.3</v>
      </c>
      <c r="Q65" s="187">
        <v>109.8</v>
      </c>
      <c r="R65" s="187">
        <v>115.1</v>
      </c>
      <c r="S65" s="187">
        <v>115.8</v>
      </c>
      <c r="T65" s="107">
        <v>109.3</v>
      </c>
      <c r="U65" s="107">
        <v>111.8</v>
      </c>
      <c r="V65" s="107">
        <v>106</v>
      </c>
      <c r="W65" s="27">
        <v>107.34</v>
      </c>
      <c r="X65" s="107">
        <v>107.33</v>
      </c>
      <c r="Y65" s="107">
        <v>112</v>
      </c>
      <c r="Z65" s="107">
        <v>113.1</v>
      </c>
      <c r="AA65" s="107">
        <v>105.5</v>
      </c>
    </row>
    <row r="66" spans="1:27" ht="39.6">
      <c r="A66" s="116" t="s">
        <v>1931</v>
      </c>
      <c r="C66" s="193"/>
      <c r="D66" s="193"/>
      <c r="E66" s="193"/>
      <c r="F66" s="187">
        <v>225.9</v>
      </c>
      <c r="G66" s="187">
        <v>122</v>
      </c>
      <c r="H66" s="187">
        <v>110.6</v>
      </c>
      <c r="I66" s="187">
        <v>185.3</v>
      </c>
      <c r="J66" s="187">
        <v>135.9</v>
      </c>
      <c r="K66" s="187">
        <v>120.3</v>
      </c>
      <c r="L66" s="187">
        <v>117.8</v>
      </c>
      <c r="M66" s="187">
        <v>114.4</v>
      </c>
      <c r="N66" s="187">
        <v>111.2</v>
      </c>
      <c r="O66" s="187">
        <v>110.6</v>
      </c>
      <c r="P66" s="187">
        <v>109.8</v>
      </c>
      <c r="Q66" s="187">
        <v>108.3</v>
      </c>
      <c r="R66" s="187">
        <v>110</v>
      </c>
      <c r="S66" s="187">
        <v>111.4</v>
      </c>
      <c r="T66" s="107">
        <v>108.4</v>
      </c>
      <c r="U66" s="107">
        <v>107.1</v>
      </c>
      <c r="V66" s="107">
        <v>105.8</v>
      </c>
      <c r="W66" s="27">
        <v>105.85</v>
      </c>
      <c r="X66" s="107">
        <v>105.52</v>
      </c>
      <c r="Y66" s="107">
        <v>110.6</v>
      </c>
      <c r="Z66" s="107">
        <v>112.8</v>
      </c>
      <c r="AA66" s="107">
        <v>105.5</v>
      </c>
    </row>
    <row r="67" spans="1:27">
      <c r="A67" s="118" t="s">
        <v>603</v>
      </c>
      <c r="C67" s="193"/>
      <c r="D67" s="193"/>
      <c r="E67" s="193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W67" s="286"/>
      <c r="X67" s="107"/>
      <c r="Y67" s="107"/>
      <c r="Z67" s="107"/>
      <c r="AA67" s="107"/>
    </row>
    <row r="68" spans="1:27">
      <c r="A68" s="116" t="s">
        <v>604</v>
      </c>
      <c r="C68" s="193"/>
      <c r="D68" s="193"/>
      <c r="E68" s="193"/>
      <c r="F68" s="187">
        <v>226.4</v>
      </c>
      <c r="G68" s="187">
        <v>116.3</v>
      </c>
      <c r="H68" s="187">
        <v>108.7</v>
      </c>
      <c r="I68" s="187">
        <v>193.1</v>
      </c>
      <c r="J68" s="187">
        <v>138.6</v>
      </c>
      <c r="K68" s="187">
        <v>114.9</v>
      </c>
      <c r="L68" s="187">
        <v>116.5</v>
      </c>
      <c r="M68" s="187">
        <v>110.9</v>
      </c>
      <c r="N68" s="187">
        <v>112.1</v>
      </c>
      <c r="O68" s="187">
        <v>112.6</v>
      </c>
      <c r="P68" s="187">
        <v>108.6</v>
      </c>
      <c r="Q68" s="187">
        <v>108.2</v>
      </c>
      <c r="R68" s="187">
        <v>118</v>
      </c>
      <c r="S68" s="187">
        <v>117.7</v>
      </c>
      <c r="T68" s="107">
        <v>105</v>
      </c>
      <c r="U68" s="107">
        <v>114.7</v>
      </c>
      <c r="V68" s="107">
        <v>103.1</v>
      </c>
      <c r="W68" s="27">
        <v>107.47</v>
      </c>
      <c r="X68" s="107">
        <v>107.05</v>
      </c>
      <c r="Y68" s="107">
        <v>115.9</v>
      </c>
      <c r="Z68" s="107">
        <v>114.2</v>
      </c>
      <c r="AA68" s="107">
        <v>104.6</v>
      </c>
    </row>
    <row r="69" spans="1:27">
      <c r="A69" s="116" t="s">
        <v>916</v>
      </c>
      <c r="C69" s="193"/>
      <c r="D69" s="193"/>
      <c r="E69" s="193"/>
      <c r="F69" s="187">
        <v>222.1</v>
      </c>
      <c r="G69" s="187">
        <v>119.1</v>
      </c>
      <c r="H69" s="187">
        <v>109.4</v>
      </c>
      <c r="I69" s="187">
        <v>196.3</v>
      </c>
      <c r="J69" s="187">
        <v>135.69999999999999</v>
      </c>
      <c r="K69" s="187">
        <v>118.7</v>
      </c>
      <c r="L69" s="187">
        <v>117.1</v>
      </c>
      <c r="M69" s="187">
        <v>111.3</v>
      </c>
      <c r="N69" s="187">
        <v>109.8</v>
      </c>
      <c r="O69" s="187">
        <v>112.1</v>
      </c>
      <c r="P69" s="187">
        <v>109.7</v>
      </c>
      <c r="Q69" s="187">
        <v>109.2</v>
      </c>
      <c r="R69" s="187">
        <v>114.4</v>
      </c>
      <c r="S69" s="187">
        <v>115.8</v>
      </c>
      <c r="T69" s="107">
        <v>106.6</v>
      </c>
      <c r="U69" s="107">
        <v>111.7</v>
      </c>
      <c r="V69" s="107">
        <v>104.2</v>
      </c>
      <c r="W69" s="27">
        <v>107.56</v>
      </c>
      <c r="X69" s="107">
        <v>107.55</v>
      </c>
      <c r="Y69" s="107">
        <v>115</v>
      </c>
      <c r="Z69" s="107">
        <v>113.8</v>
      </c>
      <c r="AA69" s="107">
        <v>104.6</v>
      </c>
    </row>
    <row r="70" spans="1:27">
      <c r="A70" s="118" t="s">
        <v>917</v>
      </c>
      <c r="C70" s="193"/>
      <c r="D70" s="193"/>
      <c r="E70" s="193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W70" s="18"/>
      <c r="X70" s="107"/>
      <c r="Y70" s="107"/>
      <c r="Z70" s="107"/>
      <c r="AA70" s="107"/>
    </row>
    <row r="71" spans="1:27">
      <c r="A71" s="116" t="s">
        <v>604</v>
      </c>
      <c r="C71" s="193"/>
      <c r="D71" s="193"/>
      <c r="E71" s="193"/>
      <c r="F71" s="187">
        <v>223.3</v>
      </c>
      <c r="G71" s="187">
        <v>118.8</v>
      </c>
      <c r="H71" s="187">
        <v>108.4</v>
      </c>
      <c r="I71" s="187">
        <v>182.8</v>
      </c>
      <c r="J71" s="187">
        <v>140.1</v>
      </c>
      <c r="K71" s="187">
        <v>116.7</v>
      </c>
      <c r="L71" s="187">
        <v>112.3</v>
      </c>
      <c r="M71" s="187">
        <v>111.6</v>
      </c>
      <c r="N71" s="187">
        <v>109.9</v>
      </c>
      <c r="O71" s="187">
        <v>107.8</v>
      </c>
      <c r="P71" s="187">
        <v>107.1</v>
      </c>
      <c r="Q71" s="187">
        <v>107.1</v>
      </c>
      <c r="R71" s="187">
        <v>107.8</v>
      </c>
      <c r="S71" s="187">
        <v>111</v>
      </c>
      <c r="T71" s="107">
        <v>112.6</v>
      </c>
      <c r="U71" s="107">
        <v>106.1</v>
      </c>
      <c r="V71" s="107">
        <v>108.2</v>
      </c>
      <c r="W71" s="27">
        <v>106.46</v>
      </c>
      <c r="X71" s="107">
        <v>106.34</v>
      </c>
      <c r="Y71" s="107">
        <v>109</v>
      </c>
      <c r="Z71" s="107">
        <v>115.5</v>
      </c>
      <c r="AA71" s="107">
        <v>107.7</v>
      </c>
    </row>
    <row r="72" spans="1:27">
      <c r="A72" s="116" t="s">
        <v>916</v>
      </c>
      <c r="C72" s="193"/>
      <c r="D72" s="193"/>
      <c r="E72" s="193"/>
      <c r="F72" s="187">
        <v>213.8</v>
      </c>
      <c r="G72" s="187">
        <v>116.7</v>
      </c>
      <c r="H72" s="187">
        <v>107.6</v>
      </c>
      <c r="I72" s="187">
        <v>202.7</v>
      </c>
      <c r="J72" s="187">
        <v>136.4</v>
      </c>
      <c r="K72" s="187">
        <v>118.7</v>
      </c>
      <c r="L72" s="187">
        <v>112.9</v>
      </c>
      <c r="M72" s="187">
        <v>110.1</v>
      </c>
      <c r="N72" s="187">
        <v>108.8</v>
      </c>
      <c r="O72" s="187">
        <v>107.1</v>
      </c>
      <c r="P72" s="187">
        <v>105.9</v>
      </c>
      <c r="Q72" s="187">
        <v>105.5</v>
      </c>
      <c r="R72" s="187">
        <v>105.8</v>
      </c>
      <c r="S72" s="187">
        <v>106.5</v>
      </c>
      <c r="T72" s="107">
        <v>108.6</v>
      </c>
      <c r="U72" s="107">
        <v>104.7</v>
      </c>
      <c r="V72" s="107">
        <v>105.6</v>
      </c>
      <c r="W72" s="27">
        <v>104.48</v>
      </c>
      <c r="X72" s="107">
        <v>103.48</v>
      </c>
      <c r="Y72" s="107">
        <v>107.7</v>
      </c>
      <c r="Z72" s="107">
        <v>113.2</v>
      </c>
      <c r="AA72" s="107">
        <v>106.5</v>
      </c>
    </row>
    <row r="73" spans="1:27">
      <c r="A73" s="118" t="s">
        <v>918</v>
      </c>
      <c r="C73" s="193"/>
      <c r="D73" s="193"/>
      <c r="E73" s="193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W73" s="18"/>
      <c r="X73" s="107"/>
      <c r="Y73" s="107"/>
      <c r="Z73" s="107"/>
      <c r="AA73" s="107"/>
    </row>
    <row r="74" spans="1:27">
      <c r="A74" s="116" t="s">
        <v>604</v>
      </c>
      <c r="C74" s="193"/>
      <c r="D74" s="193"/>
      <c r="E74" s="193"/>
      <c r="F74" s="187">
        <v>358.5</v>
      </c>
      <c r="G74" s="187">
        <v>149.30000000000001</v>
      </c>
      <c r="H74" s="187">
        <v>125.8</v>
      </c>
      <c r="I74" s="187">
        <v>118.3</v>
      </c>
      <c r="J74" s="187">
        <v>133.30000000000001</v>
      </c>
      <c r="K74" s="187">
        <v>139.5</v>
      </c>
      <c r="L74" s="187">
        <v>143.4</v>
      </c>
      <c r="M74" s="187">
        <v>140.80000000000001</v>
      </c>
      <c r="N74" s="187">
        <v>123.8</v>
      </c>
      <c r="O74" s="187">
        <v>120.4</v>
      </c>
      <c r="P74" s="187">
        <v>126.2</v>
      </c>
      <c r="Q74" s="187">
        <v>115.5</v>
      </c>
      <c r="R74" s="187">
        <v>114.2</v>
      </c>
      <c r="S74" s="187">
        <v>115.4</v>
      </c>
      <c r="T74" s="107">
        <v>115.8</v>
      </c>
      <c r="U74" s="107">
        <v>110.7</v>
      </c>
      <c r="V74" s="107">
        <v>109.9</v>
      </c>
      <c r="W74" s="27">
        <v>107.85</v>
      </c>
      <c r="X74" s="107">
        <v>108.68</v>
      </c>
      <c r="Y74" s="107">
        <v>107.5</v>
      </c>
      <c r="Z74" s="107">
        <v>109.1</v>
      </c>
      <c r="AA74" s="107">
        <v>105.5</v>
      </c>
    </row>
    <row r="75" spans="1:27">
      <c r="A75" s="116" t="s">
        <v>916</v>
      </c>
      <c r="C75" s="193"/>
      <c r="D75" s="193"/>
      <c r="E75" s="193"/>
      <c r="F75" s="187">
        <v>304.89999999999998</v>
      </c>
      <c r="G75" s="187">
        <v>147.30000000000001</v>
      </c>
      <c r="H75" s="187">
        <v>120.2</v>
      </c>
      <c r="I75" s="187">
        <v>118</v>
      </c>
      <c r="J75" s="187">
        <v>135.4</v>
      </c>
      <c r="K75" s="187">
        <v>131.1</v>
      </c>
      <c r="L75" s="187">
        <v>133.1</v>
      </c>
      <c r="M75" s="187">
        <v>133.6</v>
      </c>
      <c r="N75" s="187">
        <v>120.9</v>
      </c>
      <c r="O75" s="187">
        <v>116</v>
      </c>
      <c r="P75" s="187">
        <v>118.7</v>
      </c>
      <c r="Q75" s="187">
        <v>113.2</v>
      </c>
      <c r="R75" s="187">
        <v>112.9</v>
      </c>
      <c r="S75" s="187">
        <v>116.6</v>
      </c>
      <c r="T75" s="107">
        <v>109.9</v>
      </c>
      <c r="U75" s="107">
        <v>106.7</v>
      </c>
      <c r="V75" s="107">
        <v>108.2</v>
      </c>
      <c r="W75" s="27">
        <v>106.84</v>
      </c>
      <c r="X75" s="107">
        <v>107.66</v>
      </c>
      <c r="Y75" s="107">
        <v>112.8</v>
      </c>
      <c r="Z75" s="107">
        <v>111</v>
      </c>
      <c r="AA75" s="107">
        <v>104.3</v>
      </c>
    </row>
    <row r="76" spans="1:27" ht="52.8">
      <c r="A76" s="26" t="s">
        <v>1935</v>
      </c>
      <c r="W76" s="175"/>
      <c r="X76" s="427"/>
      <c r="Y76" s="427"/>
      <c r="AA76" s="427"/>
    </row>
    <row r="77" spans="1:27">
      <c r="A77" s="118" t="s">
        <v>2102</v>
      </c>
      <c r="B77" s="151">
        <v>15.54</v>
      </c>
      <c r="C77" s="218">
        <v>221.5</v>
      </c>
      <c r="D77" s="218">
        <v>2201.27</v>
      </c>
      <c r="E77" s="218">
        <v>5186.28</v>
      </c>
      <c r="F77" s="219">
        <v>12547</v>
      </c>
      <c r="G77" s="219">
        <v>14137</v>
      </c>
      <c r="H77" s="219">
        <v>15787</v>
      </c>
      <c r="I77" s="218">
        <v>30.04</v>
      </c>
      <c r="J77" s="218">
        <v>42.01</v>
      </c>
      <c r="K77" s="218">
        <v>52.72</v>
      </c>
      <c r="L77" s="218">
        <v>70.33</v>
      </c>
      <c r="M77" s="218">
        <v>72.56</v>
      </c>
      <c r="N77" s="218">
        <v>73.900000000000006</v>
      </c>
      <c r="O77" s="218">
        <v>93.41</v>
      </c>
      <c r="P77" s="218">
        <v>115.77</v>
      </c>
      <c r="Q77" s="218">
        <v>131.66999999999999</v>
      </c>
      <c r="R77" s="218">
        <v>139.49</v>
      </c>
      <c r="S77" s="218">
        <v>174.86</v>
      </c>
      <c r="T77" s="220">
        <v>185.6</v>
      </c>
      <c r="U77" s="77">
        <v>197.64</v>
      </c>
      <c r="V77" s="194">
        <v>234.49</v>
      </c>
      <c r="W77" s="220">
        <v>248.47</v>
      </c>
      <c r="X77" s="220">
        <v>244.55</v>
      </c>
      <c r="Y77" s="220">
        <v>272.27999999999997</v>
      </c>
      <c r="Z77" s="220">
        <v>314.94</v>
      </c>
      <c r="AA77" s="220">
        <v>315.02</v>
      </c>
    </row>
    <row r="78" spans="1:27">
      <c r="A78" s="118" t="s">
        <v>926</v>
      </c>
      <c r="B78" s="151">
        <v>14.38</v>
      </c>
      <c r="C78" s="218">
        <v>260</v>
      </c>
      <c r="D78" s="218">
        <v>2672.81</v>
      </c>
      <c r="E78" s="218">
        <v>6579.38</v>
      </c>
      <c r="F78" s="219">
        <v>15053</v>
      </c>
      <c r="G78" s="219">
        <v>16810</v>
      </c>
      <c r="H78" s="219">
        <v>19055</v>
      </c>
      <c r="I78" s="218">
        <v>33.99</v>
      </c>
      <c r="J78" s="218">
        <v>43.37</v>
      </c>
      <c r="K78" s="218">
        <v>58.45</v>
      </c>
      <c r="L78" s="218">
        <v>79.22</v>
      </c>
      <c r="M78" s="218">
        <v>80.98</v>
      </c>
      <c r="N78" s="218">
        <v>82.42</v>
      </c>
      <c r="O78" s="218">
        <v>110.47</v>
      </c>
      <c r="P78" s="218">
        <v>131.63999999999999</v>
      </c>
      <c r="Q78" s="218">
        <v>142</v>
      </c>
      <c r="R78" s="218">
        <v>149.02000000000001</v>
      </c>
      <c r="S78" s="218">
        <v>189.42</v>
      </c>
      <c r="T78" s="220">
        <v>193.66</v>
      </c>
      <c r="U78" s="77">
        <v>198.35</v>
      </c>
      <c r="V78" s="194">
        <v>210.89</v>
      </c>
      <c r="W78" s="220">
        <v>220.09</v>
      </c>
      <c r="X78" s="220">
        <v>214.18</v>
      </c>
      <c r="Y78" s="220">
        <v>272.36</v>
      </c>
      <c r="Z78" s="220">
        <v>271.08</v>
      </c>
      <c r="AA78" s="220">
        <v>264.32</v>
      </c>
    </row>
    <row r="79" spans="1:27" ht="15.6">
      <c r="A79" s="118" t="s">
        <v>1040</v>
      </c>
      <c r="B79" s="151">
        <v>13.57</v>
      </c>
      <c r="C79" s="218">
        <v>194.76</v>
      </c>
      <c r="D79" s="218">
        <v>2238.98</v>
      </c>
      <c r="E79" s="218">
        <v>5677.09</v>
      </c>
      <c r="F79" s="81">
        <v>11587</v>
      </c>
      <c r="G79" s="81">
        <v>13815</v>
      </c>
      <c r="H79" s="219">
        <v>16061</v>
      </c>
      <c r="I79" s="218">
        <v>30.74</v>
      </c>
      <c r="J79" s="218">
        <v>39.28</v>
      </c>
      <c r="K79" s="218">
        <v>48.8</v>
      </c>
      <c r="L79" s="218">
        <v>56.92</v>
      </c>
      <c r="M79" s="218">
        <v>58.38</v>
      </c>
      <c r="N79" s="218">
        <v>69.319999999999993</v>
      </c>
      <c r="O79" s="218">
        <v>69.94</v>
      </c>
      <c r="P79" s="218">
        <v>81.349999999999994</v>
      </c>
      <c r="Q79" s="218">
        <v>78.37</v>
      </c>
      <c r="R79" s="218">
        <v>88.2</v>
      </c>
      <c r="S79" s="218">
        <v>99.94</v>
      </c>
      <c r="T79" s="220">
        <v>103.01</v>
      </c>
      <c r="U79" s="194">
        <v>105.14</v>
      </c>
      <c r="V79" s="194">
        <v>103.57</v>
      </c>
      <c r="W79" s="220">
        <v>117.26</v>
      </c>
      <c r="X79" s="220">
        <v>107.03</v>
      </c>
      <c r="Y79" s="220">
        <v>136.13999999999999</v>
      </c>
      <c r="Z79" s="220">
        <v>133.72999999999999</v>
      </c>
      <c r="AA79" s="220">
        <v>138.49</v>
      </c>
    </row>
    <row r="80" spans="1:27" ht="15.6">
      <c r="A80" s="118" t="s">
        <v>1041</v>
      </c>
      <c r="B80" s="151">
        <v>17</v>
      </c>
      <c r="C80" s="194">
        <v>271</v>
      </c>
      <c r="D80" s="194">
        <v>3351.3</v>
      </c>
      <c r="E80" s="194">
        <v>8984.1</v>
      </c>
      <c r="F80" s="81">
        <v>20016</v>
      </c>
      <c r="G80" s="81">
        <v>22859</v>
      </c>
      <c r="H80" s="219">
        <v>26767</v>
      </c>
      <c r="I80" s="218">
        <v>43.81</v>
      </c>
      <c r="J80" s="218">
        <v>61.56</v>
      </c>
      <c r="K80" s="218">
        <v>77.97</v>
      </c>
      <c r="L80" s="218">
        <v>96.01</v>
      </c>
      <c r="M80" s="218">
        <v>101.57</v>
      </c>
      <c r="N80" s="218">
        <v>106.66</v>
      </c>
      <c r="O80" s="218">
        <v>129.94</v>
      </c>
      <c r="P80" s="218">
        <v>142.85</v>
      </c>
      <c r="Q80" s="218">
        <v>153.94</v>
      </c>
      <c r="R80" s="218">
        <v>166.96</v>
      </c>
      <c r="S80" s="218">
        <v>207.81</v>
      </c>
      <c r="T80" s="220">
        <v>223.64</v>
      </c>
      <c r="U80" s="77">
        <v>235.96</v>
      </c>
      <c r="V80" s="194">
        <v>270.27999999999997</v>
      </c>
      <c r="W80" s="220">
        <v>288.23</v>
      </c>
      <c r="X80" s="220">
        <v>302.94</v>
      </c>
      <c r="Y80" s="220">
        <v>310.54000000000002</v>
      </c>
      <c r="Z80" s="220">
        <v>344.81</v>
      </c>
      <c r="AA80" s="220">
        <v>351.27</v>
      </c>
    </row>
    <row r="81" spans="1:27" ht="39.6">
      <c r="A81" s="118" t="s">
        <v>2253</v>
      </c>
      <c r="B81" s="151">
        <v>8.8699999999999992</v>
      </c>
      <c r="C81" s="218">
        <v>163.9</v>
      </c>
      <c r="D81" s="218">
        <v>1165.48</v>
      </c>
      <c r="E81" s="218">
        <v>2991.46</v>
      </c>
      <c r="F81" s="219">
        <v>6692</v>
      </c>
      <c r="G81" s="219">
        <v>7375</v>
      </c>
      <c r="H81" s="219">
        <v>7811</v>
      </c>
      <c r="I81" s="218">
        <v>15.5</v>
      </c>
      <c r="J81" s="218">
        <v>18.16</v>
      </c>
      <c r="K81" s="218">
        <v>19.52</v>
      </c>
      <c r="L81" s="218">
        <v>24.07</v>
      </c>
      <c r="M81" s="218">
        <v>26.55</v>
      </c>
      <c r="N81" s="218">
        <v>28.18</v>
      </c>
      <c r="O81" s="218">
        <v>32.04</v>
      </c>
      <c r="P81" s="218">
        <v>37.01</v>
      </c>
      <c r="Q81" s="218">
        <v>40.1</v>
      </c>
      <c r="R81" s="218">
        <v>43.13</v>
      </c>
      <c r="S81" s="218">
        <v>54.03</v>
      </c>
      <c r="T81" s="220">
        <v>60.29</v>
      </c>
      <c r="U81" s="77">
        <v>63.79</v>
      </c>
      <c r="V81" s="194">
        <v>70.349999999999994</v>
      </c>
      <c r="W81" s="220">
        <v>75.22</v>
      </c>
      <c r="X81" s="220">
        <v>79.33</v>
      </c>
      <c r="Y81" s="220">
        <v>94.42</v>
      </c>
      <c r="Z81" s="220">
        <v>117.04</v>
      </c>
      <c r="AA81" s="220">
        <v>121.37</v>
      </c>
    </row>
    <row r="82" spans="1:27" ht="15.75" customHeight="1">
      <c r="A82" s="118" t="s">
        <v>1670</v>
      </c>
      <c r="B82" s="151">
        <v>2.3199999999999998</v>
      </c>
      <c r="C82" s="218">
        <v>129.5</v>
      </c>
      <c r="D82" s="218">
        <v>1088.73</v>
      </c>
      <c r="E82" s="218">
        <v>3675.17</v>
      </c>
      <c r="F82" s="219">
        <v>8325</v>
      </c>
      <c r="G82" s="219">
        <v>9398</v>
      </c>
      <c r="H82" s="219">
        <v>9912</v>
      </c>
      <c r="I82" s="218">
        <v>18.93</v>
      </c>
      <c r="J82" s="218">
        <v>23.83</v>
      </c>
      <c r="K82" s="218">
        <v>29.54</v>
      </c>
      <c r="L82" s="218">
        <v>36.57</v>
      </c>
      <c r="M82" s="218">
        <v>40.39</v>
      </c>
      <c r="N82" s="218">
        <v>42.99</v>
      </c>
      <c r="O82" s="218">
        <v>48.68</v>
      </c>
      <c r="P82" s="218">
        <v>55.76</v>
      </c>
      <c r="Q82" s="218">
        <v>58.69</v>
      </c>
      <c r="R82" s="218">
        <v>62.82</v>
      </c>
      <c r="S82" s="218">
        <v>71.88</v>
      </c>
      <c r="T82" s="220">
        <v>78.66</v>
      </c>
      <c r="U82" s="77">
        <v>79.22</v>
      </c>
      <c r="V82" s="194">
        <v>86.79</v>
      </c>
      <c r="W82" s="220">
        <v>85.67</v>
      </c>
      <c r="X82" s="220">
        <v>90.79</v>
      </c>
      <c r="Y82" s="220">
        <v>110.65</v>
      </c>
      <c r="Z82" s="220">
        <v>138.16</v>
      </c>
      <c r="AA82" s="220">
        <v>147.68</v>
      </c>
    </row>
    <row r="83" spans="1:27" ht="26.4">
      <c r="A83" s="118" t="s">
        <v>2254</v>
      </c>
      <c r="B83" s="151">
        <v>5.72</v>
      </c>
      <c r="C83" s="218">
        <v>272.60000000000002</v>
      </c>
      <c r="D83" s="218">
        <v>2598.96</v>
      </c>
      <c r="E83" s="218">
        <v>7495.95</v>
      </c>
      <c r="F83" s="219">
        <v>17488</v>
      </c>
      <c r="G83" s="219">
        <v>19912</v>
      </c>
      <c r="H83" s="219">
        <v>21402</v>
      </c>
      <c r="I83" s="218">
        <v>32.130000000000003</v>
      </c>
      <c r="J83" s="218">
        <v>47.89</v>
      </c>
      <c r="K83" s="218">
        <v>61.22</v>
      </c>
      <c r="L83" s="218">
        <v>75.98</v>
      </c>
      <c r="M83" s="218">
        <v>87.99</v>
      </c>
      <c r="N83" s="218">
        <v>93.15</v>
      </c>
      <c r="O83" s="218">
        <v>107.99</v>
      </c>
      <c r="P83" s="218">
        <v>130.65</v>
      </c>
      <c r="Q83" s="218">
        <v>144.91999999999999</v>
      </c>
      <c r="R83" s="218">
        <v>154.97999999999999</v>
      </c>
      <c r="S83" s="218">
        <v>181.35</v>
      </c>
      <c r="T83" s="220">
        <v>203.35</v>
      </c>
      <c r="U83" s="77">
        <v>215.55</v>
      </c>
      <c r="V83" s="194">
        <v>247.73</v>
      </c>
      <c r="W83" s="220">
        <v>247.61</v>
      </c>
      <c r="X83" s="220">
        <v>252.52</v>
      </c>
      <c r="Y83" s="220">
        <v>292.20999999999998</v>
      </c>
      <c r="Z83" s="220">
        <v>352.58</v>
      </c>
      <c r="AA83" s="220">
        <v>382.54</v>
      </c>
    </row>
    <row r="84" spans="1:27" ht="39.6">
      <c r="A84" s="118" t="s">
        <v>1595</v>
      </c>
      <c r="B84" s="151">
        <v>3.91</v>
      </c>
      <c r="C84" s="218">
        <v>120</v>
      </c>
      <c r="D84" s="218">
        <v>1040.71</v>
      </c>
      <c r="E84" s="218">
        <v>3211.18</v>
      </c>
      <c r="F84" s="219">
        <v>8050</v>
      </c>
      <c r="G84" s="219">
        <v>8540</v>
      </c>
      <c r="H84" s="219">
        <v>8468</v>
      </c>
      <c r="I84" s="218">
        <v>13.85</v>
      </c>
      <c r="J84" s="218">
        <v>19.96</v>
      </c>
      <c r="K84" s="218">
        <v>21.15</v>
      </c>
      <c r="L84" s="218">
        <v>25.08</v>
      </c>
      <c r="M84" s="218">
        <v>25.11</v>
      </c>
      <c r="N84" s="218">
        <v>25.67</v>
      </c>
      <c r="O84" s="218">
        <v>27.61</v>
      </c>
      <c r="P84" s="218">
        <v>30.79</v>
      </c>
      <c r="Q84" s="218">
        <v>32.28</v>
      </c>
      <c r="R84" s="218">
        <v>35.200000000000003</v>
      </c>
      <c r="S84" s="218">
        <v>41.29</v>
      </c>
      <c r="T84" s="220">
        <v>48.15</v>
      </c>
      <c r="U84" s="77">
        <v>51.46</v>
      </c>
      <c r="V84" s="194">
        <v>53.95</v>
      </c>
      <c r="W84" s="220">
        <v>57.76</v>
      </c>
      <c r="X84" s="220">
        <v>60.5</v>
      </c>
      <c r="Y84" s="220">
        <v>70.12</v>
      </c>
      <c r="Z84" s="220">
        <v>91.94</v>
      </c>
      <c r="AA84" s="220">
        <v>103.94</v>
      </c>
    </row>
    <row r="85" spans="1:27" ht="15.6">
      <c r="A85" s="118" t="s">
        <v>1672</v>
      </c>
      <c r="B85" s="151">
        <v>12.24</v>
      </c>
      <c r="C85" s="218">
        <v>413</v>
      </c>
      <c r="D85" s="218">
        <v>2912.58</v>
      </c>
      <c r="E85" s="218">
        <v>12984.99</v>
      </c>
      <c r="F85" s="219">
        <v>20075</v>
      </c>
      <c r="G85" s="219">
        <v>22968</v>
      </c>
      <c r="H85" s="219">
        <v>23238</v>
      </c>
      <c r="I85" s="218">
        <v>64.44</v>
      </c>
      <c r="J85" s="218">
        <v>66.83</v>
      </c>
      <c r="K85" s="218">
        <v>69.12</v>
      </c>
      <c r="L85" s="218">
        <v>71.73</v>
      </c>
      <c r="M85" s="218">
        <v>80.08</v>
      </c>
      <c r="N85" s="218">
        <v>87.96</v>
      </c>
      <c r="O85" s="218">
        <v>93.96</v>
      </c>
      <c r="P85" s="218">
        <v>102.42</v>
      </c>
      <c r="Q85" s="218">
        <v>109.71</v>
      </c>
      <c r="R85" s="218">
        <v>155.1</v>
      </c>
      <c r="S85" s="218">
        <v>175.54</v>
      </c>
      <c r="T85" s="220">
        <v>191.68</v>
      </c>
      <c r="U85" s="77">
        <v>239.55</v>
      </c>
      <c r="V85" s="194">
        <v>256.48</v>
      </c>
      <c r="W85" s="220">
        <v>260.83999999999997</v>
      </c>
      <c r="X85" s="220">
        <v>308.92</v>
      </c>
      <c r="Y85" s="220">
        <v>357.54</v>
      </c>
      <c r="Z85" s="220">
        <v>397.75</v>
      </c>
      <c r="AA85" s="220">
        <v>477.13</v>
      </c>
    </row>
    <row r="86" spans="1:27" ht="15.6">
      <c r="A86" s="118" t="s">
        <v>1673</v>
      </c>
      <c r="B86" s="151">
        <v>5.48</v>
      </c>
      <c r="C86" s="218">
        <v>190</v>
      </c>
      <c r="D86" s="218">
        <v>1364.9</v>
      </c>
      <c r="E86" s="218">
        <v>5306.54</v>
      </c>
      <c r="F86" s="219">
        <v>10460</v>
      </c>
      <c r="G86" s="219">
        <v>8412</v>
      </c>
      <c r="H86" s="219">
        <v>9589</v>
      </c>
      <c r="I86" s="218">
        <v>23.43</v>
      </c>
      <c r="J86" s="218">
        <v>25.74</v>
      </c>
      <c r="K86" s="218">
        <v>23.2</v>
      </c>
      <c r="L86" s="218">
        <v>33.07</v>
      </c>
      <c r="M86" s="218">
        <v>35.76</v>
      </c>
      <c r="N86" s="218">
        <v>38.159999999999997</v>
      </c>
      <c r="O86" s="218">
        <v>39.1</v>
      </c>
      <c r="P86" s="218">
        <v>40.06</v>
      </c>
      <c r="Q86" s="218">
        <v>39.409999999999997</v>
      </c>
      <c r="R86" s="218">
        <v>60.26</v>
      </c>
      <c r="S86" s="218">
        <v>74.319999999999993</v>
      </c>
      <c r="T86" s="220">
        <v>58.06</v>
      </c>
      <c r="U86" s="194">
        <v>72.599999999999994</v>
      </c>
      <c r="V86" s="194">
        <v>76.790000000000006</v>
      </c>
      <c r="W86" s="220">
        <v>78.510000000000005</v>
      </c>
      <c r="X86" s="220">
        <v>75.47</v>
      </c>
      <c r="Y86" s="220">
        <v>78.09</v>
      </c>
      <c r="Z86" s="220">
        <v>107.62</v>
      </c>
      <c r="AA86" s="220">
        <v>110.1</v>
      </c>
    </row>
    <row r="87" spans="1:27" ht="42">
      <c r="A87" s="118" t="s">
        <v>1674</v>
      </c>
      <c r="B87" s="151">
        <v>0.6</v>
      </c>
      <c r="C87" s="218">
        <v>22.4</v>
      </c>
      <c r="D87" s="218">
        <v>315.20999999999998</v>
      </c>
      <c r="E87" s="218">
        <v>1222.18</v>
      </c>
      <c r="F87" s="219">
        <v>2812</v>
      </c>
      <c r="G87" s="219">
        <v>3187</v>
      </c>
      <c r="H87" s="219">
        <v>3627</v>
      </c>
      <c r="I87" s="218">
        <v>5.82</v>
      </c>
      <c r="J87" s="218">
        <v>8</v>
      </c>
      <c r="K87" s="218">
        <v>9.6999999999999993</v>
      </c>
      <c r="L87" s="218">
        <v>11.37</v>
      </c>
      <c r="M87" s="218">
        <v>11.96</v>
      </c>
      <c r="N87" s="218">
        <v>13.48</v>
      </c>
      <c r="O87" s="218">
        <v>15.52</v>
      </c>
      <c r="P87" s="218">
        <v>17.350000000000001</v>
      </c>
      <c r="Q87" s="218">
        <v>18.760000000000002</v>
      </c>
      <c r="R87" s="218">
        <v>25.39</v>
      </c>
      <c r="S87" s="218">
        <v>28.09</v>
      </c>
      <c r="T87" s="220">
        <v>26.75</v>
      </c>
      <c r="U87" s="77">
        <v>31.99</v>
      </c>
      <c r="V87" s="194">
        <v>32.520000000000003</v>
      </c>
      <c r="W87" s="220">
        <v>33.880000000000003</v>
      </c>
      <c r="X87" s="220">
        <v>38.64</v>
      </c>
      <c r="Y87" s="220">
        <v>43.81</v>
      </c>
      <c r="Z87" s="220">
        <v>47.61</v>
      </c>
      <c r="AA87" s="220">
        <v>51.44</v>
      </c>
    </row>
    <row r="88" spans="1:27">
      <c r="A88" s="118" t="s">
        <v>1812</v>
      </c>
      <c r="B88" s="151">
        <v>13.2</v>
      </c>
      <c r="C88" s="218">
        <v>415</v>
      </c>
      <c r="D88" s="218">
        <v>2756.82</v>
      </c>
      <c r="E88" s="218">
        <v>8583.1299999999992</v>
      </c>
      <c r="F88" s="219">
        <v>22514</v>
      </c>
      <c r="G88" s="219">
        <v>24828</v>
      </c>
      <c r="H88" s="219">
        <v>27025</v>
      </c>
      <c r="I88" s="218">
        <v>56.33</v>
      </c>
      <c r="J88" s="218">
        <v>74.319999999999993</v>
      </c>
      <c r="K88" s="218">
        <v>85.17</v>
      </c>
      <c r="L88" s="218">
        <v>103.06</v>
      </c>
      <c r="M88" s="218">
        <v>102.67</v>
      </c>
      <c r="N88" s="218">
        <v>111.95</v>
      </c>
      <c r="O88" s="218">
        <v>122.3</v>
      </c>
      <c r="P88" s="218">
        <v>138.72</v>
      </c>
      <c r="Q88" s="218">
        <v>144.26</v>
      </c>
      <c r="R88" s="218">
        <v>233.93</v>
      </c>
      <c r="S88" s="218">
        <v>212.92</v>
      </c>
      <c r="T88" s="220">
        <v>213.11</v>
      </c>
      <c r="U88" s="194">
        <v>263.2</v>
      </c>
      <c r="V88" s="194">
        <v>273.43</v>
      </c>
      <c r="W88" s="220">
        <v>272.57</v>
      </c>
      <c r="X88" s="220">
        <v>326.89</v>
      </c>
      <c r="Y88" s="220">
        <v>388.81</v>
      </c>
      <c r="Z88" s="220">
        <v>418.61</v>
      </c>
      <c r="AA88" s="220">
        <v>461.71</v>
      </c>
    </row>
    <row r="89" spans="1:27">
      <c r="A89" s="118" t="s">
        <v>1813</v>
      </c>
      <c r="B89" s="151">
        <v>4.47</v>
      </c>
      <c r="C89" s="218">
        <v>87.1</v>
      </c>
      <c r="D89" s="218">
        <v>827.07</v>
      </c>
      <c r="E89" s="218">
        <v>2657.27</v>
      </c>
      <c r="F89" s="219">
        <v>5345</v>
      </c>
      <c r="G89" s="219">
        <v>5879</v>
      </c>
      <c r="H89" s="219">
        <v>5687</v>
      </c>
      <c r="I89" s="218">
        <v>14.94</v>
      </c>
      <c r="J89" s="218">
        <v>14.94</v>
      </c>
      <c r="K89" s="218">
        <v>16.57</v>
      </c>
      <c r="L89" s="218">
        <v>18.84</v>
      </c>
      <c r="M89" s="218">
        <v>20.059999999999999</v>
      </c>
      <c r="N89" s="218">
        <v>22.08</v>
      </c>
      <c r="O89" s="218">
        <v>28.44</v>
      </c>
      <c r="P89" s="218">
        <v>24.5</v>
      </c>
      <c r="Q89" s="218">
        <v>27.06</v>
      </c>
      <c r="R89" s="218">
        <v>34.89</v>
      </c>
      <c r="S89" s="218">
        <v>40.020000000000003</v>
      </c>
      <c r="T89" s="220">
        <v>34.159999999999997</v>
      </c>
      <c r="U89" s="77">
        <v>38.56</v>
      </c>
      <c r="V89" s="194">
        <v>41.25</v>
      </c>
      <c r="W89" s="220">
        <v>43.34</v>
      </c>
      <c r="X89" s="220">
        <v>56.01</v>
      </c>
      <c r="Y89" s="220">
        <v>58.76</v>
      </c>
      <c r="Z89" s="220">
        <v>65.02</v>
      </c>
      <c r="AA89" s="220">
        <v>64.17</v>
      </c>
    </row>
    <row r="90" spans="1:27">
      <c r="A90" s="118" t="s">
        <v>1814</v>
      </c>
      <c r="B90" s="151">
        <v>2.4500000000000002</v>
      </c>
      <c r="C90" s="218">
        <v>135.5</v>
      </c>
      <c r="D90" s="218">
        <v>754.98</v>
      </c>
      <c r="E90" s="218">
        <v>2241.39</v>
      </c>
      <c r="F90" s="219">
        <v>4486</v>
      </c>
      <c r="G90" s="219">
        <v>3681</v>
      </c>
      <c r="H90" s="219">
        <v>4326</v>
      </c>
      <c r="I90" s="218">
        <v>12.69</v>
      </c>
      <c r="J90" s="218">
        <v>9.1999999999999993</v>
      </c>
      <c r="K90" s="218">
        <v>15.62</v>
      </c>
      <c r="L90" s="218">
        <v>14.88</v>
      </c>
      <c r="M90" s="218">
        <v>19.47</v>
      </c>
      <c r="N90" s="218">
        <v>18.34</v>
      </c>
      <c r="O90" s="218">
        <v>19.690000000000001</v>
      </c>
      <c r="P90" s="218">
        <v>19.690000000000001</v>
      </c>
      <c r="Q90" s="218">
        <v>22.71</v>
      </c>
      <c r="R90" s="218">
        <v>21.63</v>
      </c>
      <c r="S90" s="218">
        <v>23.07</v>
      </c>
      <c r="T90" s="220">
        <v>33.020000000000003</v>
      </c>
      <c r="U90" s="77">
        <v>40.619999999999997</v>
      </c>
      <c r="V90" s="194">
        <v>30.22</v>
      </c>
      <c r="W90" s="220">
        <v>31.58</v>
      </c>
      <c r="X90" s="220">
        <v>32.32</v>
      </c>
      <c r="Y90" s="220">
        <v>44.97</v>
      </c>
      <c r="Z90" s="220">
        <v>52.14</v>
      </c>
      <c r="AA90" s="220">
        <v>48.78</v>
      </c>
    </row>
    <row r="91" spans="1:27">
      <c r="A91" s="118" t="s">
        <v>1815</v>
      </c>
      <c r="B91" s="151">
        <v>21.21</v>
      </c>
      <c r="C91" s="218">
        <v>1136.5999999999999</v>
      </c>
      <c r="D91" s="218">
        <v>4864.96</v>
      </c>
      <c r="E91" s="218">
        <v>12741.62</v>
      </c>
      <c r="F91" s="219">
        <v>25747</v>
      </c>
      <c r="G91" s="219">
        <v>28443</v>
      </c>
      <c r="H91" s="219">
        <v>33527</v>
      </c>
      <c r="I91" s="218">
        <v>122</v>
      </c>
      <c r="J91" s="218">
        <v>140.44999999999999</v>
      </c>
      <c r="K91" s="218">
        <v>144.19</v>
      </c>
      <c r="L91" s="218">
        <v>155.91999999999999</v>
      </c>
      <c r="M91" s="218">
        <v>167.83</v>
      </c>
      <c r="N91" s="218">
        <v>173.18</v>
      </c>
      <c r="O91" s="218">
        <v>183.01</v>
      </c>
      <c r="P91" s="218">
        <v>193.61</v>
      </c>
      <c r="Q91" s="218">
        <v>204.25</v>
      </c>
      <c r="R91" s="218">
        <v>224.65</v>
      </c>
      <c r="S91" s="218">
        <v>269.52999999999997</v>
      </c>
      <c r="T91" s="220">
        <v>339.81</v>
      </c>
      <c r="U91" s="77">
        <v>348.21</v>
      </c>
      <c r="V91" s="194">
        <v>367.68</v>
      </c>
      <c r="W91" s="220">
        <v>391.06</v>
      </c>
      <c r="X91" s="220">
        <v>422.62</v>
      </c>
      <c r="Y91" s="220">
        <v>496.4</v>
      </c>
      <c r="Z91" s="220">
        <v>685.73</v>
      </c>
      <c r="AA91" s="220">
        <v>759.21</v>
      </c>
    </row>
    <row r="92" spans="1:27">
      <c r="A92" s="118" t="s">
        <v>1816</v>
      </c>
      <c r="B92" s="151">
        <v>1.6</v>
      </c>
      <c r="C92" s="218">
        <v>45.6</v>
      </c>
      <c r="D92" s="218">
        <v>296.32</v>
      </c>
      <c r="E92" s="218">
        <v>973.31</v>
      </c>
      <c r="F92" s="219">
        <v>3115</v>
      </c>
      <c r="G92" s="219">
        <v>3325</v>
      </c>
      <c r="H92" s="219">
        <v>3209</v>
      </c>
      <c r="I92" s="218">
        <v>3.73</v>
      </c>
      <c r="J92" s="218">
        <v>8.0399999999999991</v>
      </c>
      <c r="K92" s="218">
        <v>8.08</v>
      </c>
      <c r="L92" s="218">
        <v>8.48</v>
      </c>
      <c r="M92" s="218">
        <v>8.0399999999999991</v>
      </c>
      <c r="N92" s="218">
        <v>11.4</v>
      </c>
      <c r="O92" s="218">
        <v>13.06</v>
      </c>
      <c r="P92" s="218">
        <v>11.91</v>
      </c>
      <c r="Q92" s="218">
        <v>12.83</v>
      </c>
      <c r="R92" s="218">
        <v>17.350000000000001</v>
      </c>
      <c r="S92" s="218">
        <v>21.45</v>
      </c>
      <c r="T92" s="220">
        <v>19.489999999999998</v>
      </c>
      <c r="U92" s="77">
        <v>21.45</v>
      </c>
      <c r="V92" s="194">
        <v>19.760000000000002</v>
      </c>
      <c r="W92" s="220">
        <v>25.19</v>
      </c>
      <c r="X92" s="220">
        <v>26.83</v>
      </c>
      <c r="Y92" s="220">
        <v>29.46</v>
      </c>
      <c r="Z92" s="220">
        <v>32.78</v>
      </c>
      <c r="AA92" s="220">
        <v>33.270000000000003</v>
      </c>
    </row>
    <row r="93" spans="1:27" ht="26.4">
      <c r="A93" s="118" t="s">
        <v>559</v>
      </c>
      <c r="B93" s="151">
        <v>0.99</v>
      </c>
      <c r="C93" s="218">
        <v>43.3</v>
      </c>
      <c r="D93" s="218">
        <v>465.97</v>
      </c>
      <c r="E93" s="218">
        <v>1674.07</v>
      </c>
      <c r="F93" s="219">
        <v>4811</v>
      </c>
      <c r="G93" s="219">
        <v>5648</v>
      </c>
      <c r="H93" s="219">
        <v>5686</v>
      </c>
      <c r="I93" s="218">
        <v>6.42</v>
      </c>
      <c r="J93" s="218">
        <v>10.96</v>
      </c>
      <c r="K93" s="218">
        <v>12.19</v>
      </c>
      <c r="L93" s="218">
        <v>13.69</v>
      </c>
      <c r="M93" s="218">
        <v>14.35</v>
      </c>
      <c r="N93" s="218">
        <v>18.690000000000001</v>
      </c>
      <c r="O93" s="218">
        <v>21.61</v>
      </c>
      <c r="P93" s="218">
        <v>22.24</v>
      </c>
      <c r="Q93" s="218">
        <v>24.92</v>
      </c>
      <c r="R93" s="218">
        <v>30.68</v>
      </c>
      <c r="S93" s="218">
        <v>39.32</v>
      </c>
      <c r="T93" s="220">
        <v>39.65</v>
      </c>
      <c r="U93" s="194">
        <v>42.6</v>
      </c>
      <c r="V93" s="194">
        <v>45.36</v>
      </c>
      <c r="W93" s="220">
        <v>50.51</v>
      </c>
      <c r="X93" s="220">
        <v>55.11</v>
      </c>
      <c r="Y93" s="220">
        <v>58.75</v>
      </c>
      <c r="Z93" s="220">
        <v>64.8</v>
      </c>
      <c r="AA93" s="220">
        <v>67.61</v>
      </c>
    </row>
    <row r="94" spans="1:27">
      <c r="A94" s="118" t="s">
        <v>560</v>
      </c>
      <c r="B94" s="151">
        <v>2.63</v>
      </c>
      <c r="C94" s="218">
        <v>85.6</v>
      </c>
      <c r="D94" s="218">
        <v>283.51</v>
      </c>
      <c r="E94" s="218">
        <v>1566.97</v>
      </c>
      <c r="F94" s="219">
        <v>4592</v>
      </c>
      <c r="G94" s="219">
        <v>5087</v>
      </c>
      <c r="H94" s="219">
        <v>4785</v>
      </c>
      <c r="I94" s="218">
        <v>12.3</v>
      </c>
      <c r="J94" s="218">
        <v>17.61</v>
      </c>
      <c r="K94" s="218">
        <v>13.03</v>
      </c>
      <c r="L94" s="218">
        <v>13.55</v>
      </c>
      <c r="M94" s="218">
        <v>15.69</v>
      </c>
      <c r="N94" s="218">
        <v>16.3</v>
      </c>
      <c r="O94" s="218">
        <v>21.04</v>
      </c>
      <c r="P94" s="218">
        <v>21.36</v>
      </c>
      <c r="Q94" s="218">
        <v>23.45</v>
      </c>
      <c r="R94" s="218">
        <v>31.54</v>
      </c>
      <c r="S94" s="218">
        <v>44.28</v>
      </c>
      <c r="T94" s="220">
        <v>44.09</v>
      </c>
      <c r="U94" s="77">
        <v>42.14</v>
      </c>
      <c r="V94" s="194">
        <v>40.65</v>
      </c>
      <c r="W94" s="220">
        <v>39.799999999999997</v>
      </c>
      <c r="X94" s="220">
        <v>43.51</v>
      </c>
      <c r="Y94" s="220">
        <v>53.03</v>
      </c>
      <c r="Z94" s="220">
        <v>67.87</v>
      </c>
      <c r="AA94" s="220">
        <v>63.98</v>
      </c>
    </row>
    <row r="95" spans="1:27" ht="28.8">
      <c r="A95" s="118" t="s">
        <v>1671</v>
      </c>
      <c r="B95" s="151">
        <v>1.71</v>
      </c>
      <c r="C95" s="218">
        <v>74.5</v>
      </c>
      <c r="D95" s="218">
        <v>565.41999999999996</v>
      </c>
      <c r="E95" s="218">
        <v>2402.66</v>
      </c>
      <c r="F95" s="219">
        <v>6511</v>
      </c>
      <c r="G95" s="219">
        <v>7135</v>
      </c>
      <c r="H95" s="219">
        <v>7073</v>
      </c>
      <c r="I95" s="218">
        <v>12.17</v>
      </c>
      <c r="J95" s="218">
        <v>16.3</v>
      </c>
      <c r="K95" s="218">
        <v>17.52</v>
      </c>
      <c r="L95" s="218">
        <v>19.43</v>
      </c>
      <c r="M95" s="218">
        <v>20.83</v>
      </c>
      <c r="N95" s="218">
        <v>21.68</v>
      </c>
      <c r="O95" s="218">
        <v>24.91</v>
      </c>
      <c r="P95" s="218">
        <v>25.68</v>
      </c>
      <c r="Q95" s="218">
        <v>26.95</v>
      </c>
      <c r="R95" s="218">
        <v>33.479999999999997</v>
      </c>
      <c r="S95" s="218">
        <v>45.57</v>
      </c>
      <c r="T95" s="220">
        <v>46.11</v>
      </c>
      <c r="U95" s="77">
        <v>47.77</v>
      </c>
      <c r="V95" s="194">
        <v>46.18</v>
      </c>
      <c r="W95" s="220">
        <v>48.87</v>
      </c>
      <c r="X95" s="220">
        <v>50.67</v>
      </c>
      <c r="Y95" s="220">
        <v>55.18</v>
      </c>
      <c r="Z95" s="220">
        <v>66.010000000000005</v>
      </c>
      <c r="AA95" s="220">
        <v>68.41</v>
      </c>
    </row>
    <row r="96" spans="1:27">
      <c r="A96" s="118" t="s">
        <v>561</v>
      </c>
      <c r="B96" s="151">
        <v>2.2599999999999998</v>
      </c>
      <c r="C96" s="218">
        <v>34.9</v>
      </c>
      <c r="D96" s="218">
        <v>240.95</v>
      </c>
      <c r="E96" s="218">
        <v>918.1</v>
      </c>
      <c r="F96" s="219">
        <v>1882</v>
      </c>
      <c r="G96" s="219">
        <v>1778</v>
      </c>
      <c r="H96" s="219">
        <v>1871</v>
      </c>
      <c r="I96" s="218">
        <v>3.52</v>
      </c>
      <c r="J96" s="218">
        <v>5.6</v>
      </c>
      <c r="K96" s="218">
        <v>5.19</v>
      </c>
      <c r="L96" s="218">
        <v>6.33</v>
      </c>
      <c r="M96" s="218">
        <v>9.51</v>
      </c>
      <c r="N96" s="218">
        <v>7.89</v>
      </c>
      <c r="O96" s="218">
        <v>8.1199999999999992</v>
      </c>
      <c r="P96" s="218">
        <v>9.7200000000000006</v>
      </c>
      <c r="Q96" s="218">
        <v>10.94</v>
      </c>
      <c r="R96" s="218">
        <v>14.3</v>
      </c>
      <c r="S96" s="218">
        <v>16.670000000000002</v>
      </c>
      <c r="T96" s="220">
        <v>14.03</v>
      </c>
      <c r="U96" s="194">
        <v>28.94</v>
      </c>
      <c r="V96" s="194">
        <v>14.26</v>
      </c>
      <c r="W96" s="220">
        <v>16.07</v>
      </c>
      <c r="X96" s="220">
        <v>23.18</v>
      </c>
      <c r="Y96" s="220">
        <v>26.66</v>
      </c>
      <c r="Z96" s="220">
        <v>19.91</v>
      </c>
      <c r="AA96" s="220">
        <v>20.25</v>
      </c>
    </row>
    <row r="97" spans="1:27">
      <c r="A97" s="118" t="s">
        <v>562</v>
      </c>
      <c r="B97" s="151">
        <v>2.4</v>
      </c>
      <c r="C97" s="218">
        <v>27</v>
      </c>
      <c r="D97" s="218">
        <v>363.48</v>
      </c>
      <c r="E97" s="218">
        <v>1087.8399999999999</v>
      </c>
      <c r="F97" s="219">
        <v>2094</v>
      </c>
      <c r="G97" s="219">
        <v>2344</v>
      </c>
      <c r="H97" s="219">
        <v>1917</v>
      </c>
      <c r="I97" s="218">
        <v>4.8099999999999996</v>
      </c>
      <c r="J97" s="218">
        <v>3.97</v>
      </c>
      <c r="K97" s="218">
        <v>4.75</v>
      </c>
      <c r="L97" s="218">
        <v>5.99</v>
      </c>
      <c r="M97" s="218">
        <v>9.75</v>
      </c>
      <c r="N97" s="218">
        <v>7.02</v>
      </c>
      <c r="O97" s="218">
        <v>7.84</v>
      </c>
      <c r="P97" s="218">
        <v>10.210000000000001</v>
      </c>
      <c r="Q97" s="218">
        <v>9.48</v>
      </c>
      <c r="R97" s="218">
        <v>16.32</v>
      </c>
      <c r="S97" s="218">
        <v>11.92</v>
      </c>
      <c r="T97" s="220">
        <v>13.27</v>
      </c>
      <c r="U97" s="77">
        <v>28.22</v>
      </c>
      <c r="V97" s="194">
        <v>10.61</v>
      </c>
      <c r="W97" s="220">
        <v>15.65</v>
      </c>
      <c r="X97" s="220">
        <v>17.3</v>
      </c>
      <c r="Y97" s="220">
        <v>25.55</v>
      </c>
      <c r="Z97" s="220">
        <v>22.68</v>
      </c>
      <c r="AA97" s="220">
        <v>17.96</v>
      </c>
    </row>
    <row r="98" spans="1:27">
      <c r="A98" s="118" t="s">
        <v>563</v>
      </c>
      <c r="B98" s="151">
        <v>5.45</v>
      </c>
      <c r="C98" s="218">
        <v>34.4</v>
      </c>
      <c r="D98" s="218">
        <v>561.84</v>
      </c>
      <c r="E98" s="218">
        <v>1584.63</v>
      </c>
      <c r="F98" s="219">
        <v>2340</v>
      </c>
      <c r="G98" s="219">
        <v>2395</v>
      </c>
      <c r="H98" s="219">
        <v>2832</v>
      </c>
      <c r="I98" s="218">
        <v>7.56</v>
      </c>
      <c r="J98" s="218">
        <v>6.72</v>
      </c>
      <c r="K98" s="218">
        <v>6.11</v>
      </c>
      <c r="L98" s="218">
        <v>8.34</v>
      </c>
      <c r="M98" s="218">
        <v>11.99</v>
      </c>
      <c r="N98" s="218">
        <v>12.52</v>
      </c>
      <c r="O98" s="218">
        <v>11.2</v>
      </c>
      <c r="P98" s="218">
        <v>12.77</v>
      </c>
      <c r="Q98" s="218">
        <v>16.13</v>
      </c>
      <c r="R98" s="218">
        <v>17.88</v>
      </c>
      <c r="S98" s="218">
        <v>16.5</v>
      </c>
      <c r="T98" s="220">
        <v>17.86</v>
      </c>
      <c r="U98" s="77">
        <v>27.41</v>
      </c>
      <c r="V98" s="194">
        <v>16.03</v>
      </c>
      <c r="W98" s="220">
        <v>16.7</v>
      </c>
      <c r="X98" s="220">
        <v>21.36</v>
      </c>
      <c r="Y98" s="220">
        <v>26.47</v>
      </c>
      <c r="Z98" s="220">
        <v>24.64</v>
      </c>
      <c r="AA98" s="220">
        <v>21.28</v>
      </c>
    </row>
    <row r="99" spans="1:27">
      <c r="A99" s="118" t="s">
        <v>2178</v>
      </c>
      <c r="B99" s="151">
        <v>7</v>
      </c>
      <c r="C99" s="218">
        <v>105.6</v>
      </c>
      <c r="D99" s="218">
        <v>941.21</v>
      </c>
      <c r="E99" s="218">
        <v>3122.06</v>
      </c>
      <c r="F99" s="219">
        <v>6038</v>
      </c>
      <c r="G99" s="219">
        <v>6601</v>
      </c>
      <c r="H99" s="219">
        <v>6985</v>
      </c>
      <c r="I99" s="218">
        <v>16.61</v>
      </c>
      <c r="J99" s="218">
        <v>23.28</v>
      </c>
      <c r="K99" s="218">
        <v>22.02</v>
      </c>
      <c r="L99" s="218">
        <v>27.59</v>
      </c>
      <c r="M99" s="218">
        <v>31.48</v>
      </c>
      <c r="N99" s="218">
        <v>31.72</v>
      </c>
      <c r="O99" s="218">
        <v>34.090000000000003</v>
      </c>
      <c r="P99" s="218">
        <v>36.869999999999997</v>
      </c>
      <c r="Q99" s="218">
        <v>44.09</v>
      </c>
      <c r="R99" s="218">
        <v>48.62</v>
      </c>
      <c r="S99" s="218">
        <v>56.33</v>
      </c>
      <c r="T99" s="220">
        <v>53.51</v>
      </c>
      <c r="U99" s="77">
        <v>62.37</v>
      </c>
      <c r="V99" s="194">
        <v>63.59</v>
      </c>
      <c r="W99" s="220">
        <v>62.54</v>
      </c>
      <c r="X99" s="220">
        <v>63.26</v>
      </c>
      <c r="Y99" s="220">
        <v>76.7</v>
      </c>
      <c r="Z99" s="220">
        <v>87.43</v>
      </c>
      <c r="AA99" s="220">
        <v>81.92</v>
      </c>
    </row>
    <row r="100" spans="1:27" ht="27.75" customHeight="1">
      <c r="A100" s="118" t="s">
        <v>177</v>
      </c>
      <c r="B100" s="151">
        <v>22.61</v>
      </c>
      <c r="C100" s="218">
        <v>499.6</v>
      </c>
      <c r="D100" s="218">
        <v>4277.8500000000004</v>
      </c>
      <c r="E100" s="218">
        <v>8466.7199999999993</v>
      </c>
      <c r="F100" s="219">
        <v>20230</v>
      </c>
      <c r="G100" s="219">
        <v>35365</v>
      </c>
      <c r="H100" s="219">
        <v>38113</v>
      </c>
      <c r="I100" s="218">
        <v>46.97</v>
      </c>
      <c r="J100" s="218">
        <v>64.84</v>
      </c>
      <c r="K100" s="218">
        <v>84.05</v>
      </c>
      <c r="L100" s="218">
        <v>94.76</v>
      </c>
      <c r="M100" s="218">
        <v>102.54</v>
      </c>
      <c r="N100" s="218">
        <v>116.45</v>
      </c>
      <c r="O100" s="218">
        <v>134.94</v>
      </c>
      <c r="P100" s="218">
        <v>148.88999999999999</v>
      </c>
      <c r="Q100" s="218">
        <v>166.04</v>
      </c>
      <c r="R100" s="218">
        <v>181.66</v>
      </c>
      <c r="S100" s="218">
        <v>203.02</v>
      </c>
      <c r="T100" s="220">
        <v>213.84</v>
      </c>
      <c r="U100" s="77">
        <v>230.22</v>
      </c>
      <c r="V100" s="194">
        <v>256.20999999999998</v>
      </c>
      <c r="W100" s="220">
        <v>315.45</v>
      </c>
      <c r="X100" s="220">
        <v>406.51</v>
      </c>
      <c r="Y100" s="220">
        <v>547.02</v>
      </c>
      <c r="Z100" s="220">
        <v>559.21</v>
      </c>
      <c r="AA100" s="220">
        <v>583</v>
      </c>
    </row>
    <row r="101" spans="1:27" ht="28.8">
      <c r="A101" s="118" t="s">
        <v>1675</v>
      </c>
      <c r="B101" s="151">
        <v>70</v>
      </c>
      <c r="C101" s="218">
        <v>1425.6</v>
      </c>
      <c r="D101" s="218">
        <v>7912.29</v>
      </c>
      <c r="E101" s="218">
        <v>15686.88</v>
      </c>
      <c r="F101" s="219">
        <v>37590</v>
      </c>
      <c r="G101" s="219">
        <v>58029</v>
      </c>
      <c r="H101" s="219">
        <v>82868</v>
      </c>
      <c r="I101" s="218">
        <v>160.34</v>
      </c>
      <c r="J101" s="218">
        <v>248.33</v>
      </c>
      <c r="K101" s="218">
        <v>308.51</v>
      </c>
      <c r="L101" s="218">
        <v>368.08</v>
      </c>
      <c r="M101" s="218">
        <v>427.68</v>
      </c>
      <c r="N101" s="218">
        <v>471.65</v>
      </c>
      <c r="O101" s="218">
        <v>512.78</v>
      </c>
      <c r="P101" s="218">
        <v>557.9</v>
      </c>
      <c r="Q101" s="218">
        <v>647.21</v>
      </c>
      <c r="R101" s="218">
        <v>700.06</v>
      </c>
      <c r="S101" s="218">
        <v>761.58</v>
      </c>
      <c r="T101" s="220">
        <v>803.14</v>
      </c>
      <c r="U101" s="77">
        <v>817.02</v>
      </c>
      <c r="V101" s="194">
        <v>868.8</v>
      </c>
      <c r="W101" s="220">
        <v>920.54</v>
      </c>
      <c r="X101" s="220">
        <v>1012.29</v>
      </c>
      <c r="Y101" s="220">
        <v>1139.95</v>
      </c>
      <c r="Z101" s="220">
        <v>1261.25</v>
      </c>
      <c r="AA101" s="220">
        <v>1321.94</v>
      </c>
    </row>
    <row r="102" spans="1:27" ht="15.75" customHeight="1">
      <c r="A102" s="118" t="s">
        <v>1676</v>
      </c>
      <c r="B102" s="151">
        <v>27.92</v>
      </c>
      <c r="C102" s="218">
        <v>1155</v>
      </c>
      <c r="D102" s="218">
        <v>5801.9</v>
      </c>
      <c r="E102" s="218">
        <v>11785.53</v>
      </c>
      <c r="F102" s="219">
        <v>22937</v>
      </c>
      <c r="G102" s="219">
        <v>29628</v>
      </c>
      <c r="H102" s="219">
        <v>32014</v>
      </c>
      <c r="I102" s="218">
        <v>60.39</v>
      </c>
      <c r="J102" s="218">
        <v>84.52</v>
      </c>
      <c r="K102" s="218">
        <v>93.38</v>
      </c>
      <c r="L102" s="218">
        <v>105.28</v>
      </c>
      <c r="M102" s="218">
        <v>109.49</v>
      </c>
      <c r="N102" s="218">
        <v>113.13</v>
      </c>
      <c r="O102" s="218">
        <v>118.16</v>
      </c>
      <c r="P102" s="218">
        <v>124.39</v>
      </c>
      <c r="Q102" s="218">
        <v>135.76</v>
      </c>
      <c r="R102" s="218">
        <v>145.97999999999999</v>
      </c>
      <c r="S102" s="218">
        <v>160.87</v>
      </c>
      <c r="T102" s="220">
        <v>173.29</v>
      </c>
      <c r="U102" s="77">
        <v>183.93</v>
      </c>
      <c r="V102" s="194">
        <v>201.74</v>
      </c>
      <c r="W102" s="220">
        <v>221.88</v>
      </c>
      <c r="X102" s="220">
        <v>235.28</v>
      </c>
      <c r="Y102" s="220">
        <v>253.64</v>
      </c>
      <c r="Z102" s="220">
        <v>283.72000000000003</v>
      </c>
      <c r="AA102" s="220">
        <v>306.22000000000003</v>
      </c>
    </row>
    <row r="103" spans="1:27">
      <c r="A103" s="118" t="s">
        <v>2179</v>
      </c>
      <c r="B103" s="151">
        <v>1.58</v>
      </c>
      <c r="C103" s="218">
        <v>62.74</v>
      </c>
      <c r="D103" s="218">
        <v>599.64</v>
      </c>
      <c r="E103" s="218">
        <v>1887.22</v>
      </c>
      <c r="F103" s="219">
        <v>5154</v>
      </c>
      <c r="G103" s="219">
        <v>6972</v>
      </c>
      <c r="H103" s="219">
        <v>7963</v>
      </c>
      <c r="I103" s="218">
        <v>10.56</v>
      </c>
      <c r="J103" s="218">
        <v>16.010000000000002</v>
      </c>
      <c r="K103" s="218">
        <v>20.059999999999999</v>
      </c>
      <c r="L103" s="218">
        <v>22.91</v>
      </c>
      <c r="M103" s="218">
        <v>25.5</v>
      </c>
      <c r="N103" s="218">
        <v>27.05</v>
      </c>
      <c r="O103" s="218">
        <v>28.79</v>
      </c>
      <c r="P103" s="218">
        <v>31</v>
      </c>
      <c r="Q103" s="218">
        <v>33.119999999999997</v>
      </c>
      <c r="R103" s="218">
        <v>36.26</v>
      </c>
      <c r="S103" s="218">
        <v>42.25</v>
      </c>
      <c r="T103" s="220">
        <v>47.14</v>
      </c>
      <c r="U103" s="77">
        <v>56.14</v>
      </c>
      <c r="V103" s="194">
        <v>62.13</v>
      </c>
      <c r="W103" s="220">
        <v>69</v>
      </c>
      <c r="X103" s="220">
        <v>77.180000000000007</v>
      </c>
      <c r="Y103" s="220">
        <v>87.37</v>
      </c>
      <c r="Z103" s="220">
        <v>98.36</v>
      </c>
      <c r="AA103" s="220">
        <v>105.68</v>
      </c>
    </row>
    <row r="104" spans="1:27" ht="66" customHeight="1">
      <c r="A104" s="26" t="s">
        <v>2247</v>
      </c>
      <c r="X104" s="427"/>
      <c r="AA104" s="427"/>
    </row>
    <row r="105" spans="1:27" ht="30" customHeight="1">
      <c r="A105" s="118" t="s">
        <v>1042</v>
      </c>
      <c r="B105" s="151">
        <v>545.96</v>
      </c>
      <c r="C105" s="220">
        <v>8500</v>
      </c>
      <c r="D105" s="220">
        <v>44333.78</v>
      </c>
      <c r="E105" s="220">
        <v>109259.43</v>
      </c>
      <c r="F105" s="121">
        <v>283799</v>
      </c>
      <c r="G105" s="121">
        <v>362629</v>
      </c>
      <c r="H105" s="121">
        <v>400103</v>
      </c>
      <c r="I105" s="220">
        <v>610.65</v>
      </c>
      <c r="J105" s="220">
        <v>1011.43</v>
      </c>
      <c r="K105" s="220">
        <v>1368.59</v>
      </c>
      <c r="L105" s="220">
        <v>1632.26</v>
      </c>
      <c r="M105" s="220">
        <v>1829.52</v>
      </c>
      <c r="N105" s="220">
        <v>1960.04</v>
      </c>
      <c r="O105" s="220">
        <v>2172.11</v>
      </c>
      <c r="P105" s="220">
        <v>2435.2600000000002</v>
      </c>
      <c r="Q105" s="220">
        <v>2701.32</v>
      </c>
      <c r="R105" s="220">
        <v>3053.52</v>
      </c>
      <c r="S105" s="220">
        <v>3400.8</v>
      </c>
      <c r="T105" s="220">
        <v>3918.92</v>
      </c>
      <c r="U105" s="220">
        <v>4298.34</v>
      </c>
      <c r="V105" s="194">
        <v>4788.25</v>
      </c>
      <c r="W105" s="220">
        <v>4941.49</v>
      </c>
      <c r="X105" s="220">
        <v>5181.32</v>
      </c>
      <c r="Y105" s="220">
        <v>6004.43</v>
      </c>
      <c r="Z105" s="220">
        <v>6759.14</v>
      </c>
      <c r="AA105" s="220">
        <v>7271.31</v>
      </c>
    </row>
    <row r="106" spans="1:27" ht="39.6">
      <c r="A106" s="118" t="s">
        <v>2289</v>
      </c>
      <c r="B106" s="151">
        <v>632.79999999999995</v>
      </c>
      <c r="C106" s="220">
        <v>6582.9</v>
      </c>
      <c r="D106" s="220">
        <v>49764.06</v>
      </c>
      <c r="E106" s="220">
        <v>136307.6</v>
      </c>
      <c r="F106" s="121">
        <v>403808</v>
      </c>
      <c r="G106" s="121">
        <v>527424</v>
      </c>
      <c r="H106" s="121">
        <v>601076</v>
      </c>
      <c r="I106" s="220">
        <v>891.19</v>
      </c>
      <c r="J106" s="220">
        <v>1411.26</v>
      </c>
      <c r="K106" s="220">
        <v>1824.78</v>
      </c>
      <c r="L106" s="220">
        <v>2245.35</v>
      </c>
      <c r="M106" s="220">
        <v>2565.41</v>
      </c>
      <c r="N106" s="220">
        <v>2708.21</v>
      </c>
      <c r="O106" s="220">
        <v>2939.32</v>
      </c>
      <c r="P106" s="220">
        <v>3281.77</v>
      </c>
      <c r="Q106" s="220">
        <v>3605.84</v>
      </c>
      <c r="R106" s="220">
        <v>3998.79</v>
      </c>
      <c r="S106" s="220">
        <v>4405.8599999999997</v>
      </c>
      <c r="T106" s="220">
        <v>4849</v>
      </c>
      <c r="U106" s="220">
        <v>5143.97</v>
      </c>
      <c r="V106" s="194">
        <v>5642.05</v>
      </c>
      <c r="W106" s="220">
        <v>5923.32</v>
      </c>
      <c r="X106" s="220">
        <v>6319.67</v>
      </c>
      <c r="Y106" s="220">
        <v>6772.7</v>
      </c>
      <c r="Z106" s="220">
        <v>7837.68</v>
      </c>
      <c r="AA106" s="220">
        <v>8402.89</v>
      </c>
    </row>
    <row r="107" spans="1:27" ht="39.6">
      <c r="A107" s="118" t="s">
        <v>1621</v>
      </c>
      <c r="B107" s="151">
        <v>46.22</v>
      </c>
      <c r="C107" s="220">
        <v>804.7</v>
      </c>
      <c r="D107" s="220">
        <v>7296.04</v>
      </c>
      <c r="E107" s="220">
        <v>19615.55</v>
      </c>
      <c r="F107" s="121">
        <v>42662</v>
      </c>
      <c r="G107" s="121">
        <v>51231</v>
      </c>
      <c r="H107" s="121">
        <v>58537</v>
      </c>
      <c r="I107" s="220">
        <v>96.96</v>
      </c>
      <c r="J107" s="220">
        <v>170.59</v>
      </c>
      <c r="K107" s="220">
        <v>226.76</v>
      </c>
      <c r="L107" s="220">
        <v>270.48</v>
      </c>
      <c r="M107" s="220">
        <v>312.44</v>
      </c>
      <c r="N107" s="220">
        <v>329.37</v>
      </c>
      <c r="O107" s="220">
        <v>357.33</v>
      </c>
      <c r="P107" s="220">
        <v>392.86</v>
      </c>
      <c r="Q107" s="220">
        <v>430.04</v>
      </c>
      <c r="R107" s="220">
        <v>471.63</v>
      </c>
      <c r="S107" s="220">
        <v>528.42999999999995</v>
      </c>
      <c r="T107" s="220">
        <v>618.29</v>
      </c>
      <c r="U107" s="220">
        <v>674.8</v>
      </c>
      <c r="V107" s="194">
        <v>741.48</v>
      </c>
      <c r="W107" s="220">
        <v>818.21</v>
      </c>
      <c r="X107" s="220">
        <v>868.39</v>
      </c>
      <c r="Y107" s="220">
        <v>942.07</v>
      </c>
      <c r="Z107" s="220">
        <v>1116.8499999999999</v>
      </c>
      <c r="AA107" s="220">
        <v>1252.04</v>
      </c>
    </row>
    <row r="108" spans="1:27" ht="15.6">
      <c r="A108" s="118" t="s">
        <v>1677</v>
      </c>
      <c r="B108" s="151">
        <v>268.16000000000003</v>
      </c>
      <c r="C108" s="220">
        <v>4557.2</v>
      </c>
      <c r="D108" s="220">
        <v>24371.24</v>
      </c>
      <c r="E108" s="220">
        <v>51036.39</v>
      </c>
      <c r="F108" s="121">
        <v>102497</v>
      </c>
      <c r="G108" s="121">
        <v>127197</v>
      </c>
      <c r="H108" s="121">
        <v>137783</v>
      </c>
      <c r="I108" s="220">
        <v>236.17</v>
      </c>
      <c r="J108" s="220">
        <v>368.3</v>
      </c>
      <c r="K108" s="220">
        <v>448.48</v>
      </c>
      <c r="L108" s="220">
        <v>543.59</v>
      </c>
      <c r="M108" s="220">
        <v>641.55999999999995</v>
      </c>
      <c r="N108" s="220">
        <v>686.54</v>
      </c>
      <c r="O108" s="220">
        <v>753.57</v>
      </c>
      <c r="P108" s="220">
        <v>855.39</v>
      </c>
      <c r="Q108" s="220">
        <v>941.36</v>
      </c>
      <c r="R108" s="220">
        <v>1022.86</v>
      </c>
      <c r="S108" s="220">
        <v>1129.8599999999999</v>
      </c>
      <c r="T108" s="220">
        <v>1267.6199999999999</v>
      </c>
      <c r="U108" s="220">
        <v>1373.95</v>
      </c>
      <c r="V108" s="194">
        <v>1493.41</v>
      </c>
      <c r="W108" s="220">
        <v>1559.68</v>
      </c>
      <c r="X108" s="220">
        <v>1630.21</v>
      </c>
      <c r="Y108" s="220">
        <v>1722.5</v>
      </c>
      <c r="Z108" s="220">
        <v>1885.11</v>
      </c>
      <c r="AA108" s="220">
        <v>1996.16</v>
      </c>
    </row>
    <row r="109" spans="1:27" ht="27.75" customHeight="1">
      <c r="A109" s="118" t="s">
        <v>600</v>
      </c>
      <c r="B109" s="151">
        <v>5.39</v>
      </c>
      <c r="C109" s="220">
        <v>67.3</v>
      </c>
      <c r="D109" s="220">
        <v>819.52</v>
      </c>
      <c r="E109" s="220">
        <v>2344.15</v>
      </c>
      <c r="F109" s="121">
        <v>5548</v>
      </c>
      <c r="G109" s="121">
        <v>6553</v>
      </c>
      <c r="H109" s="121">
        <v>7278</v>
      </c>
      <c r="I109" s="220">
        <v>10.88</v>
      </c>
      <c r="J109" s="220">
        <v>16.850000000000001</v>
      </c>
      <c r="K109" s="220">
        <v>20.239999999999998</v>
      </c>
      <c r="L109" s="220">
        <v>23.72</v>
      </c>
      <c r="M109" s="220">
        <v>26.54</v>
      </c>
      <c r="N109" s="220">
        <v>28.12</v>
      </c>
      <c r="O109" s="220">
        <v>30.83</v>
      </c>
      <c r="P109" s="220">
        <v>33.99</v>
      </c>
      <c r="Q109" s="220">
        <v>36.700000000000003</v>
      </c>
      <c r="R109" s="220">
        <v>40.01</v>
      </c>
      <c r="S109" s="220">
        <v>43.4</v>
      </c>
      <c r="T109" s="220">
        <v>48.98</v>
      </c>
      <c r="U109" s="220">
        <v>52.04</v>
      </c>
      <c r="V109" s="194">
        <v>54.96</v>
      </c>
      <c r="W109" s="220">
        <v>57.94</v>
      </c>
      <c r="X109" s="220">
        <v>60.92</v>
      </c>
      <c r="Y109" s="220">
        <v>63.94</v>
      </c>
      <c r="Z109" s="220">
        <v>72.28</v>
      </c>
      <c r="AA109" s="220">
        <v>78.239999999999995</v>
      </c>
    </row>
    <row r="110" spans="1:27" ht="28.8">
      <c r="A110" s="118" t="s">
        <v>1321</v>
      </c>
      <c r="B110" s="151">
        <v>8.65</v>
      </c>
      <c r="C110" s="63">
        <v>150.69999999999999</v>
      </c>
      <c r="D110" s="63">
        <v>1069.9000000000001</v>
      </c>
      <c r="E110" s="63">
        <v>3973.16</v>
      </c>
      <c r="F110" s="10">
        <v>9703</v>
      </c>
      <c r="G110" s="52">
        <v>11525</v>
      </c>
      <c r="H110" s="52">
        <v>9700</v>
      </c>
      <c r="I110" s="220">
        <v>19.600000000000001</v>
      </c>
      <c r="J110" s="52">
        <v>28.78</v>
      </c>
      <c r="K110" s="52">
        <v>32.520000000000003</v>
      </c>
      <c r="L110" s="52">
        <v>35.369999999999997</v>
      </c>
      <c r="M110" s="52">
        <v>38.29</v>
      </c>
      <c r="N110" s="52">
        <v>40.28</v>
      </c>
      <c r="O110" s="52">
        <v>45.88</v>
      </c>
      <c r="P110" s="52">
        <v>51.25</v>
      </c>
      <c r="Q110" s="52">
        <v>56.58</v>
      </c>
      <c r="R110" s="52">
        <v>63.85</v>
      </c>
      <c r="S110" s="52">
        <v>72.66</v>
      </c>
      <c r="T110" s="220">
        <v>89.66</v>
      </c>
      <c r="U110" s="220">
        <v>98.62</v>
      </c>
      <c r="V110" s="194">
        <v>107.45</v>
      </c>
      <c r="W110" s="220">
        <v>118.01</v>
      </c>
      <c r="X110" s="220">
        <v>124.03</v>
      </c>
      <c r="Y110" s="220">
        <v>133.38999999999999</v>
      </c>
      <c r="Z110" s="220">
        <v>154.82</v>
      </c>
      <c r="AA110" s="220">
        <v>167.44</v>
      </c>
    </row>
    <row r="111" spans="1:27" ht="26.25" customHeight="1">
      <c r="A111" s="118" t="s">
        <v>1983</v>
      </c>
      <c r="B111" s="151">
        <v>88.39</v>
      </c>
      <c r="C111" s="220">
        <v>4876.1000000000004</v>
      </c>
      <c r="D111" s="220">
        <v>32604.23</v>
      </c>
      <c r="E111" s="220">
        <v>74991.63</v>
      </c>
      <c r="F111" s="121">
        <v>181706</v>
      </c>
      <c r="G111" s="121">
        <v>222348</v>
      </c>
      <c r="H111" s="121">
        <v>260471</v>
      </c>
      <c r="I111" s="220">
        <v>434.61</v>
      </c>
      <c r="J111" s="220">
        <v>704.73</v>
      </c>
      <c r="K111" s="220">
        <v>914.62</v>
      </c>
      <c r="L111" s="220">
        <v>1093.47</v>
      </c>
      <c r="M111" s="220">
        <v>1237.0999999999999</v>
      </c>
      <c r="N111" s="220">
        <v>1316.11</v>
      </c>
      <c r="O111" s="220">
        <v>1428.56</v>
      </c>
      <c r="P111" s="220">
        <v>1559.48</v>
      </c>
      <c r="Q111" s="220">
        <v>1679.72</v>
      </c>
      <c r="R111" s="220">
        <v>1807.08</v>
      </c>
      <c r="S111" s="220">
        <v>1934.76</v>
      </c>
      <c r="T111" s="220">
        <v>2125.36</v>
      </c>
      <c r="U111" s="220">
        <v>2250.88</v>
      </c>
      <c r="V111" s="194">
        <v>2376.4299999999998</v>
      </c>
      <c r="W111" s="220">
        <v>2507.6799999999998</v>
      </c>
      <c r="X111" s="220">
        <v>2643.3</v>
      </c>
      <c r="Y111" s="220">
        <v>2818.99</v>
      </c>
      <c r="Z111" s="220">
        <v>3344.92</v>
      </c>
      <c r="AA111" s="220">
        <v>3708.35</v>
      </c>
    </row>
    <row r="112" spans="1:27" ht="26.4">
      <c r="A112" s="118" t="s">
        <v>1758</v>
      </c>
      <c r="B112" s="151">
        <v>412.21</v>
      </c>
      <c r="C112" s="220">
        <v>10829.2</v>
      </c>
      <c r="D112" s="220">
        <v>86742.29</v>
      </c>
      <c r="E112" s="220">
        <v>181283.56</v>
      </c>
      <c r="F112" s="121">
        <v>352061</v>
      </c>
      <c r="G112" s="121">
        <v>387473</v>
      </c>
      <c r="H112" s="121">
        <v>445391</v>
      </c>
      <c r="I112" s="220">
        <v>1021.72</v>
      </c>
      <c r="J112" s="220">
        <v>1486.86</v>
      </c>
      <c r="K112" s="220">
        <v>1838.87</v>
      </c>
      <c r="L112" s="220">
        <v>2098.8000000000002</v>
      </c>
      <c r="M112" s="220">
        <v>2274.84</v>
      </c>
      <c r="N112" s="220">
        <v>2338.61</v>
      </c>
      <c r="O112" s="220">
        <v>2490.7199999999998</v>
      </c>
      <c r="P112" s="220">
        <v>2685.49</v>
      </c>
      <c r="Q112" s="220">
        <v>2931.9</v>
      </c>
      <c r="R112" s="220">
        <v>3195.31</v>
      </c>
      <c r="S112" s="220">
        <v>3502.05</v>
      </c>
      <c r="T112" s="220">
        <v>3809.53</v>
      </c>
      <c r="U112" s="220">
        <v>4091.76</v>
      </c>
      <c r="V112" s="194">
        <v>4386.5200000000004</v>
      </c>
      <c r="W112" s="220">
        <v>4646.59</v>
      </c>
      <c r="X112" s="220">
        <v>4922.32</v>
      </c>
      <c r="Y112" s="220">
        <v>5327.88</v>
      </c>
      <c r="Z112" s="220">
        <v>6272.06</v>
      </c>
      <c r="AA112" s="220">
        <v>6923.5</v>
      </c>
    </row>
    <row r="113" spans="1:27" ht="26.4">
      <c r="A113" s="118" t="s">
        <v>2059</v>
      </c>
      <c r="B113" s="151">
        <v>187.92</v>
      </c>
      <c r="C113" s="220">
        <v>5000</v>
      </c>
      <c r="D113" s="220">
        <v>24437.23</v>
      </c>
      <c r="E113" s="220">
        <v>52195.64</v>
      </c>
      <c r="F113" s="121">
        <v>119280</v>
      </c>
      <c r="G113" s="121">
        <v>149050</v>
      </c>
      <c r="H113" s="121">
        <v>252229</v>
      </c>
      <c r="I113" s="220">
        <v>468.51</v>
      </c>
      <c r="J113" s="220">
        <v>804.51</v>
      </c>
      <c r="K113" s="220">
        <v>1040.8900000000001</v>
      </c>
      <c r="L113" s="220">
        <v>1246.97</v>
      </c>
      <c r="M113" s="220">
        <v>1438.51</v>
      </c>
      <c r="N113" s="220">
        <v>1488.77</v>
      </c>
      <c r="O113" s="220">
        <v>1602.77</v>
      </c>
      <c r="P113" s="220">
        <v>1700.81</v>
      </c>
      <c r="Q113" s="220">
        <v>1788.36</v>
      </c>
      <c r="R113" s="220">
        <v>1927.82</v>
      </c>
      <c r="S113" s="220">
        <v>2089.1999999999998</v>
      </c>
      <c r="T113" s="220">
        <v>2340.73</v>
      </c>
      <c r="U113" s="220">
        <v>2483.88</v>
      </c>
      <c r="V113" s="194">
        <v>2645.83</v>
      </c>
      <c r="W113" s="220">
        <v>2792.61</v>
      </c>
      <c r="X113" s="220">
        <v>2939.16</v>
      </c>
      <c r="Y113" s="220">
        <v>3092.5</v>
      </c>
      <c r="Z113" s="220">
        <v>3600.24</v>
      </c>
      <c r="AA113" s="220">
        <v>3970.59</v>
      </c>
    </row>
    <row r="114" spans="1:27">
      <c r="A114" s="118" t="s">
        <v>2060</v>
      </c>
      <c r="B114" s="151">
        <v>1.73</v>
      </c>
      <c r="C114" s="220">
        <v>22.6</v>
      </c>
      <c r="D114" s="220">
        <v>217.43</v>
      </c>
      <c r="E114" s="220">
        <v>802.1</v>
      </c>
      <c r="F114" s="121">
        <v>2221</v>
      </c>
      <c r="G114" s="121">
        <v>2436</v>
      </c>
      <c r="H114" s="121">
        <v>2594</v>
      </c>
      <c r="I114" s="220">
        <v>5.86</v>
      </c>
      <c r="J114" s="220">
        <v>8.19</v>
      </c>
      <c r="K114" s="220">
        <v>8.23</v>
      </c>
      <c r="L114" s="220">
        <v>8.44</v>
      </c>
      <c r="M114" s="220">
        <v>9.06</v>
      </c>
      <c r="N114" s="220">
        <v>8.73</v>
      </c>
      <c r="O114" s="220">
        <v>9.06</v>
      </c>
      <c r="P114" s="220">
        <v>9.52</v>
      </c>
      <c r="Q114" s="220">
        <v>10.02</v>
      </c>
      <c r="R114" s="220">
        <v>11.23</v>
      </c>
      <c r="S114" s="220">
        <v>13.85</v>
      </c>
      <c r="T114" s="220">
        <v>16.36</v>
      </c>
      <c r="U114" s="220">
        <v>17.03</v>
      </c>
      <c r="V114" s="194">
        <v>18.32</v>
      </c>
      <c r="W114" s="220">
        <v>19.440000000000001</v>
      </c>
      <c r="X114" s="220">
        <v>20.69</v>
      </c>
      <c r="Y114" s="220">
        <v>22.47</v>
      </c>
      <c r="Z114" s="220">
        <v>27.61</v>
      </c>
      <c r="AA114" s="220">
        <v>30.35</v>
      </c>
    </row>
    <row r="115" spans="1:27">
      <c r="A115" s="118" t="s">
        <v>2061</v>
      </c>
      <c r="B115" s="151">
        <v>7.78</v>
      </c>
      <c r="C115" s="220">
        <v>111.3</v>
      </c>
      <c r="D115" s="220">
        <v>650.20000000000005</v>
      </c>
      <c r="E115" s="220">
        <v>2772.05</v>
      </c>
      <c r="F115" s="121">
        <v>8858</v>
      </c>
      <c r="G115" s="121">
        <v>10451</v>
      </c>
      <c r="H115" s="121">
        <v>11860</v>
      </c>
      <c r="I115" s="220">
        <v>26.1</v>
      </c>
      <c r="J115" s="220">
        <v>35.909999999999997</v>
      </c>
      <c r="K115" s="220">
        <v>38.67</v>
      </c>
      <c r="L115" s="220">
        <v>42.65</v>
      </c>
      <c r="M115" s="220">
        <v>45.86</v>
      </c>
      <c r="N115" s="220">
        <v>43.59</v>
      </c>
      <c r="O115" s="220">
        <v>48.08</v>
      </c>
      <c r="P115" s="220">
        <v>53.01</v>
      </c>
      <c r="Q115" s="220">
        <v>56.67</v>
      </c>
      <c r="R115" s="220">
        <v>60.92</v>
      </c>
      <c r="S115" s="220">
        <v>67.569999999999993</v>
      </c>
      <c r="T115" s="220">
        <v>79.36</v>
      </c>
      <c r="U115" s="220">
        <v>82.17</v>
      </c>
      <c r="V115" s="194">
        <v>87.84</v>
      </c>
      <c r="W115" s="220">
        <v>94.15</v>
      </c>
      <c r="X115" s="220">
        <v>96.36</v>
      </c>
      <c r="Y115" s="220">
        <v>104.73</v>
      </c>
      <c r="Z115" s="220">
        <v>125.66</v>
      </c>
      <c r="AA115" s="220">
        <v>132.74</v>
      </c>
    </row>
    <row r="116" spans="1:27" ht="26.4">
      <c r="A116" s="118" t="s">
        <v>2062</v>
      </c>
      <c r="B116" s="151">
        <v>2.76</v>
      </c>
      <c r="C116" s="220">
        <v>84.5</v>
      </c>
      <c r="D116" s="220">
        <v>299.35000000000002</v>
      </c>
      <c r="E116" s="220">
        <v>542.87</v>
      </c>
      <c r="F116" s="121">
        <v>1488</v>
      </c>
      <c r="G116" s="121">
        <v>1627</v>
      </c>
      <c r="H116" s="121">
        <v>1920</v>
      </c>
      <c r="I116" s="220">
        <v>5.18</v>
      </c>
      <c r="J116" s="220">
        <v>6.18</v>
      </c>
      <c r="K116" s="220">
        <v>6.48</v>
      </c>
      <c r="L116" s="220">
        <v>6.78</v>
      </c>
      <c r="M116" s="220">
        <v>7.15</v>
      </c>
      <c r="N116" s="220">
        <v>7.57</v>
      </c>
      <c r="O116" s="220">
        <v>7.95</v>
      </c>
      <c r="P116" s="220">
        <v>8.4499999999999993</v>
      </c>
      <c r="Q116" s="220">
        <v>9.15</v>
      </c>
      <c r="R116" s="220">
        <v>10</v>
      </c>
      <c r="S116" s="220">
        <v>11.87</v>
      </c>
      <c r="T116" s="220">
        <v>14.5</v>
      </c>
      <c r="U116" s="220">
        <v>17.739999999999998</v>
      </c>
      <c r="V116" s="194">
        <v>22.13</v>
      </c>
      <c r="W116" s="220">
        <v>27.98</v>
      </c>
      <c r="X116" s="220">
        <v>37.39</v>
      </c>
      <c r="Y116" s="220">
        <v>48.69</v>
      </c>
      <c r="Z116" s="220">
        <v>63.13</v>
      </c>
      <c r="AA116" s="220">
        <v>74.89</v>
      </c>
    </row>
    <row r="117" spans="1:27" ht="28.8">
      <c r="A117" s="118" t="s">
        <v>966</v>
      </c>
      <c r="B117" s="151">
        <v>757.34</v>
      </c>
      <c r="C117" s="220">
        <v>3889.1</v>
      </c>
      <c r="D117" s="220">
        <v>18597.71</v>
      </c>
      <c r="E117" s="220">
        <v>28626.45</v>
      </c>
      <c r="F117" s="121">
        <v>53019</v>
      </c>
      <c r="G117" s="121">
        <v>60340</v>
      </c>
      <c r="H117" s="121">
        <v>59292</v>
      </c>
      <c r="I117" s="220">
        <v>128.26</v>
      </c>
      <c r="J117" s="220">
        <v>184.56</v>
      </c>
      <c r="K117" s="220">
        <v>216.69</v>
      </c>
      <c r="L117" s="220">
        <v>247.95</v>
      </c>
      <c r="M117" s="220">
        <v>269.02999999999997</v>
      </c>
      <c r="N117" s="220">
        <v>274.70999999999998</v>
      </c>
      <c r="O117" s="220">
        <v>297.14999999999998</v>
      </c>
      <c r="P117" s="220">
        <v>317</v>
      </c>
      <c r="Q117" s="220">
        <v>351.18</v>
      </c>
      <c r="R117" s="220">
        <v>382.34</v>
      </c>
      <c r="S117" s="220">
        <v>431.41</v>
      </c>
      <c r="T117" s="220">
        <v>507.35</v>
      </c>
      <c r="U117" s="220">
        <v>569.46</v>
      </c>
      <c r="V117" s="194">
        <v>547.25</v>
      </c>
      <c r="W117" s="220">
        <v>602.46</v>
      </c>
      <c r="X117" s="220">
        <v>636.52</v>
      </c>
      <c r="Y117" s="220">
        <v>722.28</v>
      </c>
      <c r="Z117" s="220">
        <v>891.32</v>
      </c>
      <c r="AA117" s="220">
        <v>872.6</v>
      </c>
    </row>
    <row r="118" spans="1:27">
      <c r="A118" s="118" t="s">
        <v>1945</v>
      </c>
      <c r="B118" s="151">
        <v>328.53</v>
      </c>
      <c r="C118" s="220">
        <v>9490.1</v>
      </c>
      <c r="D118" s="220">
        <v>50675.81</v>
      </c>
      <c r="E118" s="220">
        <v>130837.59</v>
      </c>
      <c r="F118" s="121">
        <v>396560</v>
      </c>
      <c r="G118" s="121">
        <v>558486</v>
      </c>
      <c r="H118" s="121">
        <v>674852</v>
      </c>
      <c r="I118" s="220">
        <v>1768.79</v>
      </c>
      <c r="J118" s="220">
        <v>2161.36</v>
      </c>
      <c r="K118" s="220">
        <v>2304.0500000000002</v>
      </c>
      <c r="L118" s="220">
        <v>2439.66</v>
      </c>
      <c r="M118" s="220">
        <v>2565.11</v>
      </c>
      <c r="N118" s="220">
        <v>2492.75</v>
      </c>
      <c r="O118" s="220">
        <v>2521.73</v>
      </c>
      <c r="P118" s="220">
        <v>2633.16</v>
      </c>
      <c r="Q118" s="220">
        <v>2768.99</v>
      </c>
      <c r="R118" s="220">
        <v>2854.43</v>
      </c>
      <c r="S118" s="220">
        <v>3085.34</v>
      </c>
      <c r="T118" s="220">
        <v>3556.75</v>
      </c>
      <c r="U118" s="220">
        <v>3586.8</v>
      </c>
      <c r="V118" s="194">
        <v>3801.8</v>
      </c>
      <c r="W118" s="220">
        <v>3978.07</v>
      </c>
      <c r="X118" s="220">
        <v>4069.52</v>
      </c>
      <c r="Y118" s="220">
        <v>5140.87</v>
      </c>
      <c r="Z118" s="220">
        <v>6189.7</v>
      </c>
      <c r="AA118" s="220">
        <v>6461.5</v>
      </c>
    </row>
    <row r="119" spans="1:27">
      <c r="A119" s="118" t="s">
        <v>1946</v>
      </c>
      <c r="B119" s="151">
        <v>378</v>
      </c>
      <c r="C119" s="220">
        <v>8593.5</v>
      </c>
      <c r="D119" s="220">
        <v>63986.81</v>
      </c>
      <c r="E119" s="220">
        <v>168862.01</v>
      </c>
      <c r="F119" s="121">
        <v>469798</v>
      </c>
      <c r="G119" s="121">
        <v>647535</v>
      </c>
      <c r="H119" s="121">
        <v>759546</v>
      </c>
      <c r="I119" s="220">
        <v>927.87</v>
      </c>
      <c r="J119" s="220">
        <v>1631.98</v>
      </c>
      <c r="K119" s="220">
        <v>2044.32</v>
      </c>
      <c r="L119" s="220">
        <v>2295.39</v>
      </c>
      <c r="M119" s="220">
        <v>2433.5300000000002</v>
      </c>
      <c r="N119" s="220">
        <v>2440.9899999999998</v>
      </c>
      <c r="O119" s="220">
        <v>2524.27</v>
      </c>
      <c r="P119" s="220">
        <v>2808.98</v>
      </c>
      <c r="Q119" s="220">
        <v>3129.57</v>
      </c>
      <c r="R119" s="220">
        <v>3380.09</v>
      </c>
      <c r="S119" s="220">
        <v>3777.47</v>
      </c>
      <c r="T119" s="220">
        <v>4739.8999999999996</v>
      </c>
      <c r="U119" s="220">
        <v>5211.1099999999997</v>
      </c>
      <c r="V119" s="194">
        <v>5723.32</v>
      </c>
      <c r="W119" s="220">
        <v>6212.41</v>
      </c>
      <c r="X119" s="220">
        <v>6516.04</v>
      </c>
      <c r="Y119" s="220">
        <v>7412.22</v>
      </c>
      <c r="Z119" s="220">
        <v>9516.18</v>
      </c>
      <c r="AA119" s="220">
        <v>9948.5499999999993</v>
      </c>
    </row>
    <row r="120" spans="1:27">
      <c r="A120" s="118" t="s">
        <v>1947</v>
      </c>
      <c r="B120" s="151">
        <v>2161</v>
      </c>
      <c r="C120" s="220">
        <v>75721.2</v>
      </c>
      <c r="D120" s="220">
        <v>401573.97</v>
      </c>
      <c r="E120" s="220">
        <v>998803.75</v>
      </c>
      <c r="F120" s="121">
        <v>1808916</v>
      </c>
      <c r="G120" s="121">
        <v>1990745</v>
      </c>
      <c r="H120" s="121">
        <v>2148881</v>
      </c>
      <c r="I120" s="220">
        <v>5622.84</v>
      </c>
      <c r="J120" s="220">
        <v>6148.16</v>
      </c>
      <c r="K120" s="220">
        <v>6656.92</v>
      </c>
      <c r="L120" s="220">
        <v>7811.84</v>
      </c>
      <c r="M120" s="220">
        <v>8166.64</v>
      </c>
      <c r="N120" s="220">
        <v>7914.32</v>
      </c>
      <c r="O120" s="220">
        <v>7728.89</v>
      </c>
      <c r="P120" s="220">
        <v>7601.63</v>
      </c>
      <c r="Q120" s="220">
        <v>7794.71</v>
      </c>
      <c r="R120" s="220">
        <v>7667.66</v>
      </c>
      <c r="S120" s="220">
        <v>8049.8</v>
      </c>
      <c r="T120" s="220">
        <v>10563.54</v>
      </c>
      <c r="U120" s="220">
        <v>11400.39</v>
      </c>
      <c r="V120" s="194">
        <v>13554.47</v>
      </c>
      <c r="W120" s="220">
        <v>14189.09</v>
      </c>
      <c r="X120" s="220">
        <v>15144.74</v>
      </c>
      <c r="Y120" s="220">
        <v>19047.78</v>
      </c>
      <c r="Z120" s="220">
        <v>22529.29</v>
      </c>
      <c r="AA120" s="220">
        <v>22999.51</v>
      </c>
    </row>
    <row r="121" spans="1:27" ht="18.600000000000001">
      <c r="A121" s="118" t="s">
        <v>1948</v>
      </c>
      <c r="B121" s="13" t="s">
        <v>1842</v>
      </c>
      <c r="C121" s="13" t="s">
        <v>1578</v>
      </c>
      <c r="D121" s="13" t="s">
        <v>1578</v>
      </c>
      <c r="E121" s="220">
        <v>31986.77</v>
      </c>
      <c r="F121" s="121">
        <v>99732</v>
      </c>
      <c r="G121" s="121">
        <v>118529</v>
      </c>
      <c r="H121" s="121">
        <v>126831</v>
      </c>
      <c r="I121" s="220">
        <v>139.32</v>
      </c>
      <c r="J121" s="220">
        <v>213.93</v>
      </c>
      <c r="K121" s="220">
        <v>269.5</v>
      </c>
      <c r="L121" s="220">
        <v>335.63</v>
      </c>
      <c r="M121" s="220">
        <v>398.32</v>
      </c>
      <c r="N121" s="220">
        <v>460.27</v>
      </c>
      <c r="O121" s="220">
        <v>508.15</v>
      </c>
      <c r="P121" s="220">
        <v>646.24</v>
      </c>
      <c r="Q121" s="220">
        <v>734.86</v>
      </c>
      <c r="R121" s="220">
        <v>913.71</v>
      </c>
      <c r="S121" s="220">
        <v>1142.04</v>
      </c>
      <c r="T121" s="220">
        <v>1144.83</v>
      </c>
      <c r="U121" s="220">
        <v>1154.6600000000001</v>
      </c>
      <c r="V121" s="194">
        <v>1232.19</v>
      </c>
      <c r="W121" s="220">
        <v>1289.04</v>
      </c>
      <c r="X121" s="220">
        <v>1368.75</v>
      </c>
      <c r="Y121" s="220">
        <v>1425.95</v>
      </c>
      <c r="Z121" s="220">
        <v>1494.21</v>
      </c>
      <c r="AA121" s="220">
        <v>1535.18</v>
      </c>
    </row>
    <row r="122" spans="1:27">
      <c r="A122" s="118" t="s">
        <v>1949</v>
      </c>
      <c r="B122" s="151">
        <v>224.25</v>
      </c>
      <c r="C122" s="220">
        <v>7491.1</v>
      </c>
      <c r="D122" s="220">
        <v>94244</v>
      </c>
      <c r="E122" s="220">
        <v>280547.25</v>
      </c>
      <c r="F122" s="121">
        <v>738304</v>
      </c>
      <c r="G122" s="121">
        <v>897599</v>
      </c>
      <c r="H122" s="121">
        <v>1004603</v>
      </c>
      <c r="I122" s="220">
        <v>1100.67</v>
      </c>
      <c r="J122" s="220">
        <v>1515.78</v>
      </c>
      <c r="K122" s="220">
        <v>2196.75</v>
      </c>
      <c r="L122" s="220">
        <v>2876.98</v>
      </c>
      <c r="M122" s="220">
        <v>3583.47</v>
      </c>
      <c r="N122" s="220">
        <v>3919.92</v>
      </c>
      <c r="O122" s="220">
        <v>4437.67</v>
      </c>
      <c r="P122" s="220">
        <v>4944.7299999999996</v>
      </c>
      <c r="Q122" s="220">
        <v>5998.6</v>
      </c>
      <c r="R122" s="220">
        <v>8292.2000000000007</v>
      </c>
      <c r="S122" s="220">
        <v>9853.44</v>
      </c>
      <c r="T122" s="220">
        <v>8910.11</v>
      </c>
      <c r="U122" s="220">
        <v>9050.07</v>
      </c>
      <c r="V122" s="194">
        <v>9646.75</v>
      </c>
      <c r="W122" s="220">
        <v>10796.17</v>
      </c>
      <c r="X122" s="220">
        <v>11627.9</v>
      </c>
      <c r="Y122" s="220">
        <v>12458.63</v>
      </c>
      <c r="Z122" s="220">
        <v>13157.38</v>
      </c>
      <c r="AA122" s="220">
        <v>12763.89</v>
      </c>
    </row>
    <row r="123" spans="1:27" ht="15.6">
      <c r="A123" s="118" t="s">
        <v>1950</v>
      </c>
      <c r="B123" s="13" t="s">
        <v>1842</v>
      </c>
      <c r="C123" s="13" t="s">
        <v>1578</v>
      </c>
      <c r="D123" s="13" t="s">
        <v>1578</v>
      </c>
      <c r="E123" s="220">
        <v>17314.14</v>
      </c>
      <c r="F123" s="121">
        <v>45899</v>
      </c>
      <c r="G123" s="121">
        <v>50153</v>
      </c>
      <c r="H123" s="121">
        <v>50943</v>
      </c>
      <c r="I123" s="220">
        <v>94.84</v>
      </c>
      <c r="J123" s="220">
        <v>121.82</v>
      </c>
      <c r="K123" s="220">
        <v>136.02000000000001</v>
      </c>
      <c r="L123" s="220">
        <v>147.03</v>
      </c>
      <c r="M123" s="220">
        <v>156.94</v>
      </c>
      <c r="N123" s="220">
        <v>164.09</v>
      </c>
      <c r="O123" s="220">
        <v>173.89</v>
      </c>
      <c r="P123" s="220">
        <v>188.47</v>
      </c>
      <c r="Q123" s="220">
        <v>198.66</v>
      </c>
      <c r="R123" s="220">
        <v>211.64</v>
      </c>
      <c r="S123" s="220">
        <v>242.56</v>
      </c>
      <c r="T123" s="220">
        <v>289.31</v>
      </c>
      <c r="U123" s="220">
        <v>299.74</v>
      </c>
      <c r="V123" s="194">
        <v>327.47000000000003</v>
      </c>
      <c r="W123" s="220">
        <v>350.36</v>
      </c>
      <c r="X123" s="220">
        <v>366.51</v>
      </c>
      <c r="Y123" s="220">
        <v>409.58</v>
      </c>
      <c r="Z123" s="220">
        <v>474.68</v>
      </c>
      <c r="AA123" s="220">
        <v>507.99</v>
      </c>
    </row>
    <row r="124" spans="1:27" ht="16.5" customHeight="1">
      <c r="A124" s="118" t="s">
        <v>1475</v>
      </c>
      <c r="B124" s="13" t="s">
        <v>1842</v>
      </c>
      <c r="C124" s="13" t="s">
        <v>1578</v>
      </c>
      <c r="D124" s="13" t="s">
        <v>1578</v>
      </c>
      <c r="E124" s="220">
        <v>77646.27</v>
      </c>
      <c r="F124" s="121">
        <v>142340</v>
      </c>
      <c r="G124" s="121">
        <v>147568</v>
      </c>
      <c r="H124" s="121">
        <v>146804</v>
      </c>
      <c r="I124" s="220">
        <v>242.66</v>
      </c>
      <c r="J124" s="220">
        <v>348.28</v>
      </c>
      <c r="K124" s="220">
        <v>389.92</v>
      </c>
      <c r="L124" s="220">
        <v>417.61</v>
      </c>
      <c r="M124" s="220">
        <v>446.92</v>
      </c>
      <c r="N124" s="220">
        <v>484.73</v>
      </c>
      <c r="O124" s="220">
        <v>509.79</v>
      </c>
      <c r="P124" s="220">
        <v>545.41999999999996</v>
      </c>
      <c r="Q124" s="220">
        <v>663.28</v>
      </c>
      <c r="R124" s="220">
        <v>769.63</v>
      </c>
      <c r="S124" s="220">
        <v>965.29</v>
      </c>
      <c r="T124" s="220">
        <v>1262.5</v>
      </c>
      <c r="U124" s="220">
        <v>1483.66</v>
      </c>
      <c r="V124" s="194">
        <v>1914.56</v>
      </c>
      <c r="W124" s="220">
        <v>2120.64</v>
      </c>
      <c r="X124" s="220">
        <v>2210.85</v>
      </c>
      <c r="Y124" s="220">
        <v>2307.75</v>
      </c>
      <c r="Z124" s="220">
        <v>2890.42</v>
      </c>
      <c r="AA124" s="220">
        <v>3158.8</v>
      </c>
    </row>
    <row r="125" spans="1:27" ht="28.8">
      <c r="A125" s="118" t="s">
        <v>1322</v>
      </c>
      <c r="B125" s="151">
        <v>0.51</v>
      </c>
      <c r="C125" s="63">
        <v>27.8</v>
      </c>
      <c r="D125" s="63">
        <v>175.59</v>
      </c>
      <c r="E125" s="63">
        <v>595.76</v>
      </c>
      <c r="F125" s="10">
        <v>1681</v>
      </c>
      <c r="G125" s="10">
        <v>1805</v>
      </c>
      <c r="H125" s="121">
        <v>1827</v>
      </c>
      <c r="I125" s="220">
        <v>1.96</v>
      </c>
      <c r="J125" s="220">
        <v>5.75</v>
      </c>
      <c r="K125" s="220">
        <v>7.35</v>
      </c>
      <c r="L125" s="220">
        <v>6.52</v>
      </c>
      <c r="M125" s="220">
        <v>7.58</v>
      </c>
      <c r="N125" s="220">
        <v>9.06</v>
      </c>
      <c r="O125" s="220">
        <v>12.46</v>
      </c>
      <c r="P125" s="220">
        <v>14.32</v>
      </c>
      <c r="Q125" s="220">
        <v>15.75</v>
      </c>
      <c r="R125" s="220">
        <v>17.010000000000002</v>
      </c>
      <c r="S125" s="220">
        <v>17.41</v>
      </c>
      <c r="T125" s="220">
        <v>19.16</v>
      </c>
      <c r="U125" s="220">
        <v>20.09</v>
      </c>
      <c r="V125" s="194">
        <v>24.65</v>
      </c>
      <c r="W125" s="220">
        <v>26.56</v>
      </c>
      <c r="X125" s="220">
        <v>27.91</v>
      </c>
      <c r="Y125" s="220">
        <v>30.41</v>
      </c>
      <c r="Z125" s="220">
        <v>32.229999999999997</v>
      </c>
      <c r="AA125" s="220">
        <v>33.590000000000003</v>
      </c>
    </row>
    <row r="126" spans="1:27">
      <c r="A126" s="118" t="s">
        <v>178</v>
      </c>
      <c r="B126" s="13"/>
      <c r="C126" s="13"/>
      <c r="D126" s="13"/>
      <c r="E126" s="13"/>
      <c r="F126" s="13"/>
      <c r="G126" s="13"/>
      <c r="H126" s="121">
        <v>2623</v>
      </c>
      <c r="I126" s="220">
        <v>3.63</v>
      </c>
      <c r="J126" s="220">
        <v>4.08</v>
      </c>
      <c r="K126" s="220">
        <v>5.42</v>
      </c>
      <c r="L126" s="220">
        <v>5.17</v>
      </c>
      <c r="M126" s="220">
        <v>5.45</v>
      </c>
      <c r="N126" s="220">
        <v>5.49</v>
      </c>
      <c r="O126" s="220">
        <v>7.63</v>
      </c>
      <c r="P126" s="220">
        <v>7.61</v>
      </c>
      <c r="Q126" s="220">
        <v>7.68</v>
      </c>
      <c r="R126" s="220">
        <v>7.52</v>
      </c>
      <c r="S126" s="220">
        <v>10.56</v>
      </c>
      <c r="T126" s="220">
        <v>9.4</v>
      </c>
      <c r="U126" s="220">
        <v>8.7200000000000006</v>
      </c>
      <c r="V126" s="194">
        <v>9.0399999999999991</v>
      </c>
      <c r="W126" s="220">
        <v>10.11</v>
      </c>
      <c r="X126" s="220">
        <v>10.45</v>
      </c>
      <c r="Y126" s="220">
        <v>11.23</v>
      </c>
      <c r="Z126" s="220">
        <v>15.31</v>
      </c>
      <c r="AA126" s="220">
        <v>17.97</v>
      </c>
    </row>
    <row r="127" spans="1:27" ht="24.75" customHeight="1">
      <c r="A127" s="118" t="s">
        <v>634</v>
      </c>
      <c r="B127" s="13"/>
      <c r="C127" s="13"/>
      <c r="D127" s="13"/>
      <c r="E127" s="220">
        <v>549.84</v>
      </c>
      <c r="F127" s="121">
        <v>1037</v>
      </c>
      <c r="G127" s="121">
        <v>1209</v>
      </c>
      <c r="H127" s="121">
        <v>1204</v>
      </c>
      <c r="I127" s="220">
        <v>1.72</v>
      </c>
      <c r="J127" s="220">
        <v>2.5499999999999998</v>
      </c>
      <c r="K127" s="220">
        <v>2.57</v>
      </c>
      <c r="L127" s="220">
        <v>2.35</v>
      </c>
      <c r="M127" s="220">
        <v>2.41</v>
      </c>
      <c r="N127" s="220">
        <v>2.5</v>
      </c>
      <c r="O127" s="220">
        <v>2.38</v>
      </c>
      <c r="P127" s="220">
        <v>2.82</v>
      </c>
      <c r="Q127" s="220">
        <v>2.96</v>
      </c>
      <c r="R127" s="220">
        <v>2.83</v>
      </c>
      <c r="S127" s="220">
        <v>3.51</v>
      </c>
      <c r="T127" s="220">
        <v>5.25</v>
      </c>
      <c r="U127" s="220">
        <v>5</v>
      </c>
      <c r="V127" s="194">
        <v>5.14</v>
      </c>
      <c r="W127" s="220">
        <v>5.94</v>
      </c>
      <c r="X127" s="220">
        <v>6.27</v>
      </c>
      <c r="Y127" s="220">
        <v>6.59</v>
      </c>
      <c r="Z127" s="220">
        <v>10.75</v>
      </c>
      <c r="AA127" s="220">
        <v>13.06</v>
      </c>
    </row>
    <row r="128" spans="1:27" ht="26.25" customHeight="1">
      <c r="A128" s="118" t="s">
        <v>635</v>
      </c>
      <c r="B128" s="151">
        <v>0.5</v>
      </c>
      <c r="C128" s="220">
        <v>0.85</v>
      </c>
      <c r="D128" s="220">
        <v>112</v>
      </c>
      <c r="E128" s="220">
        <v>437.21</v>
      </c>
      <c r="F128" s="121">
        <v>864</v>
      </c>
      <c r="G128" s="121">
        <v>996</v>
      </c>
      <c r="H128" s="121">
        <v>991</v>
      </c>
      <c r="I128" s="220">
        <v>1.3</v>
      </c>
      <c r="J128" s="220">
        <v>1.62</v>
      </c>
      <c r="K128" s="220">
        <v>1.58</v>
      </c>
      <c r="L128" s="220">
        <v>1.47</v>
      </c>
      <c r="M128" s="220">
        <v>1.48</v>
      </c>
      <c r="N128" s="220">
        <v>1.56</v>
      </c>
      <c r="O128" s="220">
        <v>1.52</v>
      </c>
      <c r="P128" s="220">
        <v>1.81</v>
      </c>
      <c r="Q128" s="220">
        <v>2</v>
      </c>
      <c r="R128" s="220">
        <v>2.02</v>
      </c>
      <c r="S128" s="220">
        <v>2.5099999999999998</v>
      </c>
      <c r="T128" s="220">
        <v>4.38</v>
      </c>
      <c r="U128" s="220">
        <v>4.54</v>
      </c>
      <c r="V128" s="194">
        <v>3.57</v>
      </c>
      <c r="W128" s="220">
        <v>3.55</v>
      </c>
      <c r="X128" s="220">
        <v>3.81</v>
      </c>
      <c r="Y128" s="220">
        <v>3.91</v>
      </c>
      <c r="Z128" s="220">
        <v>6.07</v>
      </c>
      <c r="AA128" s="220">
        <v>6.43</v>
      </c>
    </row>
    <row r="129" spans="1:27" ht="67.5" customHeight="1">
      <c r="A129" s="26" t="s">
        <v>1978</v>
      </c>
      <c r="D129" s="142"/>
      <c r="X129" s="427"/>
      <c r="Y129" s="427"/>
    </row>
    <row r="130" spans="1:27" ht="15.75" customHeight="1">
      <c r="A130" s="118" t="s">
        <v>1979</v>
      </c>
      <c r="B130" s="220">
        <v>4.75</v>
      </c>
      <c r="C130" s="220">
        <v>92.17</v>
      </c>
      <c r="D130" s="220">
        <v>1683</v>
      </c>
      <c r="E130" s="220">
        <v>5498.27</v>
      </c>
      <c r="F130" s="121">
        <v>11532</v>
      </c>
      <c r="G130" s="121">
        <v>15024</v>
      </c>
      <c r="H130" s="121">
        <v>17168</v>
      </c>
      <c r="I130" s="220">
        <v>21.15</v>
      </c>
      <c r="J130" s="220">
        <v>28.7</v>
      </c>
      <c r="K130" s="220">
        <v>36.42</v>
      </c>
      <c r="L130" s="220">
        <v>45.1</v>
      </c>
      <c r="M130" s="220">
        <v>56.28</v>
      </c>
      <c r="N130" s="220">
        <v>66.959999999999994</v>
      </c>
      <c r="O130" s="220">
        <v>79.599999999999994</v>
      </c>
      <c r="P130" s="220">
        <v>93.12</v>
      </c>
      <c r="Q130" s="220">
        <v>105.53</v>
      </c>
      <c r="R130" s="220">
        <v>121.67</v>
      </c>
      <c r="S130" s="220">
        <v>145.52000000000001</v>
      </c>
      <c r="T130" s="220">
        <v>166.34</v>
      </c>
      <c r="U130" s="297" t="s">
        <v>2290</v>
      </c>
      <c r="V130" s="194">
        <v>212.25</v>
      </c>
      <c r="W130" s="220">
        <v>228.73</v>
      </c>
      <c r="X130" s="63">
        <v>241.94</v>
      </c>
      <c r="Y130" s="63">
        <v>260.75</v>
      </c>
      <c r="Z130" s="220">
        <v>290.62</v>
      </c>
      <c r="AA130" s="220">
        <v>318.79000000000002</v>
      </c>
    </row>
    <row r="131" spans="1:27" ht="28.5" customHeight="1">
      <c r="A131" s="118" t="s">
        <v>179</v>
      </c>
      <c r="B131" s="220">
        <v>49.91</v>
      </c>
      <c r="C131" s="63" t="s">
        <v>1980</v>
      </c>
      <c r="D131" s="63">
        <v>13486</v>
      </c>
      <c r="E131" s="220">
        <v>37205.480000000003</v>
      </c>
      <c r="F131" s="121">
        <v>68702</v>
      </c>
      <c r="G131" s="121">
        <v>85158</v>
      </c>
      <c r="H131" s="121">
        <v>73740</v>
      </c>
      <c r="I131" s="220">
        <v>84.07</v>
      </c>
      <c r="J131" s="220">
        <v>112.8</v>
      </c>
      <c r="K131" s="220">
        <v>137.11000000000001</v>
      </c>
      <c r="L131" s="220">
        <v>179.32</v>
      </c>
      <c r="M131" s="220">
        <v>223.72</v>
      </c>
      <c r="N131" s="220">
        <v>259.22000000000003</v>
      </c>
      <c r="O131" s="220">
        <v>300.38</v>
      </c>
      <c r="P131" s="220">
        <v>339.3</v>
      </c>
      <c r="Q131" s="220">
        <v>377.33</v>
      </c>
      <c r="R131" s="220">
        <v>538.54</v>
      </c>
      <c r="S131" s="220">
        <v>614.37</v>
      </c>
      <c r="T131" s="220">
        <v>699.5</v>
      </c>
      <c r="U131" s="297" t="s">
        <v>2291</v>
      </c>
      <c r="V131" s="194">
        <v>804.07</v>
      </c>
      <c r="W131" s="220">
        <v>906.76</v>
      </c>
      <c r="X131" s="63">
        <v>979.12</v>
      </c>
      <c r="Y131" s="63">
        <v>1153.52</v>
      </c>
      <c r="Z131" s="220">
        <v>1303.79</v>
      </c>
      <c r="AA131" s="220">
        <v>1328.98</v>
      </c>
    </row>
    <row r="132" spans="1:27" ht="18" customHeight="1">
      <c r="A132" s="118" t="s">
        <v>181</v>
      </c>
      <c r="B132" s="220">
        <v>106.92</v>
      </c>
      <c r="C132" s="220">
        <v>3333</v>
      </c>
      <c r="D132" s="220">
        <v>43594</v>
      </c>
      <c r="E132" s="220">
        <v>96296.85</v>
      </c>
      <c r="F132" s="121">
        <v>211722</v>
      </c>
      <c r="G132" s="121">
        <v>258477</v>
      </c>
      <c r="H132" s="121">
        <v>88855</v>
      </c>
      <c r="I132" s="220">
        <v>109.52</v>
      </c>
      <c r="J132" s="220">
        <v>139.36000000000001</v>
      </c>
      <c r="K132" s="220">
        <v>167.26</v>
      </c>
      <c r="L132" s="220">
        <v>196.33</v>
      </c>
      <c r="M132" s="220">
        <v>233.97</v>
      </c>
      <c r="N132" s="220">
        <v>264.68</v>
      </c>
      <c r="O132" s="220">
        <v>304.06</v>
      </c>
      <c r="P132" s="220">
        <v>372.7</v>
      </c>
      <c r="Q132" s="220">
        <v>412.73</v>
      </c>
      <c r="R132" s="220">
        <v>499.8</v>
      </c>
      <c r="S132" s="220">
        <v>599.53</v>
      </c>
      <c r="T132" s="220">
        <v>917.52</v>
      </c>
      <c r="U132" s="297" t="s">
        <v>2292</v>
      </c>
      <c r="V132" s="194">
        <v>1124.1400000000001</v>
      </c>
      <c r="W132" s="220">
        <v>1263.2</v>
      </c>
      <c r="X132" s="63">
        <v>1160.98</v>
      </c>
      <c r="Y132" s="63">
        <v>1231.78</v>
      </c>
      <c r="Z132" s="220">
        <v>1366.13</v>
      </c>
      <c r="AA132" s="220">
        <v>1388.27</v>
      </c>
    </row>
    <row r="133" spans="1:27" ht="15.6">
      <c r="A133" s="118" t="s">
        <v>183</v>
      </c>
      <c r="B133" s="220">
        <v>9.85</v>
      </c>
      <c r="C133" s="220">
        <v>213.2</v>
      </c>
      <c r="D133" s="220">
        <v>3964</v>
      </c>
      <c r="E133" s="220">
        <v>13122.51</v>
      </c>
      <c r="F133" s="121">
        <v>31882</v>
      </c>
      <c r="G133" s="121">
        <v>45357</v>
      </c>
      <c r="H133" s="121">
        <v>53480</v>
      </c>
      <c r="I133" s="220">
        <v>67.930000000000007</v>
      </c>
      <c r="J133" s="220">
        <v>95.49</v>
      </c>
      <c r="K133" s="220">
        <v>121.2</v>
      </c>
      <c r="L133" s="220">
        <v>148.5</v>
      </c>
      <c r="M133" s="220">
        <v>183.16</v>
      </c>
      <c r="N133" s="220">
        <v>219.77</v>
      </c>
      <c r="O133" s="220">
        <v>254.94</v>
      </c>
      <c r="P133" s="220">
        <v>292.67</v>
      </c>
      <c r="Q133" s="220">
        <v>337.72</v>
      </c>
      <c r="R133" s="220">
        <v>386.81</v>
      </c>
      <c r="S133" s="220">
        <v>459.56</v>
      </c>
      <c r="T133" s="220">
        <v>520.34</v>
      </c>
      <c r="U133" s="297" t="s">
        <v>2293</v>
      </c>
      <c r="V133" s="194">
        <v>692.4</v>
      </c>
      <c r="W133" s="220">
        <v>746.04</v>
      </c>
      <c r="X133" s="63">
        <v>818.54</v>
      </c>
      <c r="Y133" s="63">
        <v>850.88</v>
      </c>
      <c r="Z133" s="220">
        <v>925.02</v>
      </c>
      <c r="AA133" s="220">
        <v>998.46</v>
      </c>
    </row>
    <row r="134" spans="1:27" ht="28.8">
      <c r="A134" s="118" t="s">
        <v>186</v>
      </c>
      <c r="B134" s="220">
        <v>0.84</v>
      </c>
      <c r="C134" s="220">
        <v>22.62</v>
      </c>
      <c r="D134" s="220">
        <v>308</v>
      </c>
      <c r="E134" s="220">
        <v>1344.91</v>
      </c>
      <c r="F134" s="121">
        <v>3320</v>
      </c>
      <c r="G134" s="121">
        <v>4995</v>
      </c>
      <c r="H134" s="121">
        <v>5725</v>
      </c>
      <c r="I134" s="220">
        <v>6.76</v>
      </c>
      <c r="J134" s="220">
        <v>8.25</v>
      </c>
      <c r="K134" s="220">
        <v>10.32</v>
      </c>
      <c r="L134" s="220">
        <v>13.13</v>
      </c>
      <c r="M134" s="220">
        <v>16.53</v>
      </c>
      <c r="N134" s="220">
        <v>19.3</v>
      </c>
      <c r="O134" s="220">
        <v>22.59</v>
      </c>
      <c r="P134" s="220">
        <v>26.95</v>
      </c>
      <c r="Q134" s="220">
        <v>31.5</v>
      </c>
      <c r="R134" s="220">
        <v>38.15</v>
      </c>
      <c r="S134" s="220">
        <v>47.29</v>
      </c>
      <c r="T134" s="220">
        <v>54.18</v>
      </c>
      <c r="U134" s="297" t="s">
        <v>2294</v>
      </c>
      <c r="V134" s="194">
        <v>68.47</v>
      </c>
      <c r="W134" s="220">
        <v>66.02</v>
      </c>
      <c r="X134" s="63">
        <v>70.14</v>
      </c>
      <c r="Y134" s="63">
        <v>90.7</v>
      </c>
      <c r="Z134" s="220">
        <v>98.24</v>
      </c>
      <c r="AA134" s="220">
        <v>107.32</v>
      </c>
    </row>
    <row r="135" spans="1:27" ht="16.5" customHeight="1">
      <c r="A135" s="118" t="s">
        <v>187</v>
      </c>
      <c r="B135" s="220">
        <v>10.210000000000001</v>
      </c>
      <c r="C135" s="220">
        <v>137.21</v>
      </c>
      <c r="D135" s="220">
        <v>2684</v>
      </c>
      <c r="E135" s="220">
        <v>11169.7</v>
      </c>
      <c r="F135" s="121">
        <v>29269</v>
      </c>
      <c r="G135" s="121">
        <v>41229</v>
      </c>
      <c r="H135" s="121">
        <v>28764</v>
      </c>
      <c r="I135" s="220">
        <v>33.479999999999997</v>
      </c>
      <c r="J135" s="220">
        <v>40.950000000000003</v>
      </c>
      <c r="K135" s="220">
        <v>51.72</v>
      </c>
      <c r="L135" s="220">
        <v>68.17</v>
      </c>
      <c r="M135" s="220">
        <v>84.83</v>
      </c>
      <c r="N135" s="220">
        <v>100.01</v>
      </c>
      <c r="O135" s="220">
        <v>120.12</v>
      </c>
      <c r="P135" s="220">
        <v>143.91</v>
      </c>
      <c r="Q135" s="220">
        <v>167.1</v>
      </c>
      <c r="R135" s="220">
        <v>195.22</v>
      </c>
      <c r="S135" s="220">
        <v>228.59</v>
      </c>
      <c r="T135" s="220">
        <v>251.4</v>
      </c>
      <c r="U135" s="297" t="s">
        <v>2295</v>
      </c>
      <c r="V135" s="194">
        <v>313.89999999999998</v>
      </c>
      <c r="W135" s="220">
        <v>341.06</v>
      </c>
      <c r="X135" s="63">
        <v>365.18</v>
      </c>
      <c r="Y135" s="63">
        <v>384.66</v>
      </c>
      <c r="Z135" s="220">
        <v>412.35</v>
      </c>
      <c r="AA135" s="220">
        <v>476.56</v>
      </c>
    </row>
    <row r="136" spans="1:27" ht="13.5" customHeight="1">
      <c r="A136" s="118" t="s">
        <v>725</v>
      </c>
      <c r="B136" s="220">
        <v>6.85</v>
      </c>
      <c r="C136" s="220">
        <v>95.02</v>
      </c>
      <c r="D136" s="220">
        <v>1746</v>
      </c>
      <c r="E136" s="220">
        <v>7616.46</v>
      </c>
      <c r="F136" s="121">
        <v>18519</v>
      </c>
      <c r="G136" s="121">
        <v>26927</v>
      </c>
      <c r="H136" s="121">
        <v>25810</v>
      </c>
      <c r="I136" s="220">
        <v>30.11</v>
      </c>
      <c r="J136" s="220">
        <v>37.53</v>
      </c>
      <c r="K136" s="220">
        <v>45.98</v>
      </c>
      <c r="L136" s="220">
        <v>59.83</v>
      </c>
      <c r="M136" s="220">
        <v>75.319999999999993</v>
      </c>
      <c r="N136" s="220">
        <v>87.45</v>
      </c>
      <c r="O136" s="220">
        <v>103.27</v>
      </c>
      <c r="P136" s="220">
        <v>122.19</v>
      </c>
      <c r="Q136" s="220">
        <v>140.29</v>
      </c>
      <c r="R136" s="220">
        <v>164.15</v>
      </c>
      <c r="S136" s="220">
        <v>190.12</v>
      </c>
      <c r="T136" s="220">
        <v>211.03</v>
      </c>
      <c r="U136" s="297" t="s">
        <v>2296</v>
      </c>
      <c r="V136" s="194">
        <v>278.8</v>
      </c>
      <c r="W136" s="220">
        <v>299.35000000000002</v>
      </c>
      <c r="X136" s="63">
        <v>314.57</v>
      </c>
      <c r="Y136" s="63">
        <v>343.07</v>
      </c>
      <c r="Z136" s="220">
        <v>356.97</v>
      </c>
      <c r="AA136" s="220">
        <v>374.41</v>
      </c>
    </row>
    <row r="137" spans="1:27" ht="28.8">
      <c r="A137" s="118" t="s">
        <v>188</v>
      </c>
      <c r="B137" s="220">
        <v>75.150000000000006</v>
      </c>
      <c r="C137" s="63" t="s">
        <v>726</v>
      </c>
      <c r="D137" s="220">
        <v>19573</v>
      </c>
      <c r="E137" s="63" t="s">
        <v>727</v>
      </c>
      <c r="F137" s="52">
        <v>229588</v>
      </c>
      <c r="G137" s="52">
        <v>319436</v>
      </c>
      <c r="H137" s="52">
        <v>403599</v>
      </c>
      <c r="I137" s="52">
        <v>464.06</v>
      </c>
      <c r="J137" s="52">
        <v>491.43</v>
      </c>
      <c r="K137" s="52">
        <v>569.29999999999995</v>
      </c>
      <c r="L137" s="52">
        <v>705.62</v>
      </c>
      <c r="M137" s="52">
        <v>844.84</v>
      </c>
      <c r="N137" s="52">
        <v>1020.05</v>
      </c>
      <c r="O137" s="52">
        <v>1226.46</v>
      </c>
      <c r="P137" s="52">
        <v>1527.92</v>
      </c>
      <c r="Q137" s="52">
        <v>1881.21</v>
      </c>
      <c r="R137" s="52">
        <v>2207.46</v>
      </c>
      <c r="S137" s="52">
        <v>2689.38</v>
      </c>
      <c r="T137" s="220">
        <v>3385.7</v>
      </c>
      <c r="U137" s="297" t="s">
        <v>2297</v>
      </c>
      <c r="V137" s="194">
        <v>3787.66</v>
      </c>
      <c r="W137" s="220">
        <v>4565.04</v>
      </c>
      <c r="X137" s="63">
        <v>4672.6000000000004</v>
      </c>
      <c r="Y137" s="63">
        <v>4868.29</v>
      </c>
      <c r="Z137" s="220">
        <v>5232.1899999999996</v>
      </c>
      <c r="AA137" s="220">
        <v>5737.36</v>
      </c>
    </row>
    <row r="138" spans="1:27" ht="26.4">
      <c r="A138" s="118" t="s">
        <v>728</v>
      </c>
      <c r="B138" s="220">
        <v>134.97</v>
      </c>
      <c r="C138" s="220">
        <v>2303.94</v>
      </c>
      <c r="D138" s="220">
        <v>25555</v>
      </c>
      <c r="E138" s="220">
        <v>90539.15</v>
      </c>
      <c r="F138" s="121">
        <v>232382</v>
      </c>
      <c r="G138" s="121">
        <v>311847</v>
      </c>
      <c r="H138" s="121">
        <v>335968</v>
      </c>
      <c r="I138" s="220">
        <v>363.29</v>
      </c>
      <c r="J138" s="220">
        <v>435.5</v>
      </c>
      <c r="K138" s="220">
        <v>525.58000000000004</v>
      </c>
      <c r="L138" s="220">
        <v>626.94000000000005</v>
      </c>
      <c r="M138" s="220">
        <v>727.05</v>
      </c>
      <c r="N138" s="220">
        <v>829.89</v>
      </c>
      <c r="O138" s="220">
        <v>947.61</v>
      </c>
      <c r="P138" s="220">
        <v>1112.81</v>
      </c>
      <c r="Q138" s="220">
        <v>1298.21</v>
      </c>
      <c r="R138" s="220">
        <v>1476.71</v>
      </c>
      <c r="S138" s="220">
        <v>1730.78</v>
      </c>
      <c r="T138" s="220">
        <v>2054.33</v>
      </c>
      <c r="U138" s="297" t="s">
        <v>2298</v>
      </c>
      <c r="V138" s="194">
        <v>2382.1799999999998</v>
      </c>
      <c r="W138" s="220">
        <v>2598.73</v>
      </c>
      <c r="X138" s="63">
        <v>2794.56</v>
      </c>
      <c r="Y138" s="63">
        <v>3028.53</v>
      </c>
      <c r="Z138" s="220">
        <v>3400.84</v>
      </c>
      <c r="AA138" s="220">
        <v>3538.26</v>
      </c>
    </row>
    <row r="139" spans="1:27" ht="28.8">
      <c r="A139" s="118" t="s">
        <v>191</v>
      </c>
      <c r="B139" s="220">
        <v>0.15</v>
      </c>
      <c r="C139" s="220">
        <v>1.66</v>
      </c>
      <c r="D139" s="220">
        <v>30</v>
      </c>
      <c r="E139" s="220">
        <v>216.5</v>
      </c>
      <c r="F139" s="121">
        <v>656</v>
      </c>
      <c r="G139" s="121">
        <v>1031</v>
      </c>
      <c r="H139" s="121">
        <v>1260</v>
      </c>
      <c r="I139" s="220">
        <v>1.43</v>
      </c>
      <c r="J139" s="220">
        <v>1.98</v>
      </c>
      <c r="K139" s="220">
        <v>2.62</v>
      </c>
      <c r="L139" s="220">
        <v>3.21</v>
      </c>
      <c r="M139" s="220">
        <v>4.24</v>
      </c>
      <c r="N139" s="220">
        <v>4.76</v>
      </c>
      <c r="O139" s="220">
        <v>5.68</v>
      </c>
      <c r="P139" s="220">
        <v>6.58</v>
      </c>
      <c r="Q139" s="220">
        <v>7.65</v>
      </c>
      <c r="R139" s="220">
        <v>8.65</v>
      </c>
      <c r="S139" s="220">
        <v>10.55</v>
      </c>
      <c r="T139" s="220">
        <v>11.55</v>
      </c>
      <c r="U139" s="297" t="s">
        <v>2299</v>
      </c>
      <c r="V139" s="194">
        <v>14.73</v>
      </c>
      <c r="W139" s="220">
        <v>15.88</v>
      </c>
      <c r="X139" s="63">
        <v>17.2</v>
      </c>
      <c r="Y139" s="63">
        <v>17.5</v>
      </c>
      <c r="Z139" s="220">
        <v>19.760000000000002</v>
      </c>
      <c r="AA139" s="220">
        <v>21.03</v>
      </c>
    </row>
    <row r="140" spans="1:27">
      <c r="A140" s="118" t="s">
        <v>729</v>
      </c>
      <c r="B140" s="220">
        <v>0.14000000000000001</v>
      </c>
      <c r="C140" s="220">
        <v>1.49</v>
      </c>
      <c r="D140" s="220">
        <v>15</v>
      </c>
      <c r="E140" s="220">
        <v>213.68</v>
      </c>
      <c r="F140" s="121">
        <v>681</v>
      </c>
      <c r="G140" s="121">
        <v>1057</v>
      </c>
      <c r="H140" s="121">
        <v>1248</v>
      </c>
      <c r="I140" s="220">
        <v>1.43</v>
      </c>
      <c r="J140" s="220">
        <v>1.88</v>
      </c>
      <c r="K140" s="220">
        <v>2.7</v>
      </c>
      <c r="L140" s="220">
        <v>3.29</v>
      </c>
      <c r="M140" s="220">
        <v>4.51</v>
      </c>
      <c r="N140" s="220">
        <v>4.72</v>
      </c>
      <c r="O140" s="220">
        <v>5.61</v>
      </c>
      <c r="P140" s="220">
        <v>6.4</v>
      </c>
      <c r="Q140" s="220">
        <v>7.54</v>
      </c>
      <c r="R140" s="220">
        <v>8.48</v>
      </c>
      <c r="S140" s="220">
        <v>9.9600000000000009</v>
      </c>
      <c r="T140" s="220">
        <v>11.54</v>
      </c>
      <c r="U140" s="297" t="s">
        <v>2300</v>
      </c>
      <c r="V140" s="194">
        <v>14.38</v>
      </c>
      <c r="W140" s="220">
        <v>16.45</v>
      </c>
      <c r="X140" s="63">
        <v>17.45</v>
      </c>
      <c r="Y140" s="63">
        <v>17.670000000000002</v>
      </c>
      <c r="Z140" s="220">
        <v>19.760000000000002</v>
      </c>
      <c r="AA140" s="220">
        <v>20.86</v>
      </c>
    </row>
    <row r="141" spans="1:27">
      <c r="A141" s="118" t="s">
        <v>730</v>
      </c>
      <c r="B141" s="220">
        <v>0.14000000000000001</v>
      </c>
      <c r="C141" s="220">
        <v>1.62</v>
      </c>
      <c r="D141" s="220">
        <v>14</v>
      </c>
      <c r="E141" s="220">
        <v>202.9</v>
      </c>
      <c r="F141" s="121">
        <v>692</v>
      </c>
      <c r="G141" s="121">
        <v>1038</v>
      </c>
      <c r="H141" s="121">
        <v>1258</v>
      </c>
      <c r="I141" s="220">
        <v>1.37</v>
      </c>
      <c r="J141" s="220">
        <v>1.82</v>
      </c>
      <c r="K141" s="220">
        <v>2.58</v>
      </c>
      <c r="L141" s="220">
        <v>3.16</v>
      </c>
      <c r="M141" s="220">
        <v>4.2699999999999996</v>
      </c>
      <c r="N141" s="220">
        <v>4.63</v>
      </c>
      <c r="O141" s="220">
        <v>5.42</v>
      </c>
      <c r="P141" s="220">
        <v>6.2</v>
      </c>
      <c r="Q141" s="220">
        <v>7.24</v>
      </c>
      <c r="R141" s="220">
        <v>8.23</v>
      </c>
      <c r="S141" s="220">
        <v>9.66</v>
      </c>
      <c r="T141" s="220">
        <v>10.97</v>
      </c>
      <c r="U141" s="297" t="s">
        <v>2301</v>
      </c>
      <c r="V141" s="194">
        <v>13.49</v>
      </c>
      <c r="W141" s="220">
        <v>14.65</v>
      </c>
      <c r="X141" s="63">
        <v>16.45</v>
      </c>
      <c r="Y141" s="63">
        <v>16.55</v>
      </c>
      <c r="Z141" s="220">
        <v>18.3</v>
      </c>
      <c r="AA141" s="220">
        <v>19.010000000000002</v>
      </c>
    </row>
    <row r="142" spans="1:27">
      <c r="A142" s="118" t="s">
        <v>1448</v>
      </c>
      <c r="B142" s="220">
        <v>0.14000000000000001</v>
      </c>
      <c r="C142" s="220">
        <v>2.74</v>
      </c>
      <c r="D142" s="220">
        <v>31</v>
      </c>
      <c r="E142" s="220">
        <v>303.29000000000002</v>
      </c>
      <c r="F142" s="121">
        <v>1136</v>
      </c>
      <c r="G142" s="121">
        <v>1445</v>
      </c>
      <c r="H142" s="121">
        <v>1652</v>
      </c>
      <c r="I142" s="220">
        <v>2.2000000000000002</v>
      </c>
      <c r="J142" s="220">
        <v>3.08</v>
      </c>
      <c r="K142" s="220">
        <v>4.3099999999999996</v>
      </c>
      <c r="L142" s="220">
        <v>4.5599999999999996</v>
      </c>
      <c r="M142" s="220">
        <v>6.09</v>
      </c>
      <c r="N142" s="220">
        <v>6.13</v>
      </c>
      <c r="O142" s="220">
        <v>7.97</v>
      </c>
      <c r="P142" s="220">
        <v>10.33</v>
      </c>
      <c r="Q142" s="220">
        <v>11.57</v>
      </c>
      <c r="R142" s="220">
        <v>13.05</v>
      </c>
      <c r="S142" s="220">
        <v>14.82</v>
      </c>
      <c r="T142" s="220">
        <v>17.43</v>
      </c>
      <c r="U142" s="297" t="s">
        <v>2302</v>
      </c>
      <c r="V142" s="194">
        <v>24.37</v>
      </c>
      <c r="W142" s="220">
        <v>25.86</v>
      </c>
      <c r="X142" s="63">
        <v>25.58</v>
      </c>
      <c r="Y142" s="63">
        <v>27.65</v>
      </c>
      <c r="Z142" s="220">
        <v>31.04</v>
      </c>
      <c r="AA142" s="220">
        <v>32.770000000000003</v>
      </c>
    </row>
    <row r="143" spans="1:27" ht="28.8">
      <c r="A143" s="118" t="s">
        <v>193</v>
      </c>
      <c r="B143" s="220">
        <v>0.09</v>
      </c>
      <c r="C143" s="220">
        <v>1.53</v>
      </c>
      <c r="D143" s="220">
        <v>27</v>
      </c>
      <c r="E143" s="220">
        <v>249.36</v>
      </c>
      <c r="F143" s="121">
        <v>792</v>
      </c>
      <c r="G143" s="121">
        <v>1001</v>
      </c>
      <c r="H143" s="121">
        <v>1075</v>
      </c>
      <c r="I143" s="220">
        <v>1.0900000000000001</v>
      </c>
      <c r="J143" s="220">
        <v>1.49</v>
      </c>
      <c r="K143" s="220">
        <v>2.1800000000000002</v>
      </c>
      <c r="L143" s="220">
        <v>3.11</v>
      </c>
      <c r="M143" s="220">
        <v>4.13</v>
      </c>
      <c r="N143" s="220">
        <v>4.72</v>
      </c>
      <c r="O143" s="220">
        <v>5.07</v>
      </c>
      <c r="P143" s="220">
        <v>5.6</v>
      </c>
      <c r="Q143" s="220">
        <v>6.48</v>
      </c>
      <c r="R143" s="220">
        <v>6.49</v>
      </c>
      <c r="S143" s="220">
        <v>7.49</v>
      </c>
      <c r="T143" s="220">
        <v>8.9600000000000009</v>
      </c>
      <c r="U143" s="297" t="s">
        <v>2303</v>
      </c>
      <c r="V143" s="194">
        <v>11.94</v>
      </c>
      <c r="W143" s="220">
        <v>13.18</v>
      </c>
      <c r="X143" s="63">
        <v>14.27</v>
      </c>
      <c r="Y143" s="63">
        <v>15.11</v>
      </c>
      <c r="Z143" s="220">
        <v>17.18</v>
      </c>
      <c r="AA143" s="220">
        <v>19.13</v>
      </c>
    </row>
    <row r="144" spans="1:27" ht="25.5" customHeight="1">
      <c r="A144" s="118" t="s">
        <v>195</v>
      </c>
      <c r="B144" s="220">
        <v>1.23</v>
      </c>
      <c r="C144" s="220">
        <v>12.66</v>
      </c>
      <c r="D144" s="220">
        <v>184</v>
      </c>
      <c r="E144" s="220">
        <v>1453.89</v>
      </c>
      <c r="F144" s="121">
        <v>3496</v>
      </c>
      <c r="G144" s="121">
        <v>4398</v>
      </c>
      <c r="H144" s="121">
        <v>4457</v>
      </c>
      <c r="I144" s="220">
        <v>7.15</v>
      </c>
      <c r="J144" s="220">
        <v>8.7899999999999991</v>
      </c>
      <c r="K144" s="220">
        <v>10.35</v>
      </c>
      <c r="L144" s="220">
        <v>13.55</v>
      </c>
      <c r="M144" s="220">
        <v>18.489999999999998</v>
      </c>
      <c r="N144" s="220">
        <v>18.45</v>
      </c>
      <c r="O144" s="220">
        <v>21.11</v>
      </c>
      <c r="P144" s="220">
        <v>21.67</v>
      </c>
      <c r="Q144" s="220">
        <v>26.55</v>
      </c>
      <c r="R144" s="220">
        <v>27.85</v>
      </c>
      <c r="S144" s="220">
        <v>33.92</v>
      </c>
      <c r="T144" s="220">
        <v>41.08</v>
      </c>
      <c r="U144" s="297" t="s">
        <v>2304</v>
      </c>
      <c r="V144" s="194">
        <v>64.959999999999994</v>
      </c>
      <c r="W144" s="220">
        <v>71.819999999999993</v>
      </c>
      <c r="X144" s="63">
        <v>74.28</v>
      </c>
      <c r="Y144" s="63">
        <v>76.86</v>
      </c>
      <c r="Z144" s="220">
        <v>82.94</v>
      </c>
      <c r="AA144" s="220">
        <v>99.12</v>
      </c>
    </row>
    <row r="145" spans="1:29" ht="39.6">
      <c r="A145" s="118" t="s">
        <v>1429</v>
      </c>
      <c r="B145" s="220">
        <v>4.75</v>
      </c>
      <c r="C145" s="220">
        <v>76.709999999999994</v>
      </c>
      <c r="D145" s="220">
        <v>816</v>
      </c>
      <c r="E145" s="220">
        <v>3868.08</v>
      </c>
      <c r="F145" s="121">
        <v>11422</v>
      </c>
      <c r="G145" s="121">
        <v>16888</v>
      </c>
      <c r="H145" s="121">
        <v>23541</v>
      </c>
      <c r="I145" s="220">
        <v>28.24</v>
      </c>
      <c r="J145" s="220">
        <v>38.83</v>
      </c>
      <c r="K145" s="220">
        <v>52.63</v>
      </c>
      <c r="L145" s="220">
        <v>66.92</v>
      </c>
      <c r="M145" s="220">
        <v>100.74</v>
      </c>
      <c r="N145" s="220">
        <v>129.75</v>
      </c>
      <c r="O145" s="220">
        <v>160.38999999999999</v>
      </c>
      <c r="P145" s="220">
        <v>189.15</v>
      </c>
      <c r="Q145" s="220">
        <v>191.81</v>
      </c>
      <c r="R145" s="220">
        <v>277.45</v>
      </c>
      <c r="S145" s="220">
        <v>304.12</v>
      </c>
      <c r="T145" s="220">
        <v>323.35000000000002</v>
      </c>
      <c r="U145" s="297" t="s">
        <v>2305</v>
      </c>
      <c r="V145" s="194">
        <v>377.38</v>
      </c>
      <c r="W145" s="220">
        <v>397.02</v>
      </c>
      <c r="X145" s="63">
        <v>417.01</v>
      </c>
      <c r="Y145" s="63">
        <v>422.98</v>
      </c>
      <c r="Z145" s="220">
        <v>430.75</v>
      </c>
      <c r="AA145" s="220">
        <v>434.85</v>
      </c>
    </row>
    <row r="146" spans="1:29" ht="55.2">
      <c r="A146" s="118" t="s">
        <v>198</v>
      </c>
      <c r="B146" s="220">
        <v>0.13</v>
      </c>
      <c r="C146" s="220">
        <v>0.36</v>
      </c>
      <c r="D146" s="220">
        <v>3.98</v>
      </c>
      <c r="E146" s="220">
        <v>75.41</v>
      </c>
      <c r="F146" s="121">
        <v>267</v>
      </c>
      <c r="G146" s="121">
        <v>404</v>
      </c>
      <c r="H146" s="121">
        <v>542</v>
      </c>
      <c r="I146" s="220">
        <v>0.66</v>
      </c>
      <c r="J146" s="220">
        <v>1</v>
      </c>
      <c r="K146" s="220">
        <v>1.3</v>
      </c>
      <c r="L146" s="220">
        <v>2.15</v>
      </c>
      <c r="M146" s="220">
        <v>3.24</v>
      </c>
      <c r="N146" s="220">
        <v>4.22</v>
      </c>
      <c r="O146" s="220">
        <v>5.5</v>
      </c>
      <c r="P146" s="220">
        <v>7.5</v>
      </c>
      <c r="Q146" s="220">
        <v>8.8699999999999992</v>
      </c>
      <c r="R146" s="220">
        <v>10.06</v>
      </c>
      <c r="S146" s="220">
        <v>11.49</v>
      </c>
      <c r="T146" s="220">
        <v>13.14</v>
      </c>
      <c r="U146" s="297" t="s">
        <v>2306</v>
      </c>
      <c r="V146" s="194">
        <v>16.57</v>
      </c>
      <c r="W146" s="220">
        <v>17.829999999999998</v>
      </c>
      <c r="X146" s="63">
        <v>19.34</v>
      </c>
      <c r="Y146" s="63">
        <v>21.98</v>
      </c>
      <c r="Z146" s="220">
        <v>24.84</v>
      </c>
      <c r="AA146" s="220">
        <v>25.92</v>
      </c>
    </row>
    <row r="147" spans="1:29" ht="26.4">
      <c r="A147" s="118" t="s">
        <v>1635</v>
      </c>
      <c r="B147" s="220">
        <v>0.66</v>
      </c>
      <c r="C147" s="220">
        <v>9.1</v>
      </c>
      <c r="D147" s="220">
        <v>48</v>
      </c>
      <c r="E147" s="220">
        <v>801.91</v>
      </c>
      <c r="F147" s="121">
        <v>3584</v>
      </c>
      <c r="G147" s="121">
        <v>6052</v>
      </c>
      <c r="H147" s="121">
        <v>7169</v>
      </c>
      <c r="I147" s="220">
        <v>8.27</v>
      </c>
      <c r="J147" s="220">
        <v>10.87</v>
      </c>
      <c r="K147" s="220">
        <v>15.86</v>
      </c>
      <c r="L147" s="220">
        <v>25.94</v>
      </c>
      <c r="M147" s="220">
        <v>39.04</v>
      </c>
      <c r="N147" s="220">
        <v>52.32</v>
      </c>
      <c r="O147" s="220">
        <v>69</v>
      </c>
      <c r="P147" s="220">
        <v>94.11</v>
      </c>
      <c r="Q147" s="220">
        <v>112.29</v>
      </c>
      <c r="R147" s="220">
        <v>130.01</v>
      </c>
      <c r="S147" s="220">
        <v>150.62</v>
      </c>
      <c r="T147" s="220">
        <v>181.09</v>
      </c>
      <c r="U147" s="297" t="s">
        <v>2307</v>
      </c>
      <c r="V147" s="194">
        <v>238.59</v>
      </c>
      <c r="W147" s="220">
        <v>261.29000000000002</v>
      </c>
      <c r="X147" s="63">
        <v>271</v>
      </c>
      <c r="Y147" s="63" t="s">
        <v>1393</v>
      </c>
      <c r="Z147" s="63" t="s">
        <v>1393</v>
      </c>
      <c r="AA147" s="63" t="s">
        <v>1393</v>
      </c>
    </row>
    <row r="148" spans="1:29" ht="15.6">
      <c r="A148" s="118" t="s">
        <v>967</v>
      </c>
      <c r="B148" s="220"/>
      <c r="C148" s="220"/>
      <c r="D148" s="220"/>
      <c r="E148" s="220"/>
      <c r="F148" s="121"/>
      <c r="G148" s="121"/>
      <c r="H148" s="121"/>
      <c r="I148" s="220"/>
      <c r="J148" s="220"/>
      <c r="K148" s="220"/>
      <c r="L148" s="220"/>
      <c r="M148" s="220"/>
      <c r="N148" s="220"/>
      <c r="O148" s="220"/>
      <c r="P148" s="220"/>
      <c r="Q148" s="220"/>
      <c r="R148" s="220"/>
      <c r="S148" s="220"/>
      <c r="T148" s="220"/>
      <c r="U148" s="297"/>
      <c r="V148" s="194"/>
      <c r="W148" s="63">
        <v>19.39</v>
      </c>
      <c r="X148" s="63">
        <v>21.02</v>
      </c>
      <c r="Y148" s="63">
        <v>21.42</v>
      </c>
      <c r="Z148" s="220">
        <v>23.64</v>
      </c>
      <c r="AA148" s="220">
        <v>25.04</v>
      </c>
    </row>
    <row r="149" spans="1:29" ht="15.6">
      <c r="A149" s="118" t="s">
        <v>968</v>
      </c>
      <c r="B149" s="220"/>
      <c r="C149" s="220"/>
      <c r="D149" s="220"/>
      <c r="E149" s="220"/>
      <c r="F149" s="121"/>
      <c r="G149" s="121"/>
      <c r="H149" s="121"/>
      <c r="I149" s="220"/>
      <c r="J149" s="220"/>
      <c r="K149" s="220"/>
      <c r="L149" s="220"/>
      <c r="M149" s="220"/>
      <c r="N149" s="220"/>
      <c r="O149" s="220"/>
      <c r="P149" s="220"/>
      <c r="Q149" s="220"/>
      <c r="R149" s="220"/>
      <c r="S149" s="220"/>
      <c r="T149" s="220"/>
      <c r="U149" s="297"/>
      <c r="V149" s="194"/>
      <c r="W149" s="63">
        <v>14.51</v>
      </c>
      <c r="X149" s="63">
        <v>16.25</v>
      </c>
      <c r="Y149" s="63">
        <v>17.010000000000002</v>
      </c>
      <c r="Z149" s="220">
        <v>18.899999999999999</v>
      </c>
      <c r="AA149" s="220">
        <v>20.239999999999998</v>
      </c>
    </row>
    <row r="150" spans="1:29" ht="26.4">
      <c r="A150" s="118" t="s">
        <v>969</v>
      </c>
      <c r="B150" s="220">
        <v>0.72</v>
      </c>
      <c r="C150" s="220">
        <v>6.9</v>
      </c>
      <c r="D150" s="220">
        <v>45</v>
      </c>
      <c r="E150" s="220">
        <v>1060.3</v>
      </c>
      <c r="F150" s="121">
        <v>5073</v>
      </c>
      <c r="G150" s="121">
        <v>7392</v>
      </c>
      <c r="H150" s="10">
        <v>9064</v>
      </c>
      <c r="I150" s="63">
        <v>9.8699999999999992</v>
      </c>
      <c r="J150" s="63">
        <v>12.12</v>
      </c>
      <c r="K150" s="63">
        <v>18</v>
      </c>
      <c r="L150" s="63">
        <v>30.91</v>
      </c>
      <c r="M150" s="63">
        <v>48.87</v>
      </c>
      <c r="N150" s="63">
        <v>64.900000000000006</v>
      </c>
      <c r="O150" s="63">
        <v>80.010000000000005</v>
      </c>
      <c r="P150" s="63">
        <v>110.08</v>
      </c>
      <c r="Q150" s="63">
        <v>129.37</v>
      </c>
      <c r="R150" s="63">
        <v>149.91</v>
      </c>
      <c r="S150" s="63">
        <v>178.47</v>
      </c>
      <c r="T150" s="63">
        <v>228.44</v>
      </c>
      <c r="U150" s="63">
        <v>267.83999999999997</v>
      </c>
      <c r="V150" s="63">
        <v>310.2</v>
      </c>
      <c r="W150" s="63">
        <v>351.72</v>
      </c>
      <c r="X150" s="63">
        <v>379.48</v>
      </c>
      <c r="Y150" s="63" t="s">
        <v>1393</v>
      </c>
      <c r="Z150" s="63" t="s">
        <v>1393</v>
      </c>
      <c r="AA150" s="63" t="s">
        <v>1393</v>
      </c>
      <c r="AC150" s="427"/>
    </row>
    <row r="151" spans="1:29" ht="15.6">
      <c r="A151" s="118" t="s">
        <v>970</v>
      </c>
      <c r="B151" s="220"/>
      <c r="C151" s="220"/>
      <c r="D151" s="220"/>
      <c r="E151" s="220"/>
      <c r="F151" s="121"/>
      <c r="G151" s="121"/>
      <c r="H151" s="121"/>
      <c r="I151" s="220"/>
      <c r="J151" s="220"/>
      <c r="K151" s="220"/>
      <c r="L151" s="220"/>
      <c r="M151" s="220"/>
      <c r="N151" s="220"/>
      <c r="O151" s="220"/>
      <c r="P151" s="220"/>
      <c r="Q151" s="220"/>
      <c r="R151" s="220"/>
      <c r="S151" s="220"/>
      <c r="T151" s="63">
        <v>60.7</v>
      </c>
      <c r="U151" s="63">
        <v>71.099999999999994</v>
      </c>
      <c r="V151" s="63">
        <v>77.42</v>
      </c>
      <c r="W151" s="63">
        <v>92.18</v>
      </c>
      <c r="X151" s="63">
        <v>103</v>
      </c>
      <c r="Y151" s="63">
        <v>109.85</v>
      </c>
      <c r="Z151" s="220">
        <v>121.66</v>
      </c>
      <c r="AA151" s="220">
        <v>128.66999999999999</v>
      </c>
    </row>
    <row r="152" spans="1:29" ht="15.6">
      <c r="A152" s="118" t="s">
        <v>200</v>
      </c>
      <c r="B152" s="220">
        <v>0.21</v>
      </c>
      <c r="C152" s="220">
        <v>1.2</v>
      </c>
      <c r="D152" s="220">
        <v>8</v>
      </c>
      <c r="E152" s="220">
        <v>124.79</v>
      </c>
      <c r="F152" s="121">
        <v>471</v>
      </c>
      <c r="G152" s="121">
        <v>703</v>
      </c>
      <c r="H152" s="121">
        <v>861</v>
      </c>
      <c r="I152" s="220">
        <v>0.92</v>
      </c>
      <c r="J152" s="220">
        <v>1.1299999999999999</v>
      </c>
      <c r="K152" s="220">
        <v>1.61</v>
      </c>
      <c r="L152" s="220">
        <v>2.87</v>
      </c>
      <c r="M152" s="220">
        <v>4.55</v>
      </c>
      <c r="N152" s="220">
        <v>6.13</v>
      </c>
      <c r="O152" s="220">
        <v>7.32</v>
      </c>
      <c r="P152" s="220">
        <v>9.77</v>
      </c>
      <c r="Q152" s="220">
        <v>11.39</v>
      </c>
      <c r="R152" s="220">
        <v>13.03</v>
      </c>
      <c r="S152" s="220">
        <v>15.13</v>
      </c>
      <c r="T152" s="220">
        <v>18.239999999999998</v>
      </c>
      <c r="U152" s="297" t="s">
        <v>2308</v>
      </c>
      <c r="V152" s="194">
        <v>22.61</v>
      </c>
      <c r="W152" s="220">
        <v>24.86</v>
      </c>
      <c r="X152" s="63">
        <v>27.98</v>
      </c>
      <c r="Y152" s="457" t="s">
        <v>1393</v>
      </c>
      <c r="Z152" s="63" t="s">
        <v>1393</v>
      </c>
      <c r="AA152" s="63" t="s">
        <v>1393</v>
      </c>
    </row>
    <row r="153" spans="1:29">
      <c r="A153" s="118" t="s">
        <v>971</v>
      </c>
      <c r="B153" s="220"/>
      <c r="C153" s="220"/>
      <c r="D153" s="220"/>
      <c r="E153" s="220"/>
      <c r="F153" s="121"/>
      <c r="G153" s="121"/>
      <c r="H153" s="121"/>
      <c r="I153" s="220"/>
      <c r="J153" s="220"/>
      <c r="K153" s="220"/>
      <c r="L153" s="220"/>
      <c r="M153" s="220"/>
      <c r="N153" s="220"/>
      <c r="O153" s="220"/>
      <c r="P153" s="220"/>
      <c r="Q153" s="220"/>
      <c r="R153" s="220"/>
      <c r="S153" s="220"/>
      <c r="T153" s="220"/>
      <c r="U153" s="297"/>
      <c r="V153" s="194"/>
      <c r="W153" s="220"/>
      <c r="X153" s="63">
        <v>1398.66</v>
      </c>
      <c r="Y153" s="63">
        <v>1490.71</v>
      </c>
      <c r="Z153" s="220">
        <v>1649.18</v>
      </c>
      <c r="AA153" s="220">
        <v>1735.87</v>
      </c>
    </row>
    <row r="154" spans="1:29">
      <c r="A154" s="118" t="s">
        <v>1636</v>
      </c>
      <c r="B154" s="220">
        <v>0.51</v>
      </c>
      <c r="C154" s="220">
        <v>3.4</v>
      </c>
      <c r="D154" s="220">
        <v>29</v>
      </c>
      <c r="E154" s="220">
        <v>64.66</v>
      </c>
      <c r="F154" s="121">
        <v>951</v>
      </c>
      <c r="G154" s="121">
        <v>1184</v>
      </c>
      <c r="H154" s="121">
        <v>2449</v>
      </c>
      <c r="I154" s="220">
        <v>3.18</v>
      </c>
      <c r="J154" s="220">
        <v>4.3099999999999996</v>
      </c>
      <c r="K154" s="220">
        <v>5.66</v>
      </c>
      <c r="L154" s="220">
        <v>6.89</v>
      </c>
      <c r="M154" s="220">
        <v>9.4700000000000006</v>
      </c>
      <c r="N154" s="220">
        <v>12.34</v>
      </c>
      <c r="O154" s="220">
        <v>14.36</v>
      </c>
      <c r="P154" s="220">
        <v>18.079999999999998</v>
      </c>
      <c r="Q154" s="220">
        <v>20.63</v>
      </c>
      <c r="R154" s="220">
        <v>24.3</v>
      </c>
      <c r="S154" s="220">
        <v>30.2</v>
      </c>
      <c r="T154" s="220">
        <v>37.04</v>
      </c>
      <c r="U154" s="297" t="s">
        <v>2309</v>
      </c>
      <c r="V154" s="194">
        <v>48.32</v>
      </c>
      <c r="W154" s="220">
        <v>55.36</v>
      </c>
      <c r="X154" s="63">
        <v>63.63</v>
      </c>
      <c r="Y154" s="63">
        <v>63.89</v>
      </c>
      <c r="Z154" s="220">
        <v>67.56</v>
      </c>
      <c r="AA154" s="220">
        <v>68.239999999999995</v>
      </c>
    </row>
    <row r="155" spans="1:29" ht="46.5" customHeight="1">
      <c r="A155" s="118" t="s">
        <v>144</v>
      </c>
      <c r="B155" s="220">
        <v>3.92</v>
      </c>
      <c r="C155" s="220">
        <v>35.1</v>
      </c>
      <c r="D155" s="220">
        <v>595</v>
      </c>
      <c r="E155" s="220">
        <v>2682.71</v>
      </c>
      <c r="F155" s="121">
        <v>8077</v>
      </c>
      <c r="G155" s="121">
        <v>12083</v>
      </c>
      <c r="H155" s="121">
        <v>15661</v>
      </c>
      <c r="I155" s="220">
        <v>17.09</v>
      </c>
      <c r="J155" s="220">
        <v>25.4</v>
      </c>
      <c r="K155" s="220">
        <v>39.159999999999997</v>
      </c>
      <c r="L155" s="220">
        <v>52.31</v>
      </c>
      <c r="M155" s="220">
        <v>70.849999999999994</v>
      </c>
      <c r="N155" s="220">
        <v>81.069999999999993</v>
      </c>
      <c r="O155" s="220">
        <v>93.15</v>
      </c>
      <c r="P155" s="220">
        <v>110.62</v>
      </c>
      <c r="Q155" s="220">
        <v>129.87</v>
      </c>
      <c r="R155" s="220">
        <v>145.15</v>
      </c>
      <c r="S155" s="220">
        <v>165.39</v>
      </c>
      <c r="T155" s="220">
        <v>206.46</v>
      </c>
      <c r="U155" s="297" t="s">
        <v>2310</v>
      </c>
      <c r="V155" s="194">
        <v>249.69</v>
      </c>
      <c r="W155" s="220">
        <v>269.02</v>
      </c>
      <c r="X155" s="63">
        <v>302.64</v>
      </c>
      <c r="Y155" s="63">
        <v>314.95</v>
      </c>
      <c r="Z155" s="220">
        <v>333.42</v>
      </c>
      <c r="AA155" s="220">
        <v>359.02</v>
      </c>
    </row>
    <row r="156" spans="1:29">
      <c r="A156" s="118" t="s">
        <v>1637</v>
      </c>
      <c r="B156" s="220">
        <v>1.89</v>
      </c>
      <c r="C156" s="220">
        <v>23.82</v>
      </c>
      <c r="D156" s="220">
        <v>498</v>
      </c>
      <c r="E156" s="220">
        <v>1972.56</v>
      </c>
      <c r="F156" s="121">
        <v>3886</v>
      </c>
      <c r="G156" s="121">
        <v>4617</v>
      </c>
      <c r="H156" s="121">
        <v>4948</v>
      </c>
      <c r="I156" s="220">
        <v>7.36</v>
      </c>
      <c r="J156" s="220">
        <v>13.09</v>
      </c>
      <c r="K156" s="220">
        <v>23.11</v>
      </c>
      <c r="L156" s="220">
        <v>34.39</v>
      </c>
      <c r="M156" s="220">
        <v>48.66</v>
      </c>
      <c r="N156" s="220">
        <v>58.52</v>
      </c>
      <c r="O156" s="220">
        <v>74.73</v>
      </c>
      <c r="P156" s="220">
        <v>88.63</v>
      </c>
      <c r="Q156" s="220">
        <v>103.34</v>
      </c>
      <c r="R156" s="220">
        <v>114.32</v>
      </c>
      <c r="S156" s="220">
        <v>134.86000000000001</v>
      </c>
      <c r="T156" s="220">
        <v>151.79</v>
      </c>
      <c r="U156" s="297" t="s">
        <v>2311</v>
      </c>
      <c r="V156" s="194">
        <v>202.04</v>
      </c>
      <c r="W156" s="220">
        <v>215.67</v>
      </c>
      <c r="X156" s="63">
        <v>228.78</v>
      </c>
      <c r="Y156" s="63">
        <v>240.57</v>
      </c>
      <c r="Z156" s="220">
        <v>256.52999999999997</v>
      </c>
      <c r="AA156" s="220">
        <v>259.63</v>
      </c>
    </row>
    <row r="157" spans="1:29">
      <c r="A157" s="118" t="s">
        <v>1683</v>
      </c>
      <c r="B157" s="220">
        <v>2.87</v>
      </c>
      <c r="C157" s="220">
        <v>18.920000000000002</v>
      </c>
      <c r="D157" s="220">
        <v>498</v>
      </c>
      <c r="E157" s="220">
        <v>3186.69</v>
      </c>
      <c r="F157" s="121">
        <v>6185</v>
      </c>
      <c r="G157" s="121">
        <v>9106</v>
      </c>
      <c r="H157" s="121">
        <v>12996</v>
      </c>
      <c r="I157" s="220">
        <v>17.32</v>
      </c>
      <c r="J157" s="220">
        <v>25.12</v>
      </c>
      <c r="K157" s="220">
        <v>33.6</v>
      </c>
      <c r="L157" s="220">
        <v>45.08</v>
      </c>
      <c r="M157" s="220">
        <v>61.77</v>
      </c>
      <c r="N157" s="220">
        <v>72.06</v>
      </c>
      <c r="O157" s="220">
        <v>89.7</v>
      </c>
      <c r="P157" s="220">
        <v>111.43</v>
      </c>
      <c r="Q157" s="220">
        <v>134.44</v>
      </c>
      <c r="R157" s="220">
        <v>162.11000000000001</v>
      </c>
      <c r="S157" s="220">
        <v>208.26</v>
      </c>
      <c r="T157" s="220">
        <v>243.09</v>
      </c>
      <c r="U157" s="297" t="s">
        <v>2312</v>
      </c>
      <c r="V157" s="194">
        <v>343.8</v>
      </c>
      <c r="W157" s="220">
        <v>397.22</v>
      </c>
      <c r="X157" s="63">
        <v>446.94</v>
      </c>
      <c r="Y157" s="63">
        <v>536.64</v>
      </c>
      <c r="Z157" s="220">
        <v>573.80999999999995</v>
      </c>
      <c r="AA157" s="220">
        <v>617.53</v>
      </c>
    </row>
    <row r="158" spans="1:29" ht="28.8">
      <c r="A158" s="118" t="s">
        <v>201</v>
      </c>
      <c r="B158" s="220">
        <v>0.59</v>
      </c>
      <c r="C158" s="220">
        <v>17.34</v>
      </c>
      <c r="D158" s="220">
        <v>249</v>
      </c>
      <c r="E158" s="220">
        <v>955.52</v>
      </c>
      <c r="F158" s="121">
        <v>2638</v>
      </c>
      <c r="G158" s="121">
        <v>3805</v>
      </c>
      <c r="H158" s="121">
        <v>4581</v>
      </c>
      <c r="I158" s="220">
        <v>5.12</v>
      </c>
      <c r="J158" s="220">
        <v>7.9</v>
      </c>
      <c r="K158" s="220">
        <v>9.19</v>
      </c>
      <c r="L158" s="220">
        <v>11.57</v>
      </c>
      <c r="M158" s="220">
        <v>15.5</v>
      </c>
      <c r="N158" s="220">
        <v>16.39</v>
      </c>
      <c r="O158" s="220">
        <v>19.95</v>
      </c>
      <c r="P158" s="220">
        <v>26.53</v>
      </c>
      <c r="Q158" s="220">
        <v>33.869999999999997</v>
      </c>
      <c r="R158" s="220">
        <v>37.24</v>
      </c>
      <c r="S158" s="220">
        <v>45.2</v>
      </c>
      <c r="T158" s="220">
        <v>53.44</v>
      </c>
      <c r="U158" s="297" t="s">
        <v>2313</v>
      </c>
      <c r="V158" s="194">
        <v>56.97</v>
      </c>
      <c r="W158" s="220">
        <v>61.66</v>
      </c>
      <c r="X158" s="63">
        <v>67.3</v>
      </c>
      <c r="Y158" s="63">
        <v>76.55</v>
      </c>
      <c r="Z158" s="220">
        <v>85.19</v>
      </c>
      <c r="AA158" s="220">
        <v>93.12</v>
      </c>
    </row>
    <row r="159" spans="1:29" ht="15.6">
      <c r="A159" s="118" t="s">
        <v>145</v>
      </c>
      <c r="B159" s="220">
        <v>30.17</v>
      </c>
      <c r="C159" s="220">
        <v>618.53</v>
      </c>
      <c r="D159" s="63">
        <v>10304</v>
      </c>
      <c r="E159" s="220">
        <v>35615.39</v>
      </c>
      <c r="F159" s="121">
        <v>90428</v>
      </c>
      <c r="G159" s="121">
        <v>134568</v>
      </c>
      <c r="H159" s="121">
        <v>168016</v>
      </c>
      <c r="I159" s="220">
        <v>201.84</v>
      </c>
      <c r="J159" s="220">
        <v>264.25</v>
      </c>
      <c r="K159" s="220">
        <v>351.35</v>
      </c>
      <c r="L159" s="220">
        <v>444.06</v>
      </c>
      <c r="M159" s="220">
        <v>551.39</v>
      </c>
      <c r="N159" s="220">
        <v>631.80999999999995</v>
      </c>
      <c r="O159" s="220">
        <v>724.84</v>
      </c>
      <c r="P159" s="220">
        <v>822.07</v>
      </c>
      <c r="Q159" s="220">
        <v>940.57</v>
      </c>
      <c r="R159" s="220">
        <v>1100.52</v>
      </c>
      <c r="S159" s="220">
        <v>1328.61</v>
      </c>
      <c r="T159" s="220">
        <v>1490.27</v>
      </c>
      <c r="U159" s="297" t="s">
        <v>2314</v>
      </c>
      <c r="V159" s="194">
        <v>1726.5</v>
      </c>
      <c r="W159" s="220">
        <v>1876.58</v>
      </c>
      <c r="X159" s="63">
        <v>1990.25</v>
      </c>
      <c r="Y159" s="63">
        <v>2205.1999999999998</v>
      </c>
      <c r="Z159" s="220">
        <v>2521.46</v>
      </c>
      <c r="AA159" s="220">
        <v>2689.09</v>
      </c>
    </row>
    <row r="160" spans="1:29" ht="28.8">
      <c r="A160" s="118" t="s">
        <v>146</v>
      </c>
      <c r="B160" s="220">
        <v>19.64</v>
      </c>
      <c r="C160" s="63" t="s">
        <v>1684</v>
      </c>
      <c r="D160" s="63">
        <v>6664</v>
      </c>
      <c r="E160" s="220">
        <v>25380.81</v>
      </c>
      <c r="F160" s="52">
        <v>60847</v>
      </c>
      <c r="G160" s="52">
        <v>83494</v>
      </c>
      <c r="H160" s="52">
        <v>118718</v>
      </c>
      <c r="I160" s="52">
        <v>135.41</v>
      </c>
      <c r="J160" s="220">
        <v>197.9</v>
      </c>
      <c r="K160" s="52">
        <v>279.76</v>
      </c>
      <c r="L160" s="52">
        <v>352.04</v>
      </c>
      <c r="M160" s="52">
        <v>426.89</v>
      </c>
      <c r="N160" s="52">
        <v>488.84</v>
      </c>
      <c r="O160" s="52">
        <v>548.62</v>
      </c>
      <c r="P160" s="52">
        <v>608.58000000000004</v>
      </c>
      <c r="Q160" s="52">
        <v>714.24</v>
      </c>
      <c r="R160" s="52">
        <v>844.67</v>
      </c>
      <c r="S160" s="52">
        <v>1057.3499999999999</v>
      </c>
      <c r="T160" s="220">
        <v>1150.05</v>
      </c>
      <c r="U160" s="297" t="s">
        <v>1582</v>
      </c>
      <c r="V160" s="194">
        <v>1365.2</v>
      </c>
      <c r="W160" s="220">
        <v>1410.67</v>
      </c>
      <c r="X160" s="63">
        <v>1499.03</v>
      </c>
      <c r="Y160" s="63">
        <v>1614.1</v>
      </c>
      <c r="Z160" s="220">
        <v>1789.74</v>
      </c>
      <c r="AA160" s="220">
        <v>1838.78</v>
      </c>
    </row>
    <row r="161" spans="1:27" ht="26.4">
      <c r="A161" s="118" t="s">
        <v>1525</v>
      </c>
      <c r="B161" s="220">
        <v>10.5</v>
      </c>
      <c r="C161" s="220">
        <v>122.61</v>
      </c>
      <c r="D161" s="220">
        <v>1614</v>
      </c>
      <c r="E161" s="220">
        <v>7016.21</v>
      </c>
      <c r="F161" s="121">
        <v>20704</v>
      </c>
      <c r="G161" s="121">
        <v>29400</v>
      </c>
      <c r="H161" s="121">
        <v>35055</v>
      </c>
      <c r="I161" s="220">
        <v>41.9</v>
      </c>
      <c r="J161" s="220">
        <v>52.67</v>
      </c>
      <c r="K161" s="220">
        <v>62.97</v>
      </c>
      <c r="L161" s="220">
        <v>76.599999999999994</v>
      </c>
      <c r="M161" s="220">
        <v>99.77</v>
      </c>
      <c r="N161" s="220">
        <v>116.43</v>
      </c>
      <c r="O161" s="220">
        <v>138.84</v>
      </c>
      <c r="P161" s="220">
        <v>171.36</v>
      </c>
      <c r="Q161" s="220">
        <v>197.08</v>
      </c>
      <c r="R161" s="220">
        <v>223.27</v>
      </c>
      <c r="S161" s="220">
        <v>249.31</v>
      </c>
      <c r="T161" s="220">
        <v>304.37</v>
      </c>
      <c r="U161" s="297" t="s">
        <v>1583</v>
      </c>
      <c r="V161" s="194">
        <v>381.03</v>
      </c>
      <c r="W161" s="220">
        <v>422.52</v>
      </c>
      <c r="X161" s="63">
        <v>494.47</v>
      </c>
      <c r="Y161" s="63">
        <v>555.94000000000005</v>
      </c>
      <c r="Z161" s="220">
        <v>610.84</v>
      </c>
      <c r="AA161" s="220">
        <v>668.09</v>
      </c>
    </row>
    <row r="162" spans="1:27" ht="15.6">
      <c r="A162" s="118" t="s">
        <v>203</v>
      </c>
      <c r="B162" s="220">
        <v>4.54</v>
      </c>
      <c r="C162" s="220">
        <v>48.02</v>
      </c>
      <c r="D162" s="220">
        <v>777</v>
      </c>
      <c r="E162" s="220">
        <v>3470.18</v>
      </c>
      <c r="F162" s="121">
        <v>10471</v>
      </c>
      <c r="G162" s="121">
        <v>13922</v>
      </c>
      <c r="H162" s="121">
        <v>19491</v>
      </c>
      <c r="I162" s="220">
        <v>24.4</v>
      </c>
      <c r="J162" s="220">
        <v>31.22</v>
      </c>
      <c r="K162" s="220">
        <v>37.99</v>
      </c>
      <c r="L162" s="220">
        <v>46.89</v>
      </c>
      <c r="M162" s="220">
        <v>59.21</v>
      </c>
      <c r="N162" s="220">
        <v>66.94</v>
      </c>
      <c r="O162" s="220">
        <v>77.959999999999994</v>
      </c>
      <c r="P162" s="220">
        <v>94.6</v>
      </c>
      <c r="Q162" s="220">
        <v>110.21</v>
      </c>
      <c r="R162" s="220">
        <v>128.21</v>
      </c>
      <c r="S162" s="220">
        <v>148.32</v>
      </c>
      <c r="T162" s="220">
        <v>174.11</v>
      </c>
      <c r="U162" s="297" t="s">
        <v>1584</v>
      </c>
      <c r="V162" s="194">
        <v>217.7</v>
      </c>
      <c r="W162" s="220">
        <v>242.25</v>
      </c>
      <c r="X162" s="63">
        <v>277.24</v>
      </c>
      <c r="Y162" s="63">
        <v>306.95</v>
      </c>
      <c r="Z162" s="220">
        <v>334.21</v>
      </c>
      <c r="AA162" s="220">
        <v>354.91</v>
      </c>
    </row>
    <row r="163" spans="1:27" ht="20.25" customHeight="1">
      <c r="A163" s="533" t="s">
        <v>476</v>
      </c>
      <c r="B163" s="533"/>
      <c r="C163" s="533"/>
      <c r="D163" s="533"/>
      <c r="E163" s="533"/>
      <c r="F163" s="533"/>
      <c r="G163" s="533"/>
      <c r="H163" s="533"/>
      <c r="I163" s="533"/>
      <c r="J163" s="533"/>
      <c r="K163" s="533"/>
      <c r="L163" s="533"/>
      <c r="M163" s="533"/>
      <c r="N163" s="533"/>
      <c r="O163" s="533"/>
      <c r="P163" s="533"/>
      <c r="Q163" s="533"/>
      <c r="R163" s="533"/>
      <c r="S163" s="533"/>
      <c r="T163" s="533"/>
      <c r="U163" s="533"/>
      <c r="V163" s="533"/>
      <c r="W163" s="533"/>
      <c r="X163" s="533"/>
      <c r="Y163" s="533"/>
      <c r="Z163" s="503"/>
      <c r="AA163" s="503"/>
    </row>
    <row r="164" spans="1:27" ht="23.25" customHeight="1">
      <c r="A164" s="515" t="s">
        <v>1388</v>
      </c>
      <c r="B164" s="515"/>
      <c r="C164" s="515"/>
      <c r="D164" s="515"/>
      <c r="E164" s="515"/>
      <c r="F164" s="515"/>
      <c r="G164" s="515"/>
      <c r="H164" s="515"/>
      <c r="I164" s="515"/>
      <c r="J164" s="515"/>
      <c r="K164" s="515"/>
      <c r="L164" s="515"/>
      <c r="M164" s="515"/>
      <c r="N164" s="515"/>
      <c r="O164" s="515"/>
      <c r="P164" s="515"/>
      <c r="Q164" s="515"/>
      <c r="R164" s="515"/>
      <c r="S164" s="515"/>
      <c r="T164" s="515"/>
      <c r="U164" s="515"/>
      <c r="V164" s="515"/>
      <c r="W164" s="515"/>
      <c r="X164" s="515"/>
      <c r="Y164" s="515"/>
      <c r="Z164" s="503"/>
      <c r="AA164" s="503"/>
    </row>
    <row r="165" spans="1:27">
      <c r="A165" s="555" t="s">
        <v>1043</v>
      </c>
      <c r="B165" s="555"/>
      <c r="C165" s="555"/>
      <c r="D165" s="555"/>
      <c r="E165" s="555"/>
      <c r="F165" s="555"/>
      <c r="G165" s="555"/>
      <c r="H165" s="555"/>
      <c r="I165" s="555"/>
      <c r="J165" s="555"/>
      <c r="K165" s="555"/>
      <c r="L165" s="555"/>
      <c r="M165" s="555"/>
      <c r="N165" s="555"/>
      <c r="O165" s="555"/>
      <c r="P165" s="555"/>
      <c r="Q165" s="555"/>
      <c r="R165" s="555"/>
      <c r="S165" s="555"/>
      <c r="T165" s="555"/>
      <c r="U165" s="555"/>
      <c r="V165" s="555"/>
      <c r="W165" s="555"/>
      <c r="X165" s="555"/>
      <c r="Y165" s="555"/>
      <c r="Z165" s="503"/>
      <c r="AA165" s="503"/>
    </row>
    <row r="166" spans="1:27">
      <c r="A166" s="555" t="s">
        <v>1050</v>
      </c>
      <c r="B166" s="555"/>
      <c r="C166" s="555"/>
      <c r="D166" s="555"/>
      <c r="E166" s="555"/>
      <c r="F166" s="555"/>
      <c r="G166" s="555"/>
      <c r="H166" s="555"/>
      <c r="I166" s="555"/>
      <c r="J166" s="555"/>
      <c r="K166" s="555"/>
      <c r="L166" s="555"/>
      <c r="M166" s="555"/>
      <c r="N166" s="555"/>
      <c r="O166" s="555"/>
      <c r="P166" s="555"/>
      <c r="Q166" s="555"/>
      <c r="R166" s="555"/>
      <c r="S166" s="555"/>
      <c r="T166" s="555"/>
      <c r="U166" s="555"/>
      <c r="V166" s="555"/>
      <c r="W166" s="555"/>
      <c r="X166" s="555"/>
      <c r="Y166" s="555"/>
      <c r="Z166" s="503"/>
      <c r="AA166" s="503"/>
    </row>
    <row r="167" spans="1:27">
      <c r="A167" s="555" t="s">
        <v>1044</v>
      </c>
      <c r="B167" s="555"/>
      <c r="C167" s="555"/>
      <c r="D167" s="555"/>
      <c r="E167" s="555"/>
      <c r="F167" s="555"/>
      <c r="G167" s="555"/>
      <c r="H167" s="555"/>
      <c r="I167" s="555"/>
      <c r="J167" s="555"/>
      <c r="K167" s="555"/>
      <c r="L167" s="555"/>
      <c r="M167" s="555"/>
      <c r="N167" s="555"/>
      <c r="O167" s="555"/>
      <c r="P167" s="555"/>
      <c r="Q167" s="555"/>
      <c r="R167" s="555"/>
      <c r="S167" s="555"/>
      <c r="T167" s="555"/>
      <c r="U167" s="555"/>
      <c r="V167" s="555"/>
      <c r="W167" s="555"/>
      <c r="X167" s="555"/>
      <c r="Y167" s="555"/>
      <c r="Z167" s="503"/>
      <c r="AA167" s="503"/>
    </row>
    <row r="168" spans="1:27">
      <c r="A168" s="555" t="s">
        <v>1045</v>
      </c>
      <c r="B168" s="555"/>
      <c r="C168" s="555"/>
      <c r="D168" s="555"/>
      <c r="E168" s="555"/>
      <c r="F168" s="555"/>
      <c r="G168" s="555"/>
      <c r="H168" s="555"/>
      <c r="I168" s="555"/>
      <c r="J168" s="555"/>
      <c r="K168" s="555"/>
      <c r="L168" s="555"/>
      <c r="M168" s="555"/>
      <c r="N168" s="555"/>
      <c r="O168" s="555"/>
      <c r="P168" s="555"/>
      <c r="Q168" s="555"/>
      <c r="R168" s="555"/>
      <c r="S168" s="555"/>
      <c r="T168" s="555"/>
      <c r="U168" s="555"/>
      <c r="V168" s="555"/>
      <c r="W168" s="555"/>
      <c r="X168" s="555"/>
      <c r="Y168" s="555"/>
      <c r="Z168" s="503"/>
      <c r="AA168" s="503"/>
    </row>
    <row r="169" spans="1:27">
      <c r="A169" s="555" t="s">
        <v>1046</v>
      </c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5"/>
      <c r="P169" s="555"/>
      <c r="Q169" s="555"/>
      <c r="R169" s="555"/>
      <c r="S169" s="555"/>
      <c r="T169" s="555"/>
      <c r="U169" s="555"/>
      <c r="V169" s="555"/>
      <c r="W169" s="555"/>
      <c r="X169" s="555"/>
      <c r="Y169" s="555"/>
      <c r="Z169" s="503"/>
      <c r="AA169" s="503"/>
    </row>
    <row r="170" spans="1:27">
      <c r="A170" s="555" t="s">
        <v>1047</v>
      </c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5"/>
      <c r="P170" s="555"/>
      <c r="Q170" s="555"/>
      <c r="R170" s="555"/>
      <c r="S170" s="555"/>
      <c r="T170" s="555"/>
      <c r="U170" s="555"/>
      <c r="V170" s="555"/>
      <c r="W170" s="555"/>
      <c r="X170" s="555"/>
      <c r="Y170" s="555"/>
      <c r="Z170" s="503"/>
      <c r="AA170" s="503"/>
    </row>
    <row r="171" spans="1:27">
      <c r="A171" s="555" t="s">
        <v>1048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03"/>
      <c r="AA171" s="503"/>
    </row>
    <row r="172" spans="1:27">
      <c r="A172" s="555" t="s">
        <v>1051</v>
      </c>
      <c r="B172" s="555"/>
      <c r="C172" s="555"/>
      <c r="D172" s="555"/>
      <c r="E172" s="555"/>
      <c r="F172" s="555"/>
      <c r="G172" s="555"/>
      <c r="H172" s="555"/>
      <c r="I172" s="555"/>
      <c r="J172" s="555"/>
      <c r="K172" s="555"/>
      <c r="L172" s="555"/>
      <c r="M172" s="555"/>
      <c r="N172" s="555"/>
      <c r="O172" s="555"/>
      <c r="P172" s="555"/>
      <c r="Q172" s="555"/>
      <c r="R172" s="555"/>
      <c r="S172" s="555"/>
      <c r="T172" s="555"/>
      <c r="U172" s="555"/>
      <c r="V172" s="555"/>
      <c r="W172" s="555"/>
      <c r="X172" s="555"/>
      <c r="Y172" s="555"/>
      <c r="Z172" s="503"/>
      <c r="AA172" s="503"/>
    </row>
    <row r="173" spans="1:27">
      <c r="A173" s="555" t="s">
        <v>1049</v>
      </c>
      <c r="B173" s="555"/>
      <c r="C173" s="555"/>
      <c r="D173" s="555"/>
      <c r="E173" s="555"/>
      <c r="F173" s="555"/>
      <c r="G173" s="555"/>
      <c r="H173" s="555"/>
      <c r="I173" s="555"/>
      <c r="J173" s="555"/>
      <c r="K173" s="555"/>
      <c r="L173" s="555"/>
      <c r="M173" s="555"/>
      <c r="N173" s="555"/>
      <c r="O173" s="555"/>
      <c r="P173" s="555"/>
      <c r="Q173" s="555"/>
      <c r="R173" s="555"/>
      <c r="S173" s="555"/>
      <c r="T173" s="555"/>
      <c r="U173" s="555"/>
      <c r="V173" s="555"/>
      <c r="W173" s="555"/>
      <c r="X173" s="555"/>
      <c r="Y173" s="555"/>
      <c r="Z173" s="555"/>
      <c r="AA173" s="503"/>
    </row>
    <row r="174" spans="1:27">
      <c r="A174" s="555" t="s">
        <v>655</v>
      </c>
      <c r="B174" s="555"/>
      <c r="C174" s="555"/>
      <c r="D174" s="555"/>
      <c r="E174" s="555"/>
      <c r="F174" s="555"/>
      <c r="G174" s="555"/>
      <c r="H174" s="555"/>
      <c r="I174" s="555"/>
      <c r="J174" s="555"/>
      <c r="K174" s="555"/>
      <c r="L174" s="555"/>
      <c r="M174" s="555"/>
      <c r="N174" s="555"/>
      <c r="O174" s="555"/>
      <c r="P174" s="555"/>
      <c r="Q174" s="555"/>
      <c r="R174" s="555"/>
      <c r="S174" s="555"/>
      <c r="T174" s="555"/>
      <c r="U174" s="555"/>
      <c r="V174" s="555"/>
      <c r="W174" s="555"/>
      <c r="X174" s="555"/>
      <c r="Y174" s="555"/>
      <c r="Z174" s="555"/>
      <c r="AA174" s="503"/>
    </row>
    <row r="175" spans="1:27" ht="21.75" customHeight="1">
      <c r="A175" s="556" t="s">
        <v>846</v>
      </c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5"/>
      <c r="P175" s="555"/>
      <c r="Q175" s="555"/>
      <c r="R175" s="555"/>
      <c r="S175" s="555"/>
      <c r="T175" s="555"/>
      <c r="U175" s="555"/>
      <c r="V175" s="555"/>
      <c r="W175" s="555"/>
      <c r="X175" s="555"/>
      <c r="Y175" s="555"/>
      <c r="Z175" s="555"/>
      <c r="AA175" s="503"/>
    </row>
    <row r="176" spans="1:27">
      <c r="A176" s="555" t="s">
        <v>689</v>
      </c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5"/>
      <c r="P176" s="555"/>
      <c r="Q176" s="555"/>
      <c r="R176" s="555"/>
      <c r="S176" s="555"/>
      <c r="T176" s="555"/>
      <c r="U176" s="555"/>
      <c r="V176" s="555"/>
      <c r="W176" s="555"/>
      <c r="X176" s="555"/>
      <c r="Y176" s="555"/>
      <c r="Z176" s="555"/>
      <c r="AA176" s="503"/>
    </row>
    <row r="177" spans="1:256">
      <c r="A177" s="555" t="s">
        <v>690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03"/>
      <c r="AB177" s="173"/>
      <c r="AC177" s="173"/>
      <c r="AD177" s="173"/>
      <c r="AE177" s="173"/>
      <c r="AF177" s="173"/>
      <c r="AG177" s="173"/>
      <c r="AH177" s="173"/>
      <c r="AI177" s="173"/>
      <c r="AJ177" s="173"/>
      <c r="AK177" s="173"/>
      <c r="AL177" s="173"/>
      <c r="AM177" s="173"/>
      <c r="AN177" s="173"/>
      <c r="AO177" s="173"/>
      <c r="AP177" s="173"/>
      <c r="AQ177" s="503"/>
      <c r="AR177" s="503"/>
      <c r="AS177" s="503"/>
      <c r="AT177" s="503"/>
      <c r="AU177" s="503"/>
      <c r="AV177" s="503"/>
      <c r="AW177" s="503"/>
      <c r="AX177" s="503"/>
      <c r="AY177" s="503"/>
      <c r="AZ177" s="503"/>
      <c r="BA177" s="503"/>
      <c r="BB177" s="503"/>
      <c r="BC177" s="503"/>
      <c r="BD177" s="503"/>
      <c r="BE177" s="503"/>
      <c r="BF177" s="503"/>
      <c r="BG177" s="503"/>
      <c r="BH177" s="503"/>
      <c r="BI177" s="503"/>
      <c r="BJ177" s="503"/>
      <c r="BK177" s="503"/>
      <c r="BL177" s="503"/>
      <c r="BM177" s="503"/>
      <c r="BN177" s="503"/>
      <c r="BO177" s="503"/>
      <c r="BP177" s="503"/>
      <c r="BQ177" s="503"/>
      <c r="BR177" s="503"/>
      <c r="BS177" s="503"/>
      <c r="BT177" s="503"/>
      <c r="BU177" s="503"/>
      <c r="BV177" s="503"/>
      <c r="BW177" s="503"/>
      <c r="BX177" s="503"/>
      <c r="BY177" s="503"/>
      <c r="BZ177" s="503"/>
      <c r="CA177" s="503"/>
      <c r="CB177" s="503"/>
      <c r="CC177" s="503"/>
      <c r="CD177" s="503"/>
      <c r="CE177" s="503"/>
      <c r="CF177" s="503"/>
      <c r="CG177" s="503"/>
      <c r="CH177" s="503"/>
      <c r="CI177" s="503"/>
      <c r="CJ177" s="503"/>
      <c r="CK177" s="503"/>
      <c r="CL177" s="503"/>
      <c r="CM177" s="503"/>
      <c r="CN177" s="503"/>
      <c r="CO177" s="503"/>
      <c r="CP177" s="503"/>
      <c r="CQ177" s="503"/>
      <c r="CR177" s="503"/>
      <c r="CS177" s="503"/>
      <c r="CT177" s="503"/>
      <c r="CU177" s="503"/>
      <c r="CV177" s="503"/>
      <c r="CW177" s="503"/>
      <c r="CX177" s="503"/>
      <c r="CY177" s="503"/>
      <c r="CZ177" s="503"/>
      <c r="DA177" s="503"/>
      <c r="DB177" s="503"/>
      <c r="DC177" s="503"/>
      <c r="DD177" s="503"/>
      <c r="DE177" s="503"/>
      <c r="DF177" s="503"/>
      <c r="DG177" s="503"/>
      <c r="DH177" s="503"/>
      <c r="DI177" s="503"/>
      <c r="DJ177" s="503"/>
      <c r="DK177" s="503"/>
      <c r="DL177" s="503"/>
      <c r="DM177" s="503"/>
      <c r="DN177" s="503"/>
      <c r="DO177" s="503"/>
      <c r="DP177" s="503"/>
      <c r="DQ177" s="503"/>
      <c r="DR177" s="503"/>
      <c r="DS177" s="503"/>
      <c r="DT177" s="503"/>
      <c r="DU177" s="503"/>
      <c r="DV177" s="503"/>
      <c r="DW177" s="503"/>
      <c r="DX177" s="503"/>
      <c r="DY177" s="503"/>
      <c r="DZ177" s="503"/>
      <c r="EA177" s="503"/>
      <c r="EB177" s="503"/>
      <c r="EC177" s="503"/>
      <c r="ED177" s="503"/>
      <c r="EE177" s="503"/>
      <c r="EF177" s="503"/>
      <c r="EG177" s="503"/>
      <c r="EH177" s="503"/>
      <c r="EI177" s="503"/>
      <c r="EJ177" s="503"/>
      <c r="EK177" s="503"/>
      <c r="EL177" s="503"/>
      <c r="EM177" s="503"/>
      <c r="EN177" s="503"/>
      <c r="EO177" s="503"/>
      <c r="EP177" s="503"/>
      <c r="EQ177" s="503"/>
      <c r="ER177" s="503"/>
      <c r="ES177" s="503"/>
      <c r="ET177" s="503"/>
      <c r="EU177" s="503"/>
      <c r="EV177" s="503"/>
      <c r="EW177" s="503"/>
      <c r="EX177" s="503"/>
      <c r="EY177" s="503"/>
      <c r="EZ177" s="503"/>
      <c r="FA177" s="503"/>
      <c r="FB177" s="503"/>
      <c r="FC177" s="503"/>
      <c r="FD177" s="503"/>
      <c r="FE177" s="503"/>
      <c r="FF177" s="503"/>
      <c r="FG177" s="503"/>
      <c r="FH177" s="503"/>
      <c r="FI177" s="503"/>
      <c r="FJ177" s="503"/>
      <c r="FK177" s="503"/>
      <c r="FL177" s="503"/>
      <c r="FM177" s="503"/>
      <c r="FN177" s="503"/>
      <c r="FO177" s="503"/>
      <c r="FP177" s="503"/>
      <c r="FQ177" s="503"/>
      <c r="FR177" s="503"/>
      <c r="FS177" s="503"/>
      <c r="FT177" s="503"/>
      <c r="FU177" s="503"/>
      <c r="FV177" s="503"/>
      <c r="FW177" s="503"/>
      <c r="FX177" s="503"/>
      <c r="FY177" s="503"/>
      <c r="FZ177" s="503"/>
      <c r="GA177" s="503"/>
      <c r="GB177" s="503"/>
      <c r="GC177" s="503"/>
      <c r="GD177" s="503"/>
      <c r="GE177" s="503"/>
      <c r="GF177" s="503"/>
      <c r="GG177" s="503"/>
      <c r="GH177" s="503"/>
      <c r="GI177" s="503"/>
      <c r="GJ177" s="503"/>
      <c r="GK177" s="503"/>
      <c r="GL177" s="503"/>
      <c r="GM177" s="503"/>
      <c r="GN177" s="503"/>
      <c r="GO177" s="503"/>
      <c r="GP177" s="503"/>
      <c r="GQ177" s="503"/>
      <c r="GR177" s="503"/>
      <c r="GS177" s="503"/>
      <c r="GT177" s="503"/>
      <c r="GU177" s="503"/>
      <c r="GV177" s="503"/>
      <c r="GW177" s="503"/>
      <c r="GX177" s="503"/>
      <c r="GY177" s="503"/>
      <c r="GZ177" s="503"/>
      <c r="HA177" s="503"/>
      <c r="HB177" s="503"/>
      <c r="HC177" s="503"/>
      <c r="HD177" s="503"/>
      <c r="HE177" s="503"/>
      <c r="HF177" s="503"/>
      <c r="HG177" s="503"/>
      <c r="HH177" s="503"/>
      <c r="HI177" s="503"/>
      <c r="HJ177" s="503"/>
      <c r="HK177" s="503"/>
      <c r="HL177" s="503"/>
      <c r="HM177" s="503"/>
      <c r="HN177" s="503"/>
      <c r="HO177" s="503"/>
      <c r="HP177" s="503"/>
      <c r="HQ177" s="503"/>
      <c r="HR177" s="503"/>
      <c r="HS177" s="503"/>
      <c r="HT177" s="503"/>
      <c r="HU177" s="503"/>
      <c r="HV177" s="503"/>
      <c r="HW177" s="503"/>
      <c r="HX177" s="503"/>
      <c r="HY177" s="503"/>
      <c r="HZ177" s="503"/>
      <c r="IA177" s="503"/>
      <c r="IB177" s="503"/>
      <c r="IC177" s="503"/>
      <c r="ID177" s="503"/>
      <c r="IE177" s="503"/>
      <c r="IF177" s="503"/>
      <c r="IG177" s="503"/>
      <c r="IH177" s="503"/>
      <c r="II177" s="503"/>
      <c r="IJ177" s="503"/>
      <c r="IK177" s="503"/>
      <c r="IL177" s="503"/>
      <c r="IM177" s="503"/>
      <c r="IN177" s="503"/>
      <c r="IO177" s="503"/>
      <c r="IP177" s="503"/>
      <c r="IQ177" s="503"/>
      <c r="IR177" s="503"/>
      <c r="IS177" s="503"/>
      <c r="IT177" s="503"/>
      <c r="IU177" s="503"/>
      <c r="IV177" s="503"/>
    </row>
    <row r="178" spans="1:256">
      <c r="A178" s="555" t="s">
        <v>691</v>
      </c>
      <c r="B178" s="555"/>
      <c r="C178" s="555"/>
      <c r="D178" s="555"/>
      <c r="E178" s="555"/>
      <c r="F178" s="555"/>
      <c r="G178" s="555"/>
      <c r="H178" s="555"/>
      <c r="I178" s="555"/>
      <c r="J178" s="555"/>
      <c r="K178" s="555"/>
      <c r="L178" s="555"/>
      <c r="M178" s="555"/>
      <c r="N178" s="555"/>
      <c r="O178" s="555"/>
      <c r="P178" s="555"/>
      <c r="Q178" s="555"/>
      <c r="R178" s="555"/>
      <c r="S178" s="555"/>
      <c r="T178" s="555"/>
      <c r="U178" s="555"/>
      <c r="V178" s="555"/>
      <c r="W178" s="555"/>
      <c r="X178" s="555"/>
      <c r="Y178" s="555"/>
      <c r="Z178" s="555"/>
      <c r="AA178" s="503"/>
      <c r="AB178" s="173"/>
      <c r="AC178" s="173"/>
      <c r="AD178" s="173"/>
      <c r="AE178" s="173"/>
      <c r="AF178" s="173"/>
      <c r="AG178" s="173"/>
      <c r="AH178" s="173"/>
      <c r="AI178" s="173"/>
      <c r="AJ178" s="173"/>
      <c r="AK178" s="173"/>
      <c r="AL178" s="173"/>
      <c r="AM178" s="173"/>
      <c r="AN178" s="173"/>
      <c r="AO178" s="173"/>
      <c r="AP178" s="173"/>
      <c r="AQ178" s="503"/>
      <c r="AR178" s="503"/>
      <c r="AS178" s="503"/>
      <c r="AT178" s="503"/>
      <c r="AU178" s="503"/>
      <c r="AV178" s="503"/>
      <c r="AW178" s="503"/>
      <c r="AX178" s="503"/>
      <c r="AY178" s="503"/>
      <c r="AZ178" s="503"/>
      <c r="BA178" s="503"/>
      <c r="BB178" s="503"/>
      <c r="BC178" s="503"/>
      <c r="BD178" s="503"/>
      <c r="BE178" s="503"/>
      <c r="BF178" s="503"/>
      <c r="BG178" s="503"/>
      <c r="BH178" s="503"/>
      <c r="BI178" s="503"/>
      <c r="BJ178" s="503"/>
      <c r="BK178" s="503"/>
      <c r="BL178" s="503"/>
      <c r="BM178" s="503"/>
      <c r="BN178" s="503"/>
      <c r="BO178" s="503"/>
      <c r="BP178" s="503"/>
      <c r="BQ178" s="503"/>
      <c r="BR178" s="503"/>
      <c r="BS178" s="503"/>
      <c r="BT178" s="503"/>
      <c r="BU178" s="503"/>
      <c r="BV178" s="503"/>
      <c r="BW178" s="503"/>
      <c r="BX178" s="503"/>
      <c r="BY178" s="503"/>
      <c r="BZ178" s="503"/>
      <c r="CA178" s="503"/>
      <c r="CB178" s="503"/>
      <c r="CC178" s="503"/>
      <c r="CD178" s="503"/>
      <c r="CE178" s="503"/>
      <c r="CF178" s="503"/>
      <c r="CG178" s="503"/>
      <c r="CH178" s="503"/>
      <c r="CI178" s="503"/>
      <c r="CJ178" s="503"/>
      <c r="CK178" s="503"/>
      <c r="CL178" s="503"/>
      <c r="CM178" s="503"/>
      <c r="CN178" s="503"/>
      <c r="CO178" s="503"/>
      <c r="CP178" s="503"/>
      <c r="CQ178" s="503"/>
      <c r="CR178" s="503"/>
      <c r="CS178" s="503"/>
      <c r="CT178" s="503"/>
      <c r="CU178" s="503"/>
      <c r="CV178" s="503"/>
      <c r="CW178" s="503"/>
      <c r="CX178" s="503"/>
      <c r="CY178" s="503"/>
      <c r="CZ178" s="503"/>
      <c r="DA178" s="503"/>
      <c r="DB178" s="503"/>
      <c r="DC178" s="503"/>
      <c r="DD178" s="503"/>
      <c r="DE178" s="503"/>
      <c r="DF178" s="503"/>
      <c r="DG178" s="503"/>
      <c r="DH178" s="503"/>
      <c r="DI178" s="503"/>
      <c r="DJ178" s="503"/>
      <c r="DK178" s="503"/>
      <c r="DL178" s="503"/>
      <c r="DM178" s="503"/>
      <c r="DN178" s="503"/>
      <c r="DO178" s="503"/>
      <c r="DP178" s="503"/>
      <c r="DQ178" s="503"/>
      <c r="DR178" s="503"/>
      <c r="DS178" s="503"/>
      <c r="DT178" s="503"/>
      <c r="DU178" s="503"/>
      <c r="DV178" s="503"/>
      <c r="DW178" s="503"/>
      <c r="DX178" s="503"/>
      <c r="DY178" s="503"/>
      <c r="DZ178" s="503"/>
      <c r="EA178" s="503"/>
      <c r="EB178" s="503"/>
      <c r="EC178" s="503"/>
      <c r="ED178" s="503"/>
      <c r="EE178" s="503"/>
      <c r="EF178" s="503"/>
      <c r="EG178" s="503"/>
      <c r="EH178" s="503"/>
      <c r="EI178" s="503"/>
      <c r="EJ178" s="503"/>
      <c r="EK178" s="503"/>
      <c r="EL178" s="503"/>
      <c r="EM178" s="503"/>
      <c r="EN178" s="503"/>
      <c r="EO178" s="503"/>
      <c r="EP178" s="503"/>
      <c r="EQ178" s="503"/>
      <c r="ER178" s="503"/>
      <c r="ES178" s="503"/>
      <c r="ET178" s="503"/>
      <c r="EU178" s="503"/>
      <c r="EV178" s="503"/>
      <c r="EW178" s="503"/>
      <c r="EX178" s="503"/>
      <c r="EY178" s="503"/>
      <c r="EZ178" s="503"/>
      <c r="FA178" s="503"/>
      <c r="FB178" s="503"/>
      <c r="FC178" s="503"/>
      <c r="FD178" s="503"/>
      <c r="FE178" s="503"/>
      <c r="FF178" s="503"/>
      <c r="FG178" s="503"/>
      <c r="FH178" s="503"/>
      <c r="FI178" s="503"/>
      <c r="FJ178" s="503"/>
      <c r="FK178" s="503"/>
      <c r="FL178" s="503"/>
      <c r="FM178" s="503"/>
      <c r="FN178" s="503"/>
      <c r="FO178" s="503"/>
      <c r="FP178" s="503"/>
      <c r="FQ178" s="503"/>
      <c r="FR178" s="503"/>
      <c r="FS178" s="503"/>
      <c r="FT178" s="503"/>
      <c r="FU178" s="503"/>
      <c r="FV178" s="503"/>
      <c r="FW178" s="503"/>
      <c r="FX178" s="503"/>
      <c r="FY178" s="503"/>
      <c r="FZ178" s="503"/>
      <c r="GA178" s="503"/>
      <c r="GB178" s="503"/>
      <c r="GC178" s="503"/>
      <c r="GD178" s="503"/>
      <c r="GE178" s="503"/>
      <c r="GF178" s="503"/>
      <c r="GG178" s="503"/>
      <c r="GH178" s="503"/>
      <c r="GI178" s="503"/>
      <c r="GJ178" s="503"/>
      <c r="GK178" s="503"/>
      <c r="GL178" s="503"/>
      <c r="GM178" s="503"/>
      <c r="GN178" s="503"/>
      <c r="GO178" s="503"/>
      <c r="GP178" s="503"/>
      <c r="GQ178" s="503"/>
      <c r="GR178" s="503"/>
      <c r="GS178" s="503"/>
      <c r="GT178" s="503"/>
      <c r="GU178" s="503"/>
      <c r="GV178" s="503"/>
      <c r="GW178" s="503"/>
      <c r="GX178" s="503"/>
      <c r="GY178" s="503"/>
      <c r="GZ178" s="503"/>
      <c r="HA178" s="503"/>
      <c r="HB178" s="503"/>
      <c r="HC178" s="503"/>
      <c r="HD178" s="503"/>
      <c r="HE178" s="503"/>
      <c r="HF178" s="503"/>
      <c r="HG178" s="503"/>
      <c r="HH178" s="503"/>
      <c r="HI178" s="503"/>
      <c r="HJ178" s="503"/>
      <c r="HK178" s="503"/>
      <c r="HL178" s="503"/>
      <c r="HM178" s="503"/>
      <c r="HN178" s="503"/>
      <c r="HO178" s="503"/>
      <c r="HP178" s="503"/>
      <c r="HQ178" s="503"/>
      <c r="HR178" s="503"/>
      <c r="HS178" s="503"/>
      <c r="HT178" s="503"/>
      <c r="HU178" s="503"/>
      <c r="HV178" s="503"/>
      <c r="HW178" s="503"/>
      <c r="HX178" s="503"/>
      <c r="HY178" s="503"/>
      <c r="HZ178" s="503"/>
      <c r="IA178" s="503"/>
      <c r="IB178" s="503"/>
      <c r="IC178" s="503"/>
      <c r="ID178" s="503"/>
      <c r="IE178" s="503"/>
      <c r="IF178" s="503"/>
      <c r="IG178" s="503"/>
      <c r="IH178" s="503"/>
      <c r="II178" s="503"/>
      <c r="IJ178" s="503"/>
      <c r="IK178" s="503"/>
      <c r="IL178" s="503"/>
      <c r="IM178" s="503"/>
      <c r="IN178" s="503"/>
      <c r="IO178" s="503"/>
      <c r="IP178" s="503"/>
      <c r="IQ178" s="503"/>
      <c r="IR178" s="503"/>
      <c r="IS178" s="503"/>
      <c r="IT178" s="503"/>
      <c r="IU178" s="503"/>
      <c r="IV178" s="503"/>
    </row>
    <row r="179" spans="1:256">
      <c r="A179" s="555" t="s">
        <v>692</v>
      </c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5"/>
      <c r="P179" s="555"/>
      <c r="Q179" s="555"/>
      <c r="R179" s="555"/>
      <c r="S179" s="555"/>
      <c r="T179" s="555"/>
      <c r="U179" s="555"/>
      <c r="V179" s="555"/>
      <c r="W179" s="555"/>
      <c r="X179" s="555"/>
      <c r="Y179" s="555"/>
      <c r="Z179" s="555"/>
      <c r="AA179" s="503"/>
      <c r="AB179" s="173"/>
      <c r="AC179" s="173"/>
      <c r="AD179" s="173"/>
      <c r="AE179" s="173"/>
      <c r="AF179" s="173"/>
      <c r="AG179" s="173"/>
      <c r="AH179" s="173"/>
      <c r="AI179" s="173"/>
      <c r="AJ179" s="173"/>
      <c r="AK179" s="173"/>
      <c r="AL179" s="173"/>
      <c r="AM179" s="173"/>
      <c r="AN179" s="173"/>
      <c r="AO179" s="173"/>
      <c r="AP179" s="173"/>
      <c r="AQ179" s="503"/>
      <c r="AR179" s="503"/>
      <c r="AS179" s="503"/>
      <c r="AT179" s="503"/>
      <c r="AU179" s="503"/>
      <c r="AV179" s="503"/>
      <c r="AW179" s="503"/>
      <c r="AX179" s="503"/>
      <c r="AY179" s="503"/>
      <c r="AZ179" s="503"/>
      <c r="BA179" s="503"/>
      <c r="BB179" s="503"/>
      <c r="BC179" s="503"/>
      <c r="BD179" s="503"/>
      <c r="BE179" s="503"/>
      <c r="BF179" s="503"/>
      <c r="BG179" s="503"/>
      <c r="BH179" s="503"/>
      <c r="BI179" s="503"/>
      <c r="BJ179" s="503"/>
      <c r="BK179" s="503"/>
      <c r="BL179" s="503"/>
      <c r="BM179" s="503"/>
      <c r="BN179" s="503"/>
      <c r="BO179" s="503"/>
      <c r="BP179" s="503"/>
      <c r="BQ179" s="503"/>
      <c r="BR179" s="503"/>
      <c r="BS179" s="503"/>
      <c r="BT179" s="503"/>
      <c r="BU179" s="503"/>
      <c r="BV179" s="503"/>
      <c r="BW179" s="503"/>
      <c r="BX179" s="503"/>
      <c r="BY179" s="503"/>
      <c r="BZ179" s="503"/>
      <c r="CA179" s="503"/>
      <c r="CB179" s="503"/>
      <c r="CC179" s="503"/>
      <c r="CD179" s="503"/>
      <c r="CE179" s="503"/>
      <c r="CF179" s="503"/>
      <c r="CG179" s="503"/>
      <c r="CH179" s="503"/>
      <c r="CI179" s="503"/>
      <c r="CJ179" s="503"/>
      <c r="CK179" s="503"/>
      <c r="CL179" s="503"/>
      <c r="CM179" s="503"/>
      <c r="CN179" s="503"/>
      <c r="CO179" s="503"/>
      <c r="CP179" s="503"/>
      <c r="CQ179" s="503"/>
      <c r="CR179" s="503"/>
      <c r="CS179" s="503"/>
      <c r="CT179" s="503"/>
      <c r="CU179" s="503"/>
      <c r="CV179" s="503"/>
      <c r="CW179" s="503"/>
      <c r="CX179" s="503"/>
      <c r="CY179" s="503"/>
      <c r="CZ179" s="503"/>
      <c r="DA179" s="503"/>
      <c r="DB179" s="503"/>
      <c r="DC179" s="503"/>
      <c r="DD179" s="503"/>
      <c r="DE179" s="503"/>
      <c r="DF179" s="503"/>
      <c r="DG179" s="503"/>
      <c r="DH179" s="503"/>
      <c r="DI179" s="503"/>
      <c r="DJ179" s="503"/>
      <c r="DK179" s="503"/>
      <c r="DL179" s="503"/>
      <c r="DM179" s="503"/>
      <c r="DN179" s="503"/>
      <c r="DO179" s="503"/>
      <c r="DP179" s="503"/>
      <c r="DQ179" s="503"/>
      <c r="DR179" s="503"/>
      <c r="DS179" s="503"/>
      <c r="DT179" s="503"/>
      <c r="DU179" s="503"/>
      <c r="DV179" s="503"/>
      <c r="DW179" s="503"/>
      <c r="DX179" s="503"/>
      <c r="DY179" s="503"/>
      <c r="DZ179" s="503"/>
      <c r="EA179" s="503"/>
      <c r="EB179" s="503"/>
      <c r="EC179" s="503"/>
      <c r="ED179" s="503"/>
      <c r="EE179" s="503"/>
      <c r="EF179" s="503"/>
      <c r="EG179" s="503"/>
      <c r="EH179" s="503"/>
      <c r="EI179" s="503"/>
      <c r="EJ179" s="503"/>
      <c r="EK179" s="503"/>
      <c r="EL179" s="503"/>
      <c r="EM179" s="503"/>
      <c r="EN179" s="503"/>
      <c r="EO179" s="503"/>
      <c r="EP179" s="503"/>
      <c r="EQ179" s="503"/>
      <c r="ER179" s="503"/>
      <c r="ES179" s="503"/>
      <c r="ET179" s="503"/>
      <c r="EU179" s="503"/>
      <c r="EV179" s="503"/>
      <c r="EW179" s="503"/>
      <c r="EX179" s="503"/>
      <c r="EY179" s="503"/>
      <c r="EZ179" s="503"/>
      <c r="FA179" s="503"/>
      <c r="FB179" s="503"/>
      <c r="FC179" s="503"/>
      <c r="FD179" s="503"/>
      <c r="FE179" s="503"/>
      <c r="FF179" s="503"/>
      <c r="FG179" s="503"/>
      <c r="FH179" s="503"/>
      <c r="FI179" s="503"/>
      <c r="FJ179" s="503"/>
      <c r="FK179" s="503"/>
      <c r="FL179" s="503"/>
      <c r="FM179" s="503"/>
      <c r="FN179" s="503"/>
      <c r="FO179" s="503"/>
      <c r="FP179" s="503"/>
      <c r="FQ179" s="503"/>
      <c r="FR179" s="503"/>
      <c r="FS179" s="503"/>
      <c r="FT179" s="503"/>
      <c r="FU179" s="503"/>
      <c r="FV179" s="503"/>
      <c r="FW179" s="503"/>
      <c r="FX179" s="503"/>
      <c r="FY179" s="503"/>
      <c r="FZ179" s="503"/>
      <c r="GA179" s="503"/>
      <c r="GB179" s="503"/>
      <c r="GC179" s="503"/>
      <c r="GD179" s="503"/>
      <c r="GE179" s="503"/>
      <c r="GF179" s="503"/>
      <c r="GG179" s="503"/>
      <c r="GH179" s="503"/>
      <c r="GI179" s="503"/>
      <c r="GJ179" s="503"/>
      <c r="GK179" s="503"/>
      <c r="GL179" s="503"/>
      <c r="GM179" s="503"/>
      <c r="GN179" s="503"/>
      <c r="GO179" s="503"/>
      <c r="GP179" s="503"/>
      <c r="GQ179" s="503"/>
      <c r="GR179" s="503"/>
      <c r="GS179" s="503"/>
      <c r="GT179" s="503"/>
      <c r="GU179" s="503"/>
      <c r="GV179" s="503"/>
      <c r="GW179" s="503"/>
      <c r="GX179" s="503"/>
      <c r="GY179" s="503"/>
      <c r="GZ179" s="503"/>
      <c r="HA179" s="503"/>
      <c r="HB179" s="503"/>
      <c r="HC179" s="503"/>
      <c r="HD179" s="503"/>
      <c r="HE179" s="503"/>
      <c r="HF179" s="503"/>
      <c r="HG179" s="503"/>
      <c r="HH179" s="503"/>
      <c r="HI179" s="503"/>
      <c r="HJ179" s="503"/>
      <c r="HK179" s="503"/>
      <c r="HL179" s="503"/>
      <c r="HM179" s="503"/>
      <c r="HN179" s="503"/>
      <c r="HO179" s="503"/>
      <c r="HP179" s="503"/>
      <c r="HQ179" s="503"/>
      <c r="HR179" s="503"/>
      <c r="HS179" s="503"/>
      <c r="HT179" s="503"/>
      <c r="HU179" s="503"/>
      <c r="HV179" s="503"/>
      <c r="HW179" s="503"/>
      <c r="HX179" s="503"/>
      <c r="HY179" s="503"/>
      <c r="HZ179" s="503"/>
      <c r="IA179" s="503"/>
      <c r="IB179" s="503"/>
      <c r="IC179" s="503"/>
      <c r="ID179" s="503"/>
      <c r="IE179" s="503"/>
      <c r="IF179" s="503"/>
      <c r="IG179" s="503"/>
      <c r="IH179" s="503"/>
      <c r="II179" s="503"/>
      <c r="IJ179" s="503"/>
      <c r="IK179" s="503"/>
      <c r="IL179" s="503"/>
      <c r="IM179" s="503"/>
      <c r="IN179" s="503"/>
      <c r="IO179" s="503"/>
      <c r="IP179" s="503"/>
      <c r="IQ179" s="503"/>
      <c r="IR179" s="503"/>
      <c r="IS179" s="503"/>
      <c r="IT179" s="503"/>
      <c r="IU179" s="503"/>
      <c r="IV179" s="503"/>
    </row>
    <row r="180" spans="1:256" ht="23.25" customHeight="1">
      <c r="A180" s="556" t="s">
        <v>693</v>
      </c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5"/>
      <c r="P180" s="555"/>
      <c r="Q180" s="555"/>
      <c r="R180" s="555"/>
      <c r="S180" s="555"/>
      <c r="T180" s="555"/>
      <c r="U180" s="555"/>
      <c r="V180" s="555"/>
      <c r="W180" s="555"/>
      <c r="X180" s="555"/>
      <c r="Y180" s="555"/>
      <c r="Z180" s="555"/>
      <c r="AA180" s="50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503"/>
      <c r="AR180" s="503"/>
      <c r="AS180" s="503"/>
      <c r="AT180" s="503"/>
      <c r="AU180" s="503"/>
      <c r="AV180" s="503"/>
      <c r="AW180" s="503"/>
      <c r="AX180" s="503"/>
      <c r="AY180" s="503"/>
      <c r="AZ180" s="503"/>
      <c r="BA180" s="503"/>
      <c r="BB180" s="503"/>
      <c r="BC180" s="503"/>
      <c r="BD180" s="503"/>
      <c r="BE180" s="503"/>
      <c r="BF180" s="503"/>
      <c r="BG180" s="503"/>
      <c r="BH180" s="503"/>
      <c r="BI180" s="503"/>
      <c r="BJ180" s="503"/>
      <c r="BK180" s="503"/>
      <c r="BL180" s="503"/>
      <c r="BM180" s="503"/>
      <c r="BN180" s="503"/>
      <c r="BO180" s="503"/>
      <c r="BP180" s="503"/>
      <c r="BQ180" s="503"/>
      <c r="BR180" s="503"/>
      <c r="BS180" s="503"/>
      <c r="BT180" s="503"/>
      <c r="BU180" s="503"/>
      <c r="BV180" s="503"/>
      <c r="BW180" s="503"/>
      <c r="BX180" s="503"/>
      <c r="BY180" s="503"/>
      <c r="BZ180" s="503"/>
      <c r="CA180" s="503"/>
      <c r="CB180" s="503"/>
      <c r="CC180" s="503"/>
      <c r="CD180" s="503"/>
      <c r="CE180" s="503"/>
      <c r="CF180" s="503"/>
      <c r="CG180" s="503"/>
      <c r="CH180" s="503"/>
      <c r="CI180" s="503"/>
      <c r="CJ180" s="503"/>
      <c r="CK180" s="503"/>
      <c r="CL180" s="503"/>
      <c r="CM180" s="503"/>
      <c r="CN180" s="503"/>
      <c r="CO180" s="503"/>
      <c r="CP180" s="503"/>
      <c r="CQ180" s="503"/>
      <c r="CR180" s="503"/>
      <c r="CS180" s="503"/>
      <c r="CT180" s="503"/>
      <c r="CU180" s="503"/>
      <c r="CV180" s="503"/>
      <c r="CW180" s="503"/>
      <c r="CX180" s="503"/>
      <c r="CY180" s="503"/>
      <c r="CZ180" s="503"/>
      <c r="DA180" s="503"/>
      <c r="DB180" s="503"/>
      <c r="DC180" s="503"/>
      <c r="DD180" s="503"/>
      <c r="DE180" s="503"/>
      <c r="DF180" s="503"/>
      <c r="DG180" s="503"/>
      <c r="DH180" s="503"/>
      <c r="DI180" s="503"/>
      <c r="DJ180" s="503"/>
      <c r="DK180" s="503"/>
      <c r="DL180" s="503"/>
      <c r="DM180" s="503"/>
      <c r="DN180" s="503"/>
      <c r="DO180" s="503"/>
      <c r="DP180" s="503"/>
      <c r="DQ180" s="503"/>
      <c r="DR180" s="503"/>
      <c r="DS180" s="503"/>
      <c r="DT180" s="503"/>
      <c r="DU180" s="503"/>
      <c r="DV180" s="503"/>
      <c r="DW180" s="503"/>
      <c r="DX180" s="503"/>
      <c r="DY180" s="503"/>
      <c r="DZ180" s="503"/>
      <c r="EA180" s="503"/>
      <c r="EB180" s="503"/>
      <c r="EC180" s="503"/>
      <c r="ED180" s="503"/>
      <c r="EE180" s="503"/>
      <c r="EF180" s="503"/>
      <c r="EG180" s="503"/>
      <c r="EH180" s="503"/>
      <c r="EI180" s="503"/>
      <c r="EJ180" s="503"/>
      <c r="EK180" s="503"/>
      <c r="EL180" s="503"/>
      <c r="EM180" s="503"/>
      <c r="EN180" s="503"/>
      <c r="EO180" s="503"/>
      <c r="EP180" s="503"/>
      <c r="EQ180" s="503"/>
      <c r="ER180" s="503"/>
      <c r="ES180" s="503"/>
      <c r="ET180" s="503"/>
      <c r="EU180" s="503"/>
      <c r="EV180" s="503"/>
      <c r="EW180" s="503"/>
      <c r="EX180" s="503"/>
      <c r="EY180" s="503"/>
      <c r="EZ180" s="503"/>
      <c r="FA180" s="503"/>
      <c r="FB180" s="503"/>
      <c r="FC180" s="503"/>
      <c r="FD180" s="503"/>
      <c r="FE180" s="503"/>
      <c r="FF180" s="503"/>
      <c r="FG180" s="503"/>
      <c r="FH180" s="503"/>
      <c r="FI180" s="503"/>
      <c r="FJ180" s="503"/>
      <c r="FK180" s="503"/>
      <c r="FL180" s="503"/>
      <c r="FM180" s="503"/>
      <c r="FN180" s="503"/>
      <c r="FO180" s="503"/>
      <c r="FP180" s="503"/>
      <c r="FQ180" s="503"/>
      <c r="FR180" s="503"/>
      <c r="FS180" s="503"/>
      <c r="FT180" s="503"/>
      <c r="FU180" s="503"/>
      <c r="FV180" s="503"/>
      <c r="FW180" s="503"/>
      <c r="FX180" s="503"/>
      <c r="FY180" s="503"/>
      <c r="FZ180" s="503"/>
      <c r="GA180" s="503"/>
      <c r="GB180" s="503"/>
      <c r="GC180" s="503"/>
      <c r="GD180" s="503"/>
      <c r="GE180" s="503"/>
      <c r="GF180" s="503"/>
      <c r="GG180" s="503"/>
      <c r="GH180" s="503"/>
      <c r="GI180" s="503"/>
      <c r="GJ180" s="503"/>
      <c r="GK180" s="503"/>
      <c r="GL180" s="503"/>
      <c r="GM180" s="503"/>
      <c r="GN180" s="503"/>
      <c r="GO180" s="503"/>
      <c r="GP180" s="503"/>
      <c r="GQ180" s="503"/>
      <c r="GR180" s="503"/>
      <c r="GS180" s="503"/>
      <c r="GT180" s="503"/>
      <c r="GU180" s="503"/>
      <c r="GV180" s="503"/>
      <c r="GW180" s="503"/>
      <c r="GX180" s="503"/>
      <c r="GY180" s="503"/>
      <c r="GZ180" s="503"/>
      <c r="HA180" s="503"/>
      <c r="HB180" s="503"/>
      <c r="HC180" s="503"/>
      <c r="HD180" s="503"/>
      <c r="HE180" s="503"/>
      <c r="HF180" s="503"/>
      <c r="HG180" s="503"/>
      <c r="HH180" s="503"/>
      <c r="HI180" s="503"/>
      <c r="HJ180" s="503"/>
      <c r="HK180" s="503"/>
      <c r="HL180" s="503"/>
      <c r="HM180" s="503"/>
      <c r="HN180" s="503"/>
      <c r="HO180" s="503"/>
      <c r="HP180" s="503"/>
      <c r="HQ180" s="503"/>
      <c r="HR180" s="503"/>
      <c r="HS180" s="503"/>
      <c r="HT180" s="503"/>
      <c r="HU180" s="503"/>
      <c r="HV180" s="503"/>
      <c r="HW180" s="503"/>
      <c r="HX180" s="503"/>
      <c r="HY180" s="503"/>
      <c r="HZ180" s="503"/>
      <c r="IA180" s="503"/>
      <c r="IB180" s="503"/>
      <c r="IC180" s="503"/>
      <c r="ID180" s="503"/>
      <c r="IE180" s="503"/>
      <c r="IF180" s="503"/>
      <c r="IG180" s="503"/>
      <c r="IH180" s="503"/>
      <c r="II180" s="503"/>
      <c r="IJ180" s="503"/>
      <c r="IK180" s="503"/>
      <c r="IL180" s="503"/>
      <c r="IM180" s="503"/>
      <c r="IN180" s="503"/>
      <c r="IO180" s="503"/>
      <c r="IP180" s="503"/>
      <c r="IQ180" s="503"/>
      <c r="IR180" s="503"/>
      <c r="IS180" s="503"/>
      <c r="IT180" s="503"/>
      <c r="IU180" s="503"/>
      <c r="IV180" s="503"/>
    </row>
    <row r="181" spans="1:256">
      <c r="A181" s="555" t="s">
        <v>180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03"/>
      <c r="AB181" s="173"/>
      <c r="AC181" s="173"/>
      <c r="AD181" s="173"/>
      <c r="AE181" s="173"/>
      <c r="AF181" s="173"/>
      <c r="AG181" s="173"/>
      <c r="AH181" s="173"/>
      <c r="AI181" s="173"/>
      <c r="AJ181" s="173"/>
      <c r="AK181" s="173"/>
      <c r="AL181" s="173"/>
      <c r="AM181" s="173"/>
      <c r="AN181" s="173"/>
      <c r="AO181" s="173"/>
      <c r="AP181" s="173"/>
      <c r="AQ181" s="503"/>
      <c r="AR181" s="503"/>
      <c r="AS181" s="503"/>
      <c r="AT181" s="503"/>
      <c r="AU181" s="503"/>
      <c r="AV181" s="503"/>
      <c r="AW181" s="503"/>
      <c r="AX181" s="503"/>
      <c r="AY181" s="503"/>
      <c r="AZ181" s="503"/>
      <c r="BA181" s="503"/>
      <c r="BB181" s="503"/>
      <c r="BC181" s="503"/>
      <c r="BD181" s="503"/>
      <c r="BE181" s="503"/>
      <c r="BF181" s="503"/>
      <c r="BG181" s="503"/>
      <c r="BH181" s="503"/>
      <c r="BI181" s="503"/>
      <c r="BJ181" s="503"/>
      <c r="BK181" s="503"/>
      <c r="BL181" s="503"/>
      <c r="BM181" s="503"/>
      <c r="BN181" s="503"/>
      <c r="BO181" s="503"/>
      <c r="BP181" s="503"/>
      <c r="BQ181" s="503"/>
      <c r="BR181" s="503"/>
      <c r="BS181" s="503"/>
      <c r="BT181" s="503"/>
      <c r="BU181" s="503"/>
      <c r="BV181" s="503"/>
      <c r="BW181" s="503"/>
      <c r="BX181" s="503"/>
      <c r="BY181" s="503"/>
      <c r="BZ181" s="503"/>
      <c r="CA181" s="503"/>
      <c r="CB181" s="503"/>
      <c r="CC181" s="503"/>
      <c r="CD181" s="503"/>
      <c r="CE181" s="503"/>
      <c r="CF181" s="503"/>
      <c r="CG181" s="503"/>
      <c r="CH181" s="503"/>
      <c r="CI181" s="503"/>
      <c r="CJ181" s="503"/>
      <c r="CK181" s="503"/>
      <c r="CL181" s="503"/>
      <c r="CM181" s="503"/>
      <c r="CN181" s="503"/>
      <c r="CO181" s="503"/>
      <c r="CP181" s="503"/>
      <c r="CQ181" s="503"/>
      <c r="CR181" s="503"/>
      <c r="CS181" s="503"/>
      <c r="CT181" s="503"/>
      <c r="CU181" s="503"/>
      <c r="CV181" s="503"/>
      <c r="CW181" s="503"/>
      <c r="CX181" s="503"/>
      <c r="CY181" s="503"/>
      <c r="CZ181" s="503"/>
      <c r="DA181" s="503"/>
      <c r="DB181" s="503"/>
      <c r="DC181" s="503"/>
      <c r="DD181" s="503"/>
      <c r="DE181" s="503"/>
      <c r="DF181" s="503"/>
      <c r="DG181" s="503"/>
      <c r="DH181" s="503"/>
      <c r="DI181" s="503"/>
      <c r="DJ181" s="503"/>
      <c r="DK181" s="503"/>
      <c r="DL181" s="503"/>
      <c r="DM181" s="503"/>
      <c r="DN181" s="503"/>
      <c r="DO181" s="503"/>
      <c r="DP181" s="503"/>
      <c r="DQ181" s="503"/>
      <c r="DR181" s="503"/>
      <c r="DS181" s="503"/>
      <c r="DT181" s="503"/>
      <c r="DU181" s="503"/>
      <c r="DV181" s="503"/>
      <c r="DW181" s="503"/>
      <c r="DX181" s="503"/>
      <c r="DY181" s="503"/>
      <c r="DZ181" s="503"/>
      <c r="EA181" s="503"/>
      <c r="EB181" s="503"/>
      <c r="EC181" s="503"/>
      <c r="ED181" s="503"/>
      <c r="EE181" s="503"/>
      <c r="EF181" s="503"/>
      <c r="EG181" s="503"/>
      <c r="EH181" s="503"/>
      <c r="EI181" s="503"/>
      <c r="EJ181" s="503"/>
      <c r="EK181" s="503"/>
      <c r="EL181" s="503"/>
      <c r="EM181" s="503"/>
      <c r="EN181" s="503"/>
      <c r="EO181" s="503"/>
      <c r="EP181" s="503"/>
      <c r="EQ181" s="503"/>
      <c r="ER181" s="503"/>
      <c r="ES181" s="503"/>
      <c r="ET181" s="503"/>
      <c r="EU181" s="503"/>
      <c r="EV181" s="503"/>
      <c r="EW181" s="503"/>
      <c r="EX181" s="503"/>
      <c r="EY181" s="503"/>
      <c r="EZ181" s="503"/>
      <c r="FA181" s="503"/>
      <c r="FB181" s="503"/>
      <c r="FC181" s="503"/>
      <c r="FD181" s="503"/>
      <c r="FE181" s="503"/>
      <c r="FF181" s="503"/>
      <c r="FG181" s="503"/>
      <c r="FH181" s="503"/>
      <c r="FI181" s="503"/>
      <c r="FJ181" s="503"/>
      <c r="FK181" s="503"/>
      <c r="FL181" s="503"/>
      <c r="FM181" s="503"/>
      <c r="FN181" s="503"/>
      <c r="FO181" s="503"/>
      <c r="FP181" s="503"/>
      <c r="FQ181" s="503"/>
      <c r="FR181" s="503"/>
      <c r="FS181" s="503"/>
      <c r="FT181" s="503"/>
      <c r="FU181" s="503"/>
      <c r="FV181" s="503"/>
      <c r="FW181" s="503"/>
      <c r="FX181" s="503"/>
      <c r="FY181" s="503"/>
      <c r="FZ181" s="503"/>
      <c r="GA181" s="503"/>
      <c r="GB181" s="503"/>
      <c r="GC181" s="503"/>
      <c r="GD181" s="503"/>
      <c r="GE181" s="503"/>
      <c r="GF181" s="503"/>
      <c r="GG181" s="503"/>
      <c r="GH181" s="503"/>
      <c r="GI181" s="503"/>
      <c r="GJ181" s="503"/>
      <c r="GK181" s="503"/>
      <c r="GL181" s="503"/>
      <c r="GM181" s="503"/>
      <c r="GN181" s="503"/>
      <c r="GO181" s="503"/>
      <c r="GP181" s="503"/>
      <c r="GQ181" s="503"/>
      <c r="GR181" s="503"/>
      <c r="GS181" s="503"/>
      <c r="GT181" s="503"/>
      <c r="GU181" s="503"/>
      <c r="GV181" s="503"/>
      <c r="GW181" s="503"/>
      <c r="GX181" s="503"/>
      <c r="GY181" s="503"/>
      <c r="GZ181" s="503"/>
      <c r="HA181" s="503"/>
      <c r="HB181" s="503"/>
      <c r="HC181" s="503"/>
      <c r="HD181" s="503"/>
      <c r="HE181" s="503"/>
      <c r="HF181" s="503"/>
      <c r="HG181" s="503"/>
      <c r="HH181" s="503"/>
      <c r="HI181" s="503"/>
      <c r="HJ181" s="503"/>
      <c r="HK181" s="503"/>
      <c r="HL181" s="503"/>
      <c r="HM181" s="503"/>
      <c r="HN181" s="503"/>
      <c r="HO181" s="503"/>
      <c r="HP181" s="503"/>
      <c r="HQ181" s="503"/>
      <c r="HR181" s="503"/>
      <c r="HS181" s="503"/>
      <c r="HT181" s="503"/>
      <c r="HU181" s="503"/>
      <c r="HV181" s="503"/>
      <c r="HW181" s="503"/>
      <c r="HX181" s="503"/>
      <c r="HY181" s="503"/>
      <c r="HZ181" s="503"/>
      <c r="IA181" s="503"/>
      <c r="IB181" s="503"/>
      <c r="IC181" s="503"/>
      <c r="ID181" s="503"/>
      <c r="IE181" s="503"/>
      <c r="IF181" s="503"/>
      <c r="IG181" s="503"/>
      <c r="IH181" s="503"/>
      <c r="II181" s="503"/>
      <c r="IJ181" s="503"/>
      <c r="IK181" s="503"/>
      <c r="IL181" s="503"/>
      <c r="IM181" s="503"/>
      <c r="IN181" s="503"/>
      <c r="IO181" s="503"/>
      <c r="IP181" s="503"/>
      <c r="IQ181" s="503"/>
      <c r="IR181" s="503"/>
      <c r="IS181" s="503"/>
      <c r="IT181" s="503"/>
      <c r="IU181" s="503"/>
      <c r="IV181" s="503"/>
    </row>
    <row r="182" spans="1:256">
      <c r="A182" s="555" t="s">
        <v>182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03"/>
    </row>
    <row r="183" spans="1:256">
      <c r="A183" s="555" t="s">
        <v>185</v>
      </c>
      <c r="B183" s="555"/>
      <c r="C183" s="555"/>
      <c r="D183" s="555"/>
      <c r="E183" s="555"/>
      <c r="F183" s="555"/>
      <c r="G183" s="555"/>
      <c r="H183" s="555"/>
      <c r="I183" s="555"/>
      <c r="J183" s="555"/>
      <c r="K183" s="555"/>
      <c r="L183" s="555"/>
      <c r="M183" s="555"/>
      <c r="N183" s="555"/>
      <c r="O183" s="555"/>
      <c r="P183" s="555"/>
      <c r="Q183" s="555"/>
      <c r="R183" s="555"/>
      <c r="S183" s="555"/>
      <c r="T183" s="555"/>
      <c r="U183" s="555"/>
      <c r="V183" s="555"/>
      <c r="W183" s="555"/>
      <c r="X183" s="555"/>
      <c r="Y183" s="555"/>
      <c r="Z183" s="555"/>
      <c r="AA183" s="503"/>
    </row>
    <row r="184" spans="1:256">
      <c r="A184" s="555" t="s">
        <v>184</v>
      </c>
      <c r="B184" s="555"/>
      <c r="C184" s="555"/>
      <c r="D184" s="555"/>
      <c r="E184" s="555"/>
      <c r="F184" s="555"/>
      <c r="G184" s="555"/>
      <c r="H184" s="555"/>
      <c r="I184" s="555"/>
      <c r="J184" s="555"/>
      <c r="K184" s="555"/>
      <c r="L184" s="555"/>
      <c r="M184" s="555"/>
      <c r="N184" s="555"/>
      <c r="O184" s="555"/>
      <c r="P184" s="555"/>
      <c r="Q184" s="555"/>
      <c r="R184" s="555"/>
      <c r="S184" s="555"/>
      <c r="T184" s="555"/>
      <c r="U184" s="555"/>
      <c r="V184" s="555"/>
      <c r="W184" s="555"/>
      <c r="X184" s="555"/>
      <c r="Y184" s="555"/>
      <c r="Z184" s="555"/>
      <c r="AA184" s="503"/>
    </row>
    <row r="185" spans="1:256">
      <c r="A185" s="555" t="s">
        <v>189</v>
      </c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5"/>
      <c r="P185" s="555"/>
      <c r="Q185" s="555"/>
      <c r="R185" s="555"/>
      <c r="S185" s="555"/>
      <c r="T185" s="555"/>
      <c r="U185" s="555"/>
      <c r="V185" s="555"/>
      <c r="W185" s="555"/>
      <c r="X185" s="555"/>
      <c r="Y185" s="555"/>
      <c r="Z185" s="555"/>
      <c r="AA185" s="503"/>
    </row>
    <row r="186" spans="1:256">
      <c r="A186" s="555" t="s">
        <v>190</v>
      </c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5"/>
      <c r="P186" s="555"/>
      <c r="Q186" s="555"/>
      <c r="R186" s="555"/>
      <c r="S186" s="555"/>
      <c r="T186" s="555"/>
      <c r="U186" s="555"/>
      <c r="V186" s="555"/>
      <c r="W186" s="555"/>
      <c r="X186" s="555"/>
      <c r="Y186" s="555"/>
      <c r="Z186" s="555"/>
      <c r="AA186" s="503"/>
    </row>
    <row r="187" spans="1:256">
      <c r="A187" s="555" t="s">
        <v>192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03"/>
    </row>
    <row r="188" spans="1:256">
      <c r="A188" s="555" t="s">
        <v>194</v>
      </c>
      <c r="B188" s="555"/>
      <c r="C188" s="555"/>
      <c r="D188" s="555"/>
      <c r="E188" s="555"/>
      <c r="F188" s="555"/>
      <c r="G188" s="555"/>
      <c r="H188" s="555"/>
      <c r="I188" s="555"/>
      <c r="J188" s="555"/>
      <c r="K188" s="555"/>
      <c r="L188" s="555"/>
      <c r="M188" s="555"/>
      <c r="N188" s="555"/>
      <c r="O188" s="555"/>
      <c r="P188" s="555"/>
      <c r="Q188" s="555"/>
      <c r="R188" s="555"/>
      <c r="S188" s="555"/>
      <c r="T188" s="555"/>
      <c r="U188" s="555"/>
      <c r="V188" s="555"/>
      <c r="W188" s="555"/>
      <c r="X188" s="555"/>
      <c r="Y188" s="555"/>
      <c r="Z188" s="555"/>
      <c r="AA188" s="503"/>
    </row>
    <row r="189" spans="1:256">
      <c r="A189" s="555" t="s">
        <v>196</v>
      </c>
      <c r="B189" s="555"/>
      <c r="C189" s="555"/>
      <c r="D189" s="555"/>
      <c r="E189" s="555"/>
      <c r="F189" s="555"/>
      <c r="G189" s="555"/>
      <c r="H189" s="555"/>
      <c r="I189" s="555"/>
      <c r="J189" s="555"/>
      <c r="K189" s="555"/>
      <c r="L189" s="555"/>
      <c r="M189" s="555"/>
      <c r="N189" s="555"/>
      <c r="O189" s="555"/>
      <c r="P189" s="555"/>
      <c r="Q189" s="555"/>
      <c r="R189" s="555"/>
      <c r="S189" s="555"/>
      <c r="T189" s="555"/>
      <c r="U189" s="555"/>
      <c r="V189" s="555"/>
      <c r="W189" s="555"/>
      <c r="X189" s="555"/>
      <c r="Y189" s="555"/>
      <c r="Z189" s="555"/>
      <c r="AA189" s="503"/>
    </row>
    <row r="190" spans="1:256">
      <c r="A190" s="555" t="s">
        <v>197</v>
      </c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5"/>
      <c r="P190" s="555"/>
      <c r="Q190" s="555"/>
      <c r="R190" s="555"/>
      <c r="S190" s="555"/>
      <c r="T190" s="555"/>
      <c r="U190" s="555"/>
      <c r="V190" s="555"/>
      <c r="W190" s="555"/>
      <c r="X190" s="555"/>
      <c r="Y190" s="555"/>
      <c r="Z190" s="555"/>
      <c r="AA190" s="503"/>
    </row>
    <row r="191" spans="1:256">
      <c r="A191" s="555" t="s">
        <v>199</v>
      </c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5"/>
      <c r="P191" s="555"/>
      <c r="Q191" s="555"/>
      <c r="R191" s="555"/>
      <c r="S191" s="555"/>
      <c r="T191" s="555"/>
      <c r="U191" s="555"/>
      <c r="V191" s="555"/>
      <c r="W191" s="555"/>
      <c r="X191" s="555"/>
      <c r="Y191" s="555"/>
      <c r="Z191" s="555"/>
      <c r="AA191" s="503"/>
    </row>
    <row r="192" spans="1:256">
      <c r="A192" s="555" t="s">
        <v>215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03"/>
    </row>
    <row r="193" spans="1:27">
      <c r="A193" s="555" t="s">
        <v>216</v>
      </c>
      <c r="B193" s="555"/>
      <c r="C193" s="555"/>
      <c r="D193" s="555"/>
      <c r="E193" s="555"/>
      <c r="F193" s="555"/>
      <c r="G193" s="555"/>
      <c r="H193" s="555"/>
      <c r="I193" s="555"/>
      <c r="J193" s="555"/>
      <c r="K193" s="555"/>
      <c r="L193" s="555"/>
      <c r="M193" s="555"/>
      <c r="N193" s="555"/>
      <c r="O193" s="555"/>
      <c r="P193" s="555"/>
      <c r="Q193" s="555"/>
      <c r="R193" s="555"/>
      <c r="S193" s="555"/>
      <c r="T193" s="555"/>
      <c r="U193" s="555"/>
      <c r="V193" s="555"/>
      <c r="W193" s="555"/>
      <c r="X193" s="555"/>
      <c r="Y193" s="555"/>
      <c r="Z193" s="555"/>
      <c r="AA193" s="503"/>
    </row>
    <row r="194" spans="1:27">
      <c r="A194" s="555" t="s">
        <v>217</v>
      </c>
      <c r="B194" s="555"/>
      <c r="C194" s="555"/>
      <c r="D194" s="555"/>
      <c r="E194" s="555"/>
      <c r="F194" s="555"/>
      <c r="G194" s="555"/>
      <c r="H194" s="555"/>
      <c r="I194" s="555"/>
      <c r="J194" s="555"/>
      <c r="K194" s="555"/>
      <c r="L194" s="555"/>
      <c r="M194" s="555"/>
      <c r="N194" s="555"/>
      <c r="O194" s="555"/>
      <c r="P194" s="555"/>
      <c r="Q194" s="555"/>
      <c r="R194" s="555"/>
      <c r="S194" s="555"/>
      <c r="T194" s="555"/>
      <c r="U194" s="555"/>
      <c r="V194" s="555"/>
      <c r="W194" s="555"/>
      <c r="X194" s="555"/>
      <c r="Y194" s="555"/>
      <c r="Z194" s="555"/>
      <c r="AA194" s="503"/>
    </row>
    <row r="195" spans="1:27">
      <c r="A195" s="555" t="s">
        <v>202</v>
      </c>
      <c r="B195" s="555"/>
      <c r="C195" s="555"/>
      <c r="D195" s="555"/>
      <c r="E195" s="555"/>
      <c r="F195" s="555"/>
      <c r="G195" s="555"/>
      <c r="H195" s="555"/>
      <c r="I195" s="555"/>
      <c r="J195" s="555"/>
      <c r="K195" s="555"/>
      <c r="L195" s="555"/>
      <c r="M195" s="555"/>
      <c r="N195" s="555"/>
      <c r="O195" s="555"/>
      <c r="P195" s="555"/>
      <c r="Q195" s="555"/>
      <c r="R195" s="555"/>
      <c r="S195" s="555"/>
      <c r="T195" s="555"/>
      <c r="U195" s="555"/>
      <c r="V195" s="555"/>
      <c r="W195" s="555"/>
      <c r="X195" s="555"/>
      <c r="Y195" s="555"/>
      <c r="Z195" s="555"/>
      <c r="AA195" s="503"/>
    </row>
    <row r="196" spans="1:27">
      <c r="A196" s="555" t="s">
        <v>204</v>
      </c>
      <c r="B196" s="555"/>
      <c r="C196" s="555"/>
      <c r="D196" s="555"/>
      <c r="E196" s="555"/>
      <c r="F196" s="555"/>
      <c r="G196" s="555"/>
      <c r="H196" s="555"/>
      <c r="I196" s="555"/>
      <c r="J196" s="555"/>
      <c r="K196" s="555"/>
      <c r="L196" s="555"/>
      <c r="M196" s="555"/>
      <c r="N196" s="555"/>
      <c r="O196" s="555"/>
      <c r="P196" s="555"/>
      <c r="Q196" s="555"/>
      <c r="R196" s="555"/>
      <c r="S196" s="555"/>
      <c r="T196" s="555"/>
      <c r="U196" s="555"/>
      <c r="V196" s="555"/>
      <c r="W196" s="555"/>
      <c r="X196" s="555"/>
      <c r="Y196" s="555"/>
      <c r="Z196" s="555"/>
      <c r="AA196" s="503"/>
    </row>
    <row r="197" spans="1:27" ht="30" customHeight="1">
      <c r="A197" s="125" t="s">
        <v>205</v>
      </c>
      <c r="B197" s="221"/>
      <c r="C197" s="221"/>
      <c r="D197" s="221"/>
      <c r="E197" s="221"/>
      <c r="F197" s="221"/>
      <c r="G197" s="221"/>
      <c r="H197" s="221"/>
      <c r="I197" s="221"/>
      <c r="J197" s="221"/>
      <c r="K197" s="221"/>
      <c r="L197" s="221"/>
      <c r="M197" s="221"/>
      <c r="N197" s="221"/>
      <c r="O197" s="221"/>
      <c r="P197" s="221"/>
      <c r="Q197" s="221"/>
      <c r="R197" s="221"/>
      <c r="S197" s="221"/>
      <c r="T197" s="221"/>
    </row>
    <row r="198" spans="1:27" ht="42">
      <c r="A198" s="8" t="s">
        <v>299</v>
      </c>
      <c r="G198" s="18">
        <v>112.9</v>
      </c>
      <c r="H198" s="18">
        <v>115.3</v>
      </c>
      <c r="I198" s="18">
        <v>156.9</v>
      </c>
      <c r="J198" s="18">
        <v>146.30000000000001</v>
      </c>
      <c r="K198" s="18">
        <v>113.1</v>
      </c>
      <c r="L198" s="18">
        <v>125.1</v>
      </c>
      <c r="M198" s="18">
        <v>122.5</v>
      </c>
      <c r="N198" s="18">
        <v>118.8</v>
      </c>
      <c r="O198" s="18">
        <v>118.5</v>
      </c>
      <c r="P198" s="18">
        <v>117.5</v>
      </c>
      <c r="Q198" s="18">
        <v>147.69999999999999</v>
      </c>
      <c r="R198" s="18">
        <v>123.4</v>
      </c>
      <c r="S198" s="18">
        <v>110.3</v>
      </c>
      <c r="T198" s="18">
        <v>92.4</v>
      </c>
      <c r="U198" s="18">
        <v>100.3</v>
      </c>
      <c r="V198" s="18">
        <v>106.7</v>
      </c>
      <c r="W198" s="18">
        <v>110.7</v>
      </c>
      <c r="X198" s="27">
        <v>104.77</v>
      </c>
      <c r="Y198" s="27">
        <v>105.7</v>
      </c>
      <c r="Z198" s="18">
        <v>99.7</v>
      </c>
      <c r="AA198" s="27">
        <v>99.6</v>
      </c>
    </row>
    <row r="199" spans="1:27" ht="42">
      <c r="A199" s="8" t="s">
        <v>300</v>
      </c>
      <c r="G199" s="14">
        <v>108</v>
      </c>
      <c r="H199" s="18">
        <v>116.9</v>
      </c>
      <c r="I199" s="18">
        <v>191.3</v>
      </c>
      <c r="J199" s="18">
        <v>129.6</v>
      </c>
      <c r="K199" s="18">
        <v>116.3</v>
      </c>
      <c r="L199" s="14">
        <v>132</v>
      </c>
      <c r="M199" s="18">
        <v>125.3</v>
      </c>
      <c r="N199" s="18">
        <v>118.8</v>
      </c>
      <c r="O199" s="18">
        <v>124.1</v>
      </c>
      <c r="P199" s="14">
        <v>118</v>
      </c>
      <c r="Q199" s="18">
        <v>154.4</v>
      </c>
      <c r="R199" s="18">
        <v>120.6</v>
      </c>
      <c r="S199" s="18">
        <v>115.3</v>
      </c>
      <c r="T199" s="27">
        <v>89</v>
      </c>
      <c r="U199" s="18">
        <v>102.7</v>
      </c>
      <c r="V199" s="18">
        <v>105.8</v>
      </c>
      <c r="W199" s="18">
        <v>112.1</v>
      </c>
      <c r="X199" s="27">
        <v>103.57</v>
      </c>
      <c r="Y199" s="27">
        <v>105.1</v>
      </c>
      <c r="Z199" s="18">
        <v>96.8</v>
      </c>
      <c r="AA199" s="27">
        <v>97</v>
      </c>
    </row>
    <row r="200" spans="1:27" ht="58.5" customHeight="1">
      <c r="A200" s="8" t="s">
        <v>439</v>
      </c>
      <c r="G200" s="18">
        <v>3310</v>
      </c>
      <c r="H200" s="18">
        <v>3411</v>
      </c>
      <c r="I200" s="18">
        <v>5050</v>
      </c>
      <c r="J200" s="18">
        <v>6999</v>
      </c>
      <c r="K200" s="18">
        <v>8678</v>
      </c>
      <c r="L200" s="18">
        <v>10567</v>
      </c>
      <c r="M200" s="18">
        <v>12939</v>
      </c>
      <c r="N200" s="18">
        <v>16320</v>
      </c>
      <c r="O200" s="18">
        <v>20810</v>
      </c>
      <c r="P200" s="18">
        <v>25394</v>
      </c>
      <c r="Q200" s="18">
        <v>36221</v>
      </c>
      <c r="R200" s="18">
        <v>47482</v>
      </c>
      <c r="S200" s="18">
        <v>52504</v>
      </c>
      <c r="T200" s="18">
        <v>47715</v>
      </c>
      <c r="U200" s="18">
        <v>48144</v>
      </c>
      <c r="V200" s="18">
        <v>43686</v>
      </c>
      <c r="W200" s="18">
        <v>48163</v>
      </c>
      <c r="X200" s="44">
        <v>50208.31</v>
      </c>
      <c r="Y200" s="44">
        <v>51714</v>
      </c>
      <c r="Z200" s="18">
        <v>51530</v>
      </c>
      <c r="AA200" s="18">
        <v>53287</v>
      </c>
    </row>
    <row r="201" spans="1:27" ht="55.5" customHeight="1">
      <c r="A201" s="8" t="s">
        <v>440</v>
      </c>
      <c r="G201" s="18">
        <v>2546</v>
      </c>
      <c r="H201" s="18">
        <v>2704</v>
      </c>
      <c r="I201" s="18">
        <v>4941</v>
      </c>
      <c r="J201" s="18">
        <v>6151</v>
      </c>
      <c r="K201" s="18">
        <v>6590</v>
      </c>
      <c r="L201" s="18">
        <v>9072</v>
      </c>
      <c r="M201" s="18">
        <v>11557</v>
      </c>
      <c r="N201" s="18">
        <v>13967</v>
      </c>
      <c r="O201" s="18">
        <v>17931</v>
      </c>
      <c r="P201" s="18">
        <v>22166</v>
      </c>
      <c r="Q201" s="18">
        <v>36615</v>
      </c>
      <c r="R201" s="18">
        <v>47206</v>
      </c>
      <c r="S201" s="18">
        <v>56495</v>
      </c>
      <c r="T201" s="18">
        <v>52895</v>
      </c>
      <c r="U201" s="18">
        <v>59998</v>
      </c>
      <c r="V201" s="18">
        <v>48243</v>
      </c>
      <c r="W201" s="18">
        <v>56370</v>
      </c>
      <c r="X201" s="44">
        <v>56478.11</v>
      </c>
      <c r="Y201" s="44">
        <v>58085</v>
      </c>
      <c r="Z201" s="18">
        <v>56283</v>
      </c>
      <c r="AA201" s="18">
        <v>53983</v>
      </c>
    </row>
    <row r="202" spans="1:27" ht="18" customHeight="1">
      <c r="A202" s="555" t="s">
        <v>477</v>
      </c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5"/>
      <c r="P202" s="555"/>
      <c r="Q202" s="555"/>
      <c r="R202" s="555"/>
      <c r="S202" s="555"/>
      <c r="T202" s="555"/>
      <c r="U202" s="555"/>
      <c r="V202" s="555"/>
      <c r="W202" s="555"/>
      <c r="X202" s="555"/>
      <c r="Y202" s="555"/>
      <c r="Z202" s="555"/>
      <c r="AA202" s="503"/>
    </row>
    <row r="203" spans="1:27" ht="20.25" customHeight="1">
      <c r="A203" s="555" t="s">
        <v>480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03"/>
    </row>
    <row r="204" spans="1:27" ht="28.8">
      <c r="A204" s="125" t="s">
        <v>207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7" ht="52.8">
      <c r="A205" s="26" t="s">
        <v>301</v>
      </c>
    </row>
    <row r="206" spans="1:27">
      <c r="A206" s="28" t="s">
        <v>1805</v>
      </c>
      <c r="I206" s="222">
        <v>119.39</v>
      </c>
      <c r="J206" s="222">
        <v>170.65</v>
      </c>
      <c r="K206" s="18">
        <v>131.9</v>
      </c>
      <c r="L206" s="18">
        <v>108.3</v>
      </c>
      <c r="M206" s="18">
        <v>117.7</v>
      </c>
      <c r="N206" s="18">
        <v>112.5</v>
      </c>
      <c r="O206" s="18">
        <v>128.80000000000001</v>
      </c>
      <c r="P206" s="18">
        <v>113.4</v>
      </c>
      <c r="Q206" s="18">
        <v>110.4</v>
      </c>
      <c r="R206" s="18">
        <v>125.1</v>
      </c>
      <c r="S206" s="14">
        <v>93</v>
      </c>
      <c r="T206" s="222">
        <v>113.9</v>
      </c>
      <c r="U206" s="82">
        <v>116.66</v>
      </c>
      <c r="V206" s="222">
        <v>112</v>
      </c>
      <c r="W206" s="358">
        <v>105.14</v>
      </c>
      <c r="X206" s="358">
        <v>103.7</v>
      </c>
      <c r="Y206" s="18">
        <v>105.9</v>
      </c>
      <c r="Z206" s="18">
        <v>110.7</v>
      </c>
      <c r="AA206" s="27">
        <v>107.4</v>
      </c>
    </row>
    <row r="207" spans="1:27">
      <c r="A207" s="28" t="s">
        <v>617</v>
      </c>
      <c r="I207" s="222">
        <v>98.69</v>
      </c>
      <c r="J207" s="222">
        <v>225.24</v>
      </c>
      <c r="K207" s="18">
        <v>149.1</v>
      </c>
      <c r="L207" s="18">
        <v>104</v>
      </c>
      <c r="M207" s="18">
        <v>125.8</v>
      </c>
      <c r="N207" s="18">
        <v>101.8</v>
      </c>
      <c r="O207" s="18">
        <v>164.7</v>
      </c>
      <c r="P207" s="14">
        <v>131</v>
      </c>
      <c r="Q207" s="18">
        <v>101.6</v>
      </c>
      <c r="R207" s="18">
        <v>152.30000000000001</v>
      </c>
      <c r="S207" s="18">
        <v>61.6</v>
      </c>
      <c r="T207" s="222">
        <v>149.19999999999999</v>
      </c>
      <c r="U207" s="82">
        <v>117.08</v>
      </c>
      <c r="V207" s="222">
        <v>126.3</v>
      </c>
      <c r="W207" s="358">
        <v>109.27</v>
      </c>
      <c r="X207" s="358">
        <v>107</v>
      </c>
      <c r="Y207" s="18">
        <v>98.4</v>
      </c>
      <c r="Z207" s="18">
        <v>109.8</v>
      </c>
      <c r="AA207" s="27">
        <v>107.9</v>
      </c>
    </row>
    <row r="208" spans="1:27" ht="26.4">
      <c r="A208" s="31" t="s">
        <v>1257</v>
      </c>
      <c r="I208" s="222">
        <v>93.05</v>
      </c>
      <c r="J208" s="222">
        <v>241.8</v>
      </c>
      <c r="K208" s="18">
        <v>155.69999999999999</v>
      </c>
      <c r="L208" s="14">
        <v>101</v>
      </c>
      <c r="M208" s="18">
        <v>127.3</v>
      </c>
      <c r="N208" s="18">
        <v>97.9</v>
      </c>
      <c r="O208" s="18">
        <v>169.7</v>
      </c>
      <c r="P208" s="18">
        <v>135.30000000000001</v>
      </c>
      <c r="Q208" s="18">
        <v>96.4</v>
      </c>
      <c r="R208" s="18">
        <v>158.1</v>
      </c>
      <c r="S208" s="18">
        <v>57.8</v>
      </c>
      <c r="T208" s="222">
        <v>161</v>
      </c>
      <c r="U208" s="82">
        <v>116.08</v>
      </c>
      <c r="V208" s="222">
        <v>128.1</v>
      </c>
      <c r="W208" s="358">
        <v>110.46</v>
      </c>
      <c r="X208" s="358">
        <v>107.7</v>
      </c>
      <c r="Y208" s="27">
        <v>97</v>
      </c>
      <c r="Z208" s="18">
        <v>109.8</v>
      </c>
      <c r="AA208" s="27">
        <v>107.6</v>
      </c>
    </row>
    <row r="209" spans="1:27" ht="26.4">
      <c r="A209" s="31" t="s">
        <v>2050</v>
      </c>
      <c r="I209" s="222">
        <v>132.25</v>
      </c>
      <c r="J209" s="222">
        <v>158.27000000000001</v>
      </c>
      <c r="K209" s="18">
        <v>120.3</v>
      </c>
      <c r="L209" s="18">
        <v>120.6</v>
      </c>
      <c r="M209" s="18">
        <v>118.6</v>
      </c>
      <c r="N209" s="18">
        <v>121.1</v>
      </c>
      <c r="O209" s="18">
        <v>138.19999999999999</v>
      </c>
      <c r="P209" s="18">
        <v>105.9</v>
      </c>
      <c r="Q209" s="18">
        <v>133</v>
      </c>
      <c r="R209" s="18">
        <v>110.3</v>
      </c>
      <c r="S209" s="18">
        <v>102.7</v>
      </c>
      <c r="T209" s="222">
        <v>99</v>
      </c>
      <c r="U209" s="82">
        <v>130.86000000000001</v>
      </c>
      <c r="V209" s="222">
        <v>112.4</v>
      </c>
      <c r="W209" s="358">
        <v>98.89</v>
      </c>
      <c r="X209" s="358">
        <v>101</v>
      </c>
      <c r="Y209" s="18">
        <v>109.9</v>
      </c>
      <c r="Z209" s="18">
        <v>110</v>
      </c>
      <c r="AA209" s="27">
        <v>109.9</v>
      </c>
    </row>
    <row r="210" spans="1:27">
      <c r="A210" s="28" t="s">
        <v>618</v>
      </c>
      <c r="I210" s="222">
        <v>131.41999999999999</v>
      </c>
      <c r="J210" s="222">
        <v>167.55</v>
      </c>
      <c r="K210" s="18">
        <v>124.8</v>
      </c>
      <c r="L210" s="18">
        <v>106.3</v>
      </c>
      <c r="M210" s="18">
        <v>113.2</v>
      </c>
      <c r="N210" s="18">
        <v>115.8</v>
      </c>
      <c r="O210" s="18">
        <v>121.5</v>
      </c>
      <c r="P210" s="18">
        <v>108.1</v>
      </c>
      <c r="Q210" s="18">
        <v>113.3</v>
      </c>
      <c r="R210" s="18">
        <v>117.9</v>
      </c>
      <c r="S210" s="18">
        <v>101.9</v>
      </c>
      <c r="T210" s="222">
        <v>105.9</v>
      </c>
      <c r="U210" s="82">
        <v>116.9</v>
      </c>
      <c r="V210" s="222">
        <v>108.3</v>
      </c>
      <c r="W210" s="358">
        <v>103.22</v>
      </c>
      <c r="X210" s="358">
        <v>101.6</v>
      </c>
      <c r="Y210" s="18">
        <v>108.5</v>
      </c>
      <c r="Z210" s="18">
        <v>111.2</v>
      </c>
      <c r="AA210" s="27">
        <v>107.7</v>
      </c>
    </row>
    <row r="211" spans="1:27" ht="26.4">
      <c r="A211" s="31" t="s">
        <v>1806</v>
      </c>
      <c r="I211" s="222">
        <v>162</v>
      </c>
      <c r="J211" s="222">
        <v>143.83000000000001</v>
      </c>
      <c r="K211" s="18">
        <v>120.1</v>
      </c>
      <c r="L211" s="14">
        <v>113</v>
      </c>
      <c r="M211" s="18">
        <v>109.2</v>
      </c>
      <c r="N211" s="18">
        <v>113.5</v>
      </c>
      <c r="O211" s="18">
        <v>111.1</v>
      </c>
      <c r="P211" s="14">
        <v>104</v>
      </c>
      <c r="Q211" s="18">
        <v>108.3</v>
      </c>
      <c r="R211" s="14">
        <v>120</v>
      </c>
      <c r="S211" s="18">
        <v>112.3</v>
      </c>
      <c r="T211" s="222">
        <v>106.8</v>
      </c>
      <c r="U211" s="82">
        <v>114.26</v>
      </c>
      <c r="V211" s="222">
        <v>101.8</v>
      </c>
      <c r="W211" s="358">
        <v>107.43</v>
      </c>
      <c r="X211" s="358">
        <v>102.8</v>
      </c>
      <c r="Y211" s="18">
        <v>115.2</v>
      </c>
      <c r="Z211" s="18">
        <v>113.7</v>
      </c>
      <c r="AA211" s="27">
        <v>105</v>
      </c>
    </row>
    <row r="212" spans="1:27" ht="12.75" customHeight="1">
      <c r="A212" s="31" t="s">
        <v>2155</v>
      </c>
      <c r="I212" s="222">
        <v>146.55000000000001</v>
      </c>
      <c r="J212" s="222">
        <v>147.57</v>
      </c>
      <c r="K212" s="18">
        <v>119.5</v>
      </c>
      <c r="L212" s="18">
        <v>108.4</v>
      </c>
      <c r="M212" s="18">
        <v>106.6</v>
      </c>
      <c r="N212" s="18">
        <v>117.1</v>
      </c>
      <c r="O212" s="18">
        <v>108.6</v>
      </c>
      <c r="P212" s="18">
        <v>104.2</v>
      </c>
      <c r="Q212" s="14">
        <v>104</v>
      </c>
      <c r="R212" s="18">
        <v>109.6</v>
      </c>
      <c r="S212" s="18">
        <v>110.8</v>
      </c>
      <c r="T212" s="222">
        <v>105.5</v>
      </c>
      <c r="U212" s="82">
        <v>113.18</v>
      </c>
      <c r="V212" s="222">
        <v>112.6</v>
      </c>
      <c r="W212" s="358">
        <v>100.71</v>
      </c>
      <c r="X212" s="358">
        <v>102.8</v>
      </c>
      <c r="Y212" s="27">
        <v>106</v>
      </c>
      <c r="Z212" s="18">
        <v>113.6</v>
      </c>
      <c r="AA212" s="27">
        <v>106.6</v>
      </c>
    </row>
    <row r="213" spans="1:27" ht="26.4">
      <c r="A213" s="31" t="s">
        <v>1807</v>
      </c>
      <c r="I213" s="222">
        <v>139.94999999999999</v>
      </c>
      <c r="J213" s="222">
        <v>168.03</v>
      </c>
      <c r="K213" s="18">
        <v>126.3</v>
      </c>
      <c r="L213" s="18">
        <v>121.5</v>
      </c>
      <c r="M213" s="18">
        <v>105.4</v>
      </c>
      <c r="N213" s="18">
        <v>107.3</v>
      </c>
      <c r="O213" s="18">
        <v>108.4</v>
      </c>
      <c r="P213" s="18">
        <v>105.6</v>
      </c>
      <c r="Q213" s="18">
        <v>106.6</v>
      </c>
      <c r="R213" s="18">
        <v>108.7</v>
      </c>
      <c r="S213" s="18">
        <v>108.4</v>
      </c>
      <c r="T213" s="222">
        <v>104.9</v>
      </c>
      <c r="U213" s="82">
        <v>110.77</v>
      </c>
      <c r="V213" s="222">
        <v>112.2</v>
      </c>
      <c r="W213" s="358">
        <v>112.86</v>
      </c>
      <c r="X213" s="358">
        <v>100.3</v>
      </c>
      <c r="Y213" s="18">
        <v>108.9</v>
      </c>
      <c r="Z213" s="18">
        <v>118.2</v>
      </c>
      <c r="AA213" s="27">
        <v>113.3</v>
      </c>
    </row>
    <row r="214" spans="1:27" ht="26.4">
      <c r="A214" s="31" t="s">
        <v>2159</v>
      </c>
      <c r="I214" s="222">
        <v>125.19</v>
      </c>
      <c r="J214" s="222">
        <v>147.66999999999999</v>
      </c>
      <c r="K214" s="18">
        <v>129.69999999999999</v>
      </c>
      <c r="L214" s="18">
        <v>116.3</v>
      </c>
      <c r="M214" s="18">
        <v>115.4</v>
      </c>
      <c r="N214" s="18">
        <v>111.4</v>
      </c>
      <c r="O214" s="18">
        <v>111</v>
      </c>
      <c r="P214" s="18">
        <v>107.3</v>
      </c>
      <c r="Q214" s="18">
        <v>107.2</v>
      </c>
      <c r="R214" s="18">
        <v>125.5</v>
      </c>
      <c r="S214" s="18">
        <v>106.4</v>
      </c>
      <c r="T214" s="222">
        <v>94.6</v>
      </c>
      <c r="U214" s="82">
        <v>108.87</v>
      </c>
      <c r="V214" s="222">
        <v>108.7</v>
      </c>
      <c r="W214" s="358">
        <v>101.56</v>
      </c>
      <c r="X214" s="358">
        <v>104</v>
      </c>
      <c r="Y214" s="27">
        <v>103</v>
      </c>
      <c r="Z214" s="18">
        <v>109.3</v>
      </c>
      <c r="AA214" s="27">
        <v>104.1</v>
      </c>
    </row>
    <row r="215" spans="1:27" ht="39.6">
      <c r="A215" s="31" t="s">
        <v>1808</v>
      </c>
      <c r="I215" s="222">
        <v>150.41</v>
      </c>
      <c r="J215" s="222">
        <v>187.72</v>
      </c>
      <c r="K215" s="18">
        <v>121</v>
      </c>
      <c r="L215" s="18">
        <v>96.6</v>
      </c>
      <c r="M215" s="18">
        <v>104.4</v>
      </c>
      <c r="N215" s="18">
        <v>107.4</v>
      </c>
      <c r="O215" s="18">
        <v>106.4</v>
      </c>
      <c r="P215" s="18">
        <v>109.4</v>
      </c>
      <c r="Q215" s="18">
        <v>107.8</v>
      </c>
      <c r="R215" s="18">
        <v>112.1</v>
      </c>
      <c r="S215" s="18">
        <v>109.2</v>
      </c>
      <c r="T215" s="222">
        <v>103.6</v>
      </c>
      <c r="U215" s="82">
        <v>110.09</v>
      </c>
      <c r="V215" s="222">
        <v>103</v>
      </c>
      <c r="W215" s="358">
        <v>101.56</v>
      </c>
      <c r="X215" s="358">
        <v>103.7</v>
      </c>
      <c r="Y215" s="18">
        <v>103.1</v>
      </c>
      <c r="Z215" s="18">
        <v>119</v>
      </c>
      <c r="AA215" s="27">
        <v>108.5</v>
      </c>
    </row>
    <row r="216" spans="1:27" ht="26.4">
      <c r="A216" s="31" t="s">
        <v>1264</v>
      </c>
      <c r="I216" s="222">
        <v>113.71</v>
      </c>
      <c r="J216" s="222">
        <v>327.82</v>
      </c>
      <c r="K216" s="18">
        <v>143.69999999999999</v>
      </c>
      <c r="L216" s="18">
        <v>83.2</v>
      </c>
      <c r="M216" s="18">
        <v>117.3</v>
      </c>
      <c r="N216" s="18">
        <v>113.4</v>
      </c>
      <c r="O216" s="18">
        <v>153.69999999999999</v>
      </c>
      <c r="P216" s="14">
        <v>124</v>
      </c>
      <c r="Q216" s="14">
        <v>102</v>
      </c>
      <c r="R216" s="18">
        <v>143.4</v>
      </c>
      <c r="S216" s="18">
        <v>72.7</v>
      </c>
      <c r="T216" s="222">
        <v>128.30000000000001</v>
      </c>
      <c r="U216" s="82">
        <v>121.15</v>
      </c>
      <c r="V216" s="222">
        <v>117.3</v>
      </c>
      <c r="W216" s="358">
        <v>104.5</v>
      </c>
      <c r="X216" s="358">
        <v>104</v>
      </c>
      <c r="Y216" s="18">
        <v>101.9</v>
      </c>
      <c r="Z216" s="18">
        <v>101</v>
      </c>
      <c r="AA216" s="27">
        <v>108.6</v>
      </c>
    </row>
    <row r="217" spans="1:27">
      <c r="A217" s="31" t="s">
        <v>1463</v>
      </c>
      <c r="I217" s="222">
        <v>120.64</v>
      </c>
      <c r="J217" s="222">
        <v>157.81</v>
      </c>
      <c r="K217" s="14">
        <v>133</v>
      </c>
      <c r="L217" s="18">
        <v>105.3</v>
      </c>
      <c r="M217" s="18">
        <v>108.5</v>
      </c>
      <c r="N217" s="18">
        <v>113.9</v>
      </c>
      <c r="O217" s="18">
        <v>124.5</v>
      </c>
      <c r="P217" s="18">
        <v>110.8</v>
      </c>
      <c r="Q217" s="18">
        <v>114.3</v>
      </c>
      <c r="R217" s="18">
        <v>112.4</v>
      </c>
      <c r="S217" s="18">
        <v>107.1</v>
      </c>
      <c r="T217" s="222">
        <v>99.5</v>
      </c>
      <c r="U217" s="82">
        <v>130.62</v>
      </c>
      <c r="V217" s="222">
        <v>110.3</v>
      </c>
      <c r="W217" s="358">
        <v>103.36</v>
      </c>
      <c r="X217" s="358">
        <v>101.5</v>
      </c>
      <c r="Y217" s="18">
        <v>110.7</v>
      </c>
      <c r="Z217" s="18">
        <v>118.1</v>
      </c>
      <c r="AA217" s="27">
        <v>97.5</v>
      </c>
    </row>
    <row r="218" spans="1:27" ht="26.4">
      <c r="A218" s="31" t="s">
        <v>1467</v>
      </c>
      <c r="I218" s="222">
        <v>121.16</v>
      </c>
      <c r="J218" s="222">
        <v>164.3</v>
      </c>
      <c r="K218" s="18">
        <v>128.1</v>
      </c>
      <c r="L218" s="14">
        <v>102</v>
      </c>
      <c r="M218" s="18">
        <v>102.8</v>
      </c>
      <c r="N218" s="18">
        <v>109.9</v>
      </c>
      <c r="O218" s="14">
        <v>108</v>
      </c>
      <c r="P218" s="18">
        <v>111.6</v>
      </c>
      <c r="Q218" s="18">
        <v>110.3</v>
      </c>
      <c r="R218" s="18">
        <v>105.1</v>
      </c>
      <c r="S218" s="18">
        <v>108.4</v>
      </c>
      <c r="T218" s="222">
        <v>106</v>
      </c>
      <c r="U218" s="82">
        <v>110.95</v>
      </c>
      <c r="V218" s="222">
        <v>106.2</v>
      </c>
      <c r="W218" s="358">
        <v>101.47</v>
      </c>
      <c r="X218" s="358">
        <v>102</v>
      </c>
      <c r="Y218" s="18">
        <v>106.2</v>
      </c>
      <c r="Z218" s="18">
        <v>115.2</v>
      </c>
      <c r="AA218" s="27">
        <v>107</v>
      </c>
    </row>
    <row r="219" spans="1:27" ht="39.6">
      <c r="A219" s="31" t="s">
        <v>1386</v>
      </c>
      <c r="I219" s="222">
        <v>114.08</v>
      </c>
      <c r="J219" s="222">
        <v>140.54</v>
      </c>
      <c r="K219" s="18">
        <v>140.69999999999999</v>
      </c>
      <c r="L219" s="14">
        <v>119.7</v>
      </c>
      <c r="M219" s="18">
        <v>116.1</v>
      </c>
      <c r="N219" s="18">
        <v>118.6</v>
      </c>
      <c r="O219" s="14">
        <v>115.8</v>
      </c>
      <c r="P219" s="18">
        <v>116.7</v>
      </c>
      <c r="Q219" s="14">
        <v>119</v>
      </c>
      <c r="R219" s="18">
        <v>131.1</v>
      </c>
      <c r="S219" s="18">
        <v>103.3</v>
      </c>
      <c r="T219" s="222">
        <v>92.4</v>
      </c>
      <c r="U219" s="82">
        <v>103.63</v>
      </c>
      <c r="V219" s="222">
        <v>113.5</v>
      </c>
      <c r="W219" s="358">
        <v>106.64</v>
      </c>
      <c r="X219" s="358">
        <v>100.9</v>
      </c>
      <c r="Y219" s="18">
        <v>101.9</v>
      </c>
      <c r="Z219" s="18">
        <v>104.4</v>
      </c>
      <c r="AA219" s="27">
        <v>105.8</v>
      </c>
    </row>
    <row r="220" spans="1:27" ht="39.6">
      <c r="A220" s="31" t="s">
        <v>1372</v>
      </c>
      <c r="I220" s="222">
        <v>121.44</v>
      </c>
      <c r="J220" s="222">
        <v>206.87</v>
      </c>
      <c r="K220" s="18">
        <v>119</v>
      </c>
      <c r="L220" s="18">
        <v>95.5</v>
      </c>
      <c r="M220" s="18">
        <v>124.1</v>
      </c>
      <c r="N220" s="18">
        <v>126.2</v>
      </c>
      <c r="O220" s="18">
        <v>137.4</v>
      </c>
      <c r="P220" s="18">
        <v>105.4</v>
      </c>
      <c r="Q220" s="14">
        <v>124.8</v>
      </c>
      <c r="R220" s="18">
        <v>105</v>
      </c>
      <c r="S220" s="18">
        <v>108.1</v>
      </c>
      <c r="T220" s="222">
        <v>104.1</v>
      </c>
      <c r="U220" s="82">
        <v>122.4</v>
      </c>
      <c r="V220" s="222">
        <v>104.7</v>
      </c>
      <c r="W220" s="358">
        <v>96.49</v>
      </c>
      <c r="X220" s="358">
        <v>97.2</v>
      </c>
      <c r="Y220" s="18">
        <v>114.5</v>
      </c>
      <c r="Z220" s="18">
        <v>112</v>
      </c>
      <c r="AA220" s="27">
        <v>114.8</v>
      </c>
    </row>
    <row r="221" spans="1:27" ht="13.5" customHeight="1">
      <c r="A221" s="31" t="s">
        <v>2162</v>
      </c>
      <c r="I221" s="222">
        <v>114.29</v>
      </c>
      <c r="J221" s="222">
        <v>158.13999999999999</v>
      </c>
      <c r="K221" s="18">
        <v>130.6</v>
      </c>
      <c r="L221" s="18">
        <v>117.1</v>
      </c>
      <c r="M221" s="18">
        <v>111.4</v>
      </c>
      <c r="N221" s="18">
        <v>109.8</v>
      </c>
      <c r="O221" s="18">
        <v>114.4</v>
      </c>
      <c r="P221" s="18">
        <v>110.4</v>
      </c>
      <c r="Q221" s="18">
        <v>110.5</v>
      </c>
      <c r="R221" s="18">
        <v>113.9</v>
      </c>
      <c r="S221" s="18">
        <v>118.5</v>
      </c>
      <c r="T221" s="222">
        <v>103.7</v>
      </c>
      <c r="U221" s="82">
        <v>105.46</v>
      </c>
      <c r="V221" s="222">
        <v>105.4</v>
      </c>
      <c r="W221" s="358">
        <v>104.07</v>
      </c>
      <c r="X221" s="358">
        <v>101.9</v>
      </c>
      <c r="Y221" s="18">
        <v>111.4</v>
      </c>
      <c r="Z221" s="18">
        <v>113.9</v>
      </c>
      <c r="AA221" s="27">
        <v>106.2</v>
      </c>
    </row>
    <row r="222" spans="1:27" ht="39.6">
      <c r="A222" s="31" t="s">
        <v>2163</v>
      </c>
      <c r="I222" s="222">
        <v>145.91</v>
      </c>
      <c r="J222" s="222">
        <v>136.66999999999999</v>
      </c>
      <c r="K222" s="18">
        <v>120.8</v>
      </c>
      <c r="L222" s="18">
        <v>109.5</v>
      </c>
      <c r="M222" s="18">
        <v>111.2</v>
      </c>
      <c r="N222" s="18">
        <v>108.6</v>
      </c>
      <c r="O222" s="18">
        <v>111.4</v>
      </c>
      <c r="P222" s="18">
        <v>106.5</v>
      </c>
      <c r="Q222" s="18">
        <v>115.2</v>
      </c>
      <c r="R222" s="18">
        <v>109.3</v>
      </c>
      <c r="S222" s="18">
        <v>107.9</v>
      </c>
      <c r="T222" s="222">
        <v>106</v>
      </c>
      <c r="U222" s="82">
        <v>109.83</v>
      </c>
      <c r="V222" s="222">
        <v>104.9</v>
      </c>
      <c r="W222" s="358">
        <v>102.91</v>
      </c>
      <c r="X222" s="358">
        <v>100.9</v>
      </c>
      <c r="Y222" s="18">
        <v>106.3</v>
      </c>
      <c r="Z222" s="18">
        <v>110.8</v>
      </c>
      <c r="AA222" s="27">
        <v>106.8</v>
      </c>
    </row>
    <row r="223" spans="1:27" ht="26.4">
      <c r="A223" s="31" t="s">
        <v>2245</v>
      </c>
      <c r="I223" s="222">
        <v>128.36000000000001</v>
      </c>
      <c r="J223" s="222">
        <v>139.75</v>
      </c>
      <c r="K223" s="18">
        <v>123.2</v>
      </c>
      <c r="L223" s="18">
        <v>118.4</v>
      </c>
      <c r="M223" s="18">
        <v>108.3</v>
      </c>
      <c r="N223" s="18">
        <v>113.1</v>
      </c>
      <c r="O223" s="18">
        <v>120.8</v>
      </c>
      <c r="P223" s="18">
        <v>108.4</v>
      </c>
      <c r="Q223" s="18">
        <v>108.3</v>
      </c>
      <c r="R223" s="18">
        <v>108.7</v>
      </c>
      <c r="S223" s="18">
        <v>116.5</v>
      </c>
      <c r="T223" s="222">
        <v>97.5</v>
      </c>
      <c r="U223" s="82">
        <v>111.88</v>
      </c>
      <c r="V223" s="222">
        <v>109.5</v>
      </c>
      <c r="W223" s="358">
        <v>102.93</v>
      </c>
      <c r="X223" s="358">
        <v>100.8</v>
      </c>
      <c r="Y223" s="18">
        <v>106.1</v>
      </c>
      <c r="Z223" s="18">
        <v>116.4</v>
      </c>
      <c r="AA223" s="27">
        <v>109.7</v>
      </c>
    </row>
    <row r="224" spans="1:27">
      <c r="A224" s="31" t="s">
        <v>2164</v>
      </c>
      <c r="I224" s="222">
        <v>140.11000000000001</v>
      </c>
      <c r="J224" s="222">
        <v>138.22999999999999</v>
      </c>
      <c r="K224" s="18">
        <v>128.69999999999999</v>
      </c>
      <c r="L224" s="18">
        <v>112.6</v>
      </c>
      <c r="M224" s="18">
        <v>109.6</v>
      </c>
      <c r="N224" s="18">
        <v>113.8</v>
      </c>
      <c r="O224" s="18">
        <v>110</v>
      </c>
      <c r="P224" s="18">
        <v>105.4</v>
      </c>
      <c r="Q224" s="18">
        <v>112.3</v>
      </c>
      <c r="R224" s="18">
        <v>111.6</v>
      </c>
      <c r="S224" s="18">
        <v>116.9</v>
      </c>
      <c r="T224" s="222">
        <v>110.6</v>
      </c>
      <c r="U224" s="82">
        <v>113.04</v>
      </c>
      <c r="V224" s="222">
        <v>110.7</v>
      </c>
      <c r="W224" s="358">
        <v>103.5</v>
      </c>
      <c r="X224" s="358">
        <v>99.7</v>
      </c>
      <c r="Y224" s="27">
        <v>107</v>
      </c>
      <c r="Z224" s="27">
        <v>116</v>
      </c>
      <c r="AA224" s="27">
        <v>107.2</v>
      </c>
    </row>
    <row r="225" spans="1:27" ht="26.4">
      <c r="A225" s="28" t="s">
        <v>1420</v>
      </c>
      <c r="I225" s="222">
        <v>102.18</v>
      </c>
      <c r="J225" s="222">
        <v>117.71</v>
      </c>
      <c r="K225" s="18">
        <v>141.6</v>
      </c>
      <c r="L225" s="18">
        <v>127.4</v>
      </c>
      <c r="M225" s="18">
        <v>126</v>
      </c>
      <c r="N225" s="18">
        <v>114.5</v>
      </c>
      <c r="O225" s="18">
        <v>112.5</v>
      </c>
      <c r="P225" s="18">
        <v>112.6</v>
      </c>
      <c r="Q225" s="18">
        <v>110.3</v>
      </c>
      <c r="R225" s="18">
        <v>113.3</v>
      </c>
      <c r="S225" s="14">
        <v>118</v>
      </c>
      <c r="T225" s="222">
        <v>118.3</v>
      </c>
      <c r="U225" s="82">
        <v>113.82</v>
      </c>
      <c r="V225" s="222">
        <v>105.1</v>
      </c>
      <c r="W225" s="358">
        <v>106.97</v>
      </c>
      <c r="X225" s="358">
        <v>108.1</v>
      </c>
      <c r="Y225" s="18">
        <v>104.5</v>
      </c>
      <c r="Z225" s="18">
        <v>109.3</v>
      </c>
      <c r="AA225" s="27">
        <v>105.1</v>
      </c>
    </row>
    <row r="226" spans="1:27" ht="26.4">
      <c r="A226" s="31" t="s">
        <v>2165</v>
      </c>
      <c r="I226" s="222">
        <v>102.23</v>
      </c>
      <c r="J226" s="222">
        <v>119.95</v>
      </c>
      <c r="K226" s="18">
        <v>143.5</v>
      </c>
      <c r="L226" s="18">
        <v>128.1</v>
      </c>
      <c r="M226" s="18">
        <v>125.5</v>
      </c>
      <c r="N226" s="18">
        <v>113.9</v>
      </c>
      <c r="O226" s="18">
        <v>112.5</v>
      </c>
      <c r="P226" s="18">
        <v>111.5</v>
      </c>
      <c r="Q226" s="18">
        <v>109.8</v>
      </c>
      <c r="R226" s="14">
        <v>115</v>
      </c>
      <c r="S226" s="18">
        <v>116.6</v>
      </c>
      <c r="T226" s="222">
        <v>117.6</v>
      </c>
      <c r="U226" s="82">
        <v>113.84</v>
      </c>
      <c r="V226" s="222">
        <v>102.1</v>
      </c>
      <c r="W226" s="358">
        <v>105.44</v>
      </c>
      <c r="X226" s="358">
        <v>106.2</v>
      </c>
      <c r="Y226" s="18">
        <v>104.9</v>
      </c>
      <c r="Z226" s="18">
        <v>107.7</v>
      </c>
      <c r="AA226" s="27">
        <v>105</v>
      </c>
    </row>
    <row r="227" spans="1:27" ht="39.6">
      <c r="A227" s="31" t="s">
        <v>2166</v>
      </c>
      <c r="I227" s="222">
        <v>102.01</v>
      </c>
      <c r="J227" s="222">
        <v>110.72</v>
      </c>
      <c r="K227" s="18">
        <v>135.4</v>
      </c>
      <c r="L227" s="18">
        <v>125.2</v>
      </c>
      <c r="M227" s="18">
        <v>128.80000000000001</v>
      </c>
      <c r="N227" s="18">
        <v>117.8</v>
      </c>
      <c r="O227" s="18">
        <v>112.3</v>
      </c>
      <c r="P227" s="18">
        <v>115.1</v>
      </c>
      <c r="Q227" s="18">
        <v>111.4</v>
      </c>
      <c r="R227" s="14">
        <v>110</v>
      </c>
      <c r="S227" s="18">
        <v>121.1</v>
      </c>
      <c r="T227" s="222">
        <v>119.6</v>
      </c>
      <c r="U227" s="82">
        <v>113.79</v>
      </c>
      <c r="V227" s="222">
        <v>111.3</v>
      </c>
      <c r="W227" s="358">
        <v>109.21</v>
      </c>
      <c r="X227" s="358">
        <v>111.5</v>
      </c>
      <c r="Y227" s="18">
        <v>104.2</v>
      </c>
      <c r="Z227" s="27">
        <v>113</v>
      </c>
      <c r="AA227" s="27">
        <v>105.4</v>
      </c>
    </row>
    <row r="228" spans="1:27" ht="68.25" customHeight="1">
      <c r="A228" s="26" t="s">
        <v>302</v>
      </c>
      <c r="Y228" s="427"/>
    </row>
    <row r="229" spans="1:27" ht="26.4">
      <c r="A229" s="26" t="s">
        <v>1257</v>
      </c>
      <c r="Y229" s="427"/>
    </row>
    <row r="230" spans="1:27">
      <c r="A230" s="46" t="s">
        <v>2167</v>
      </c>
      <c r="G230" s="13">
        <v>135</v>
      </c>
      <c r="H230" s="94">
        <v>99.4</v>
      </c>
      <c r="I230" s="27">
        <v>99.5</v>
      </c>
      <c r="J230" s="27">
        <v>123.58</v>
      </c>
      <c r="K230" s="18">
        <v>140.1</v>
      </c>
      <c r="L230" s="18">
        <v>123.8</v>
      </c>
      <c r="M230" s="18">
        <v>112.2</v>
      </c>
      <c r="N230" s="18">
        <v>101.9</v>
      </c>
      <c r="O230" s="18">
        <v>143.5</v>
      </c>
      <c r="P230" s="18">
        <v>119.5</v>
      </c>
      <c r="Q230" s="18">
        <v>95.7</v>
      </c>
      <c r="R230" s="18">
        <v>116.4</v>
      </c>
      <c r="S230" s="27">
        <v>136</v>
      </c>
      <c r="T230" s="27">
        <v>89.3</v>
      </c>
      <c r="U230" s="82">
        <v>126.99</v>
      </c>
      <c r="V230" s="322">
        <v>132.53</v>
      </c>
      <c r="W230" s="311">
        <v>94.31</v>
      </c>
      <c r="X230" s="311">
        <v>99.9</v>
      </c>
      <c r="Y230" s="27">
        <v>105.3</v>
      </c>
      <c r="Z230" s="27">
        <v>107.7</v>
      </c>
      <c r="AA230" s="27">
        <v>129.69999999999999</v>
      </c>
    </row>
    <row r="231" spans="1:27">
      <c r="A231" s="327" t="s">
        <v>972</v>
      </c>
      <c r="G231" s="328">
        <v>110.84</v>
      </c>
      <c r="H231" s="328">
        <v>92.47</v>
      </c>
      <c r="I231" s="328">
        <v>102.21</v>
      </c>
      <c r="J231" s="328">
        <v>157.12</v>
      </c>
      <c r="K231" s="328">
        <v>149.81</v>
      </c>
      <c r="L231" s="328">
        <v>125.14</v>
      </c>
      <c r="M231" s="328">
        <v>112.17</v>
      </c>
      <c r="N231" s="328">
        <v>106.5</v>
      </c>
      <c r="O231" s="328">
        <v>149.6</v>
      </c>
      <c r="P231" s="328">
        <v>119.55</v>
      </c>
      <c r="Q231" s="328">
        <v>90.02</v>
      </c>
      <c r="R231" s="328">
        <v>108.06</v>
      </c>
      <c r="S231" s="328">
        <v>149.47999999999999</v>
      </c>
      <c r="T231" s="328">
        <v>70.81</v>
      </c>
      <c r="U231" s="328">
        <v>152.82</v>
      </c>
      <c r="V231" s="328">
        <v>146.34</v>
      </c>
      <c r="W231" s="311">
        <v>69.930000000000007</v>
      </c>
      <c r="X231" s="311">
        <v>84.2</v>
      </c>
      <c r="Y231" s="27">
        <v>98</v>
      </c>
      <c r="Z231" s="27">
        <v>132.9</v>
      </c>
      <c r="AA231" s="27">
        <v>179.7</v>
      </c>
    </row>
    <row r="232" spans="1:27" ht="43.5" customHeight="1">
      <c r="A232" s="144" t="s">
        <v>978</v>
      </c>
      <c r="G232" s="328">
        <v>141.37</v>
      </c>
      <c r="H232" s="328">
        <v>100.18</v>
      </c>
      <c r="I232" s="328">
        <v>99.71</v>
      </c>
      <c r="J232" s="328">
        <v>120.27</v>
      </c>
      <c r="K232" s="328">
        <v>149.6</v>
      </c>
      <c r="L232" s="328">
        <v>116.05</v>
      </c>
      <c r="M232" s="328">
        <v>112.44</v>
      </c>
      <c r="N232" s="328">
        <v>107.19</v>
      </c>
      <c r="O232" s="328">
        <v>144.72999999999999</v>
      </c>
      <c r="P232" s="328">
        <v>108.86</v>
      </c>
      <c r="Q232" s="328">
        <v>103.09</v>
      </c>
      <c r="R232" s="328">
        <v>120.51</v>
      </c>
      <c r="S232" s="328">
        <v>133.31</v>
      </c>
      <c r="T232" s="328">
        <v>92</v>
      </c>
      <c r="U232" s="328">
        <v>116.68</v>
      </c>
      <c r="V232" s="328">
        <v>133.05000000000001</v>
      </c>
      <c r="W232" s="311">
        <v>97.77</v>
      </c>
      <c r="X232" s="311">
        <v>110.1</v>
      </c>
      <c r="Y232" s="27">
        <v>109.5</v>
      </c>
      <c r="Z232" s="27">
        <v>91.7</v>
      </c>
      <c r="AA232" s="27">
        <v>110.4</v>
      </c>
    </row>
    <row r="233" spans="1:27" ht="15.6">
      <c r="A233" s="46" t="s">
        <v>745</v>
      </c>
      <c r="G233" s="13">
        <v>124.96</v>
      </c>
      <c r="H233" s="13">
        <v>112.31</v>
      </c>
      <c r="I233" s="27">
        <v>89.52</v>
      </c>
      <c r="J233" s="27">
        <v>287.08999999999997</v>
      </c>
      <c r="K233" s="18">
        <v>155.9</v>
      </c>
      <c r="L233" s="18">
        <v>92.1</v>
      </c>
      <c r="M233" s="18">
        <v>126.4</v>
      </c>
      <c r="N233" s="18">
        <v>100.7</v>
      </c>
      <c r="O233" s="18">
        <v>166.2</v>
      </c>
      <c r="P233" s="18">
        <v>140.9</v>
      </c>
      <c r="Q233" s="18">
        <v>91.3</v>
      </c>
      <c r="R233" s="18">
        <v>166.1</v>
      </c>
      <c r="S233" s="18">
        <v>46.1</v>
      </c>
      <c r="T233" s="27">
        <v>199.3</v>
      </c>
      <c r="U233" s="82">
        <v>114.7</v>
      </c>
      <c r="V233" s="82">
        <v>129.05000000000001</v>
      </c>
      <c r="W233" s="311">
        <v>107.06</v>
      </c>
      <c r="X233" s="311">
        <v>108</v>
      </c>
      <c r="Y233" s="27">
        <v>91.6</v>
      </c>
      <c r="Z233" s="27">
        <v>112.8</v>
      </c>
      <c r="AA233" s="27">
        <v>109.6</v>
      </c>
    </row>
    <row r="234" spans="1:27" ht="40.5" customHeight="1">
      <c r="A234" s="46" t="s">
        <v>746</v>
      </c>
      <c r="G234" s="82"/>
      <c r="H234" s="82"/>
      <c r="I234" s="82"/>
      <c r="J234" s="82"/>
      <c r="K234" s="82">
        <v>146.63</v>
      </c>
      <c r="L234" s="82">
        <v>164.87</v>
      </c>
      <c r="M234" s="82">
        <v>117.89</v>
      </c>
      <c r="N234" s="82">
        <v>89.64</v>
      </c>
      <c r="O234" s="82">
        <v>115.88</v>
      </c>
      <c r="P234" s="82">
        <v>107.27</v>
      </c>
      <c r="Q234" s="82">
        <v>106.45</v>
      </c>
      <c r="R234" s="82">
        <v>105.12</v>
      </c>
      <c r="S234" s="82">
        <v>130.86000000000001</v>
      </c>
      <c r="T234" s="82">
        <v>121.39</v>
      </c>
      <c r="U234" s="82">
        <v>105.83</v>
      </c>
      <c r="V234" s="82">
        <v>121.84</v>
      </c>
      <c r="W234" s="311">
        <v>116.77</v>
      </c>
      <c r="X234" s="311">
        <v>115.3</v>
      </c>
      <c r="Y234" s="27">
        <v>103.3</v>
      </c>
      <c r="Z234" s="27">
        <v>108.7</v>
      </c>
      <c r="AA234" s="27">
        <v>107.8</v>
      </c>
    </row>
    <row r="235" spans="1:27" ht="26.4">
      <c r="A235" s="46" t="s">
        <v>1992</v>
      </c>
      <c r="G235" s="312"/>
      <c r="H235" s="312"/>
      <c r="I235" s="312"/>
      <c r="J235" s="312"/>
      <c r="K235" s="18">
        <v>162.4</v>
      </c>
      <c r="L235" s="18">
        <v>163.19999999999999</v>
      </c>
      <c r="M235" s="18">
        <v>135.9</v>
      </c>
      <c r="N235" s="18">
        <v>70.5</v>
      </c>
      <c r="O235" s="18">
        <v>211.5</v>
      </c>
      <c r="P235" s="18">
        <v>118.6</v>
      </c>
      <c r="Q235" s="18">
        <v>113.5</v>
      </c>
      <c r="R235" s="18">
        <v>114.4</v>
      </c>
      <c r="S235" s="18">
        <v>123.1</v>
      </c>
      <c r="T235" s="27">
        <v>96</v>
      </c>
      <c r="U235" s="82">
        <v>114.4</v>
      </c>
      <c r="V235" s="322">
        <v>126.95</v>
      </c>
      <c r="W235" s="311">
        <v>184.3</v>
      </c>
      <c r="X235" s="311">
        <v>106.2</v>
      </c>
      <c r="Y235" s="27">
        <v>125.3</v>
      </c>
      <c r="Z235" s="27">
        <v>97.6</v>
      </c>
      <c r="AA235" s="27">
        <v>84.4</v>
      </c>
    </row>
    <row r="236" spans="1:27" ht="26.4">
      <c r="A236" s="26" t="s">
        <v>2050</v>
      </c>
      <c r="G236" s="84"/>
      <c r="H236" s="84"/>
      <c r="I236" s="14"/>
      <c r="J236" s="14"/>
      <c r="K236" s="14"/>
      <c r="L236" s="14"/>
      <c r="M236" s="14"/>
      <c r="N236" s="14"/>
      <c r="O236" s="27"/>
      <c r="P236" s="27"/>
      <c r="Q236" s="27"/>
      <c r="R236" s="27"/>
      <c r="S236" s="27"/>
      <c r="U236" s="36"/>
      <c r="W236" s="357"/>
      <c r="X236" s="427"/>
      <c r="Y236" s="27"/>
      <c r="Z236" s="27"/>
      <c r="AA236" s="27"/>
    </row>
    <row r="237" spans="1:27" ht="26.4">
      <c r="A237" s="46" t="s">
        <v>2379</v>
      </c>
      <c r="G237" s="84">
        <v>118.6</v>
      </c>
      <c r="H237" s="84">
        <v>106.8</v>
      </c>
      <c r="I237" s="14">
        <v>114.88</v>
      </c>
      <c r="J237" s="14">
        <v>121.09</v>
      </c>
      <c r="K237" s="14">
        <v>115.3</v>
      </c>
      <c r="L237" s="14">
        <v>128.30000000000001</v>
      </c>
      <c r="M237" s="14">
        <v>104.6</v>
      </c>
      <c r="N237" s="14">
        <v>110.5</v>
      </c>
      <c r="O237" s="59">
        <v>151.6</v>
      </c>
      <c r="P237" s="59">
        <v>123.6</v>
      </c>
      <c r="Q237" s="59">
        <v>112.8</v>
      </c>
      <c r="R237" s="59">
        <v>102.1</v>
      </c>
      <c r="S237" s="59">
        <v>131.4</v>
      </c>
      <c r="T237" s="59">
        <v>72</v>
      </c>
      <c r="U237" s="82">
        <v>175.87</v>
      </c>
      <c r="V237" s="322">
        <v>130.16</v>
      </c>
      <c r="W237" s="311">
        <v>84.93</v>
      </c>
      <c r="X237" s="311">
        <v>116.3</v>
      </c>
      <c r="Y237" s="27">
        <v>87.1</v>
      </c>
      <c r="Z237" s="27">
        <v>97.7</v>
      </c>
      <c r="AA237" s="27">
        <v>105.8</v>
      </c>
    </row>
    <row r="238" spans="1:27" ht="39.75" customHeight="1">
      <c r="A238" s="46" t="s">
        <v>2380</v>
      </c>
      <c r="G238" s="13">
        <v>148.61000000000001</v>
      </c>
      <c r="H238" s="13">
        <v>103.28</v>
      </c>
      <c r="I238" s="27">
        <v>110.63</v>
      </c>
      <c r="J238" s="27">
        <v>138.21</v>
      </c>
      <c r="K238" s="27">
        <v>134.80000000000001</v>
      </c>
      <c r="L238" s="27">
        <v>120.3</v>
      </c>
      <c r="M238" s="27">
        <v>111.4</v>
      </c>
      <c r="N238" s="27">
        <v>123.6</v>
      </c>
      <c r="O238" s="14">
        <v>114.9</v>
      </c>
      <c r="P238" s="14">
        <v>108.7</v>
      </c>
      <c r="Q238" s="14">
        <v>118</v>
      </c>
      <c r="R238" s="14">
        <v>126.8</v>
      </c>
      <c r="S238" s="14">
        <v>113.6</v>
      </c>
      <c r="T238" s="14">
        <v>90.8</v>
      </c>
      <c r="U238" s="82">
        <v>99.57</v>
      </c>
      <c r="V238" s="82">
        <v>94.94</v>
      </c>
      <c r="W238" s="311">
        <v>127.97</v>
      </c>
      <c r="X238" s="311">
        <v>109.1</v>
      </c>
      <c r="Y238" s="27">
        <v>97.9</v>
      </c>
      <c r="Z238" s="27">
        <v>102.2</v>
      </c>
      <c r="AA238" s="27">
        <v>97.7</v>
      </c>
    </row>
    <row r="239" spans="1:27" ht="15.6">
      <c r="A239" s="46" t="s">
        <v>747</v>
      </c>
      <c r="G239" s="13">
        <v>143.56</v>
      </c>
      <c r="H239" s="13">
        <v>114.91</v>
      </c>
      <c r="I239" s="14">
        <v>107.63</v>
      </c>
      <c r="J239" s="14">
        <v>130.41999999999999</v>
      </c>
      <c r="K239" s="14">
        <v>145.80000000000001</v>
      </c>
      <c r="L239" s="14">
        <v>119.6</v>
      </c>
      <c r="M239" s="14">
        <v>115.8</v>
      </c>
      <c r="N239" s="14">
        <v>111.5</v>
      </c>
      <c r="O239" s="59">
        <v>119.5</v>
      </c>
      <c r="P239" s="59">
        <v>113.7</v>
      </c>
      <c r="Q239" s="59">
        <v>120.5</v>
      </c>
      <c r="R239" s="59">
        <v>124.3</v>
      </c>
      <c r="S239" s="59">
        <v>125.9</v>
      </c>
      <c r="T239" s="59">
        <v>90</v>
      </c>
      <c r="U239" s="82">
        <v>103.13</v>
      </c>
      <c r="V239" s="322">
        <v>119.36</v>
      </c>
      <c r="W239" s="311">
        <v>112.28</v>
      </c>
      <c r="X239" s="311">
        <v>100.6</v>
      </c>
      <c r="Y239" s="27">
        <v>102.5</v>
      </c>
      <c r="Z239" s="27">
        <v>100.1</v>
      </c>
      <c r="AA239" s="27">
        <v>106.7</v>
      </c>
    </row>
    <row r="240" spans="1:27" ht="25.5" customHeight="1">
      <c r="A240" s="26" t="s">
        <v>1806</v>
      </c>
      <c r="G240" s="13"/>
      <c r="H240" s="13"/>
      <c r="I240" s="14"/>
      <c r="J240" s="14"/>
      <c r="K240" s="14"/>
      <c r="L240" s="14"/>
      <c r="M240" s="14"/>
      <c r="N240" s="14"/>
      <c r="O240" s="59"/>
      <c r="P240" s="59"/>
      <c r="Q240" s="59"/>
      <c r="R240" s="59"/>
      <c r="S240" s="59"/>
      <c r="T240" s="59"/>
      <c r="U240" s="82"/>
      <c r="V240" s="322"/>
      <c r="W240" s="175"/>
      <c r="X240" s="427"/>
      <c r="Y240" s="427"/>
      <c r="Z240" s="27"/>
      <c r="AA240" s="27"/>
    </row>
    <row r="241" spans="1:27">
      <c r="A241" s="46" t="s">
        <v>2034</v>
      </c>
      <c r="G241" s="13">
        <v>126.49</v>
      </c>
      <c r="H241" s="13">
        <v>114.87</v>
      </c>
      <c r="I241" s="27">
        <v>170.13</v>
      </c>
      <c r="J241" s="27">
        <v>147.72999999999999</v>
      </c>
      <c r="K241" s="27">
        <v>137.5</v>
      </c>
      <c r="L241" s="27">
        <v>121.8</v>
      </c>
      <c r="M241" s="27">
        <v>97.8</v>
      </c>
      <c r="N241" s="27">
        <v>112.1</v>
      </c>
      <c r="O241" s="27">
        <v>122</v>
      </c>
      <c r="P241" s="27">
        <v>110.6</v>
      </c>
      <c r="Q241" s="27">
        <v>106.3</v>
      </c>
      <c r="R241" s="27">
        <v>108.8</v>
      </c>
      <c r="S241" s="27">
        <v>118.3</v>
      </c>
      <c r="T241" s="27">
        <v>99.9</v>
      </c>
      <c r="U241" s="82">
        <v>105.06</v>
      </c>
      <c r="V241" s="322">
        <v>102.67</v>
      </c>
      <c r="W241" s="311">
        <v>106.85</v>
      </c>
      <c r="X241" s="311">
        <v>94.5</v>
      </c>
      <c r="Y241" s="27">
        <v>128.4</v>
      </c>
      <c r="Z241" s="27">
        <v>98.5</v>
      </c>
      <c r="AA241" s="27">
        <v>105.5</v>
      </c>
    </row>
    <row r="242" spans="1:27">
      <c r="A242" s="144" t="s">
        <v>2168</v>
      </c>
      <c r="G242" s="13">
        <v>123.01</v>
      </c>
      <c r="H242" s="13">
        <v>112.98</v>
      </c>
      <c r="I242" s="27">
        <v>160.19</v>
      </c>
      <c r="J242" s="27">
        <v>159.55000000000001</v>
      </c>
      <c r="K242" s="27">
        <v>127</v>
      </c>
      <c r="L242" s="27">
        <v>129.80000000000001</v>
      </c>
      <c r="M242" s="27">
        <v>97.2</v>
      </c>
      <c r="N242" s="27">
        <v>101.3</v>
      </c>
      <c r="O242" s="27">
        <v>133.80000000000001</v>
      </c>
      <c r="P242" s="27">
        <v>118.2</v>
      </c>
      <c r="Q242" s="27">
        <v>113.9</v>
      </c>
      <c r="R242" s="27">
        <v>99.8</v>
      </c>
      <c r="S242" s="27">
        <v>122.4</v>
      </c>
      <c r="T242" s="27">
        <v>102.9</v>
      </c>
      <c r="U242" s="82">
        <v>109.29</v>
      </c>
      <c r="V242" s="322">
        <v>118.88</v>
      </c>
      <c r="W242" s="311">
        <v>101.78</v>
      </c>
      <c r="X242" s="311">
        <v>101</v>
      </c>
      <c r="Y242" s="27">
        <v>108.7</v>
      </c>
      <c r="Z242" s="27">
        <v>123.3</v>
      </c>
      <c r="AA242" s="27">
        <v>107.4</v>
      </c>
    </row>
    <row r="243" spans="1:27">
      <c r="A243" s="144" t="s">
        <v>2169</v>
      </c>
      <c r="G243" s="13">
        <v>127.93</v>
      </c>
      <c r="H243" s="13">
        <v>113.27</v>
      </c>
      <c r="I243" s="27">
        <v>144.72</v>
      </c>
      <c r="J243" s="27">
        <v>146.12</v>
      </c>
      <c r="K243" s="27">
        <v>144.19999999999999</v>
      </c>
      <c r="L243" s="27">
        <v>122</v>
      </c>
      <c r="M243" s="27">
        <v>93.1</v>
      </c>
      <c r="N243" s="27">
        <v>106.1</v>
      </c>
      <c r="O243" s="27">
        <v>141.5</v>
      </c>
      <c r="P243" s="27">
        <v>102.4</v>
      </c>
      <c r="Q243" s="27">
        <v>102.7</v>
      </c>
      <c r="R243" s="27">
        <v>104.2</v>
      </c>
      <c r="S243" s="27">
        <v>136.30000000000001</v>
      </c>
      <c r="T243" s="27">
        <v>94.2</v>
      </c>
      <c r="U243" s="82">
        <v>105.43</v>
      </c>
      <c r="V243" s="322">
        <v>110.9</v>
      </c>
      <c r="W243" s="311">
        <v>97.92</v>
      </c>
      <c r="X243" s="311">
        <v>95.5</v>
      </c>
      <c r="Y243" s="27">
        <v>135.5</v>
      </c>
      <c r="Z243" s="27">
        <v>92.6</v>
      </c>
      <c r="AA243" s="27">
        <v>102.6</v>
      </c>
    </row>
    <row r="244" spans="1:27" ht="26.4">
      <c r="A244" s="144" t="s">
        <v>2381</v>
      </c>
      <c r="G244" s="13">
        <v>142.05000000000001</v>
      </c>
      <c r="H244" s="13">
        <v>121.18</v>
      </c>
      <c r="I244" s="27">
        <v>180.44</v>
      </c>
      <c r="J244" s="27">
        <v>128.47</v>
      </c>
      <c r="K244" s="27">
        <v>144.30000000000001</v>
      </c>
      <c r="L244" s="27">
        <v>111.7</v>
      </c>
      <c r="M244" s="27">
        <v>102.1</v>
      </c>
      <c r="N244" s="27">
        <v>125.8</v>
      </c>
      <c r="O244" s="27">
        <v>99.5</v>
      </c>
      <c r="P244" s="27">
        <v>112.9</v>
      </c>
      <c r="Q244" s="27">
        <v>105</v>
      </c>
      <c r="R244" s="27">
        <v>113.5</v>
      </c>
      <c r="S244" s="27">
        <v>111.3</v>
      </c>
      <c r="T244" s="27">
        <v>101</v>
      </c>
      <c r="U244" s="82">
        <v>104.69</v>
      </c>
      <c r="V244" s="322">
        <v>98.09</v>
      </c>
      <c r="W244" s="311">
        <v>112.63</v>
      </c>
      <c r="X244" s="311">
        <v>93.4</v>
      </c>
      <c r="Y244" s="27">
        <v>125.7</v>
      </c>
      <c r="Z244" s="27">
        <v>100</v>
      </c>
      <c r="AA244" s="27">
        <v>107.2</v>
      </c>
    </row>
    <row r="245" spans="1:27">
      <c r="A245" s="46" t="s">
        <v>2382</v>
      </c>
      <c r="G245" s="13">
        <v>124.16</v>
      </c>
      <c r="H245" s="13">
        <v>110.86</v>
      </c>
      <c r="I245" s="27">
        <v>160.79</v>
      </c>
      <c r="J245" s="27">
        <v>132.31</v>
      </c>
      <c r="K245" s="27">
        <v>134.6</v>
      </c>
      <c r="L245" s="27">
        <v>121.1</v>
      </c>
      <c r="M245" s="27">
        <v>105.3</v>
      </c>
      <c r="N245" s="27">
        <v>106.6</v>
      </c>
      <c r="O245" s="27">
        <v>121.6</v>
      </c>
      <c r="P245" s="27">
        <v>107.8</v>
      </c>
      <c r="Q245" s="223">
        <v>105.1</v>
      </c>
      <c r="R245" s="27">
        <v>108.1</v>
      </c>
      <c r="S245" s="27">
        <v>123.4</v>
      </c>
      <c r="T245" s="27">
        <v>106.2</v>
      </c>
      <c r="U245" s="82">
        <v>106.5</v>
      </c>
      <c r="V245" s="322">
        <v>107.6</v>
      </c>
      <c r="W245" s="311">
        <v>107.18</v>
      </c>
      <c r="X245" s="311">
        <v>101.9</v>
      </c>
      <c r="Y245" s="27">
        <v>119.9</v>
      </c>
      <c r="Z245" s="27">
        <v>107.1</v>
      </c>
      <c r="AA245" s="27">
        <v>103.7</v>
      </c>
    </row>
    <row r="246" spans="1:27" ht="16.5" customHeight="1">
      <c r="A246" s="46" t="s">
        <v>1617</v>
      </c>
      <c r="B246" s="175"/>
      <c r="C246" s="175"/>
      <c r="D246" s="175"/>
      <c r="E246" s="175"/>
      <c r="F246" s="175"/>
      <c r="G246" s="329">
        <v>114.66</v>
      </c>
      <c r="H246" s="329">
        <v>115.63</v>
      </c>
      <c r="I246" s="329">
        <v>161.84</v>
      </c>
      <c r="J246" s="329">
        <v>129.33000000000001</v>
      </c>
      <c r="K246" s="329">
        <v>115.02</v>
      </c>
      <c r="L246" s="329">
        <v>126.65</v>
      </c>
      <c r="M246" s="329">
        <v>99.72</v>
      </c>
      <c r="N246" s="329">
        <v>103.82</v>
      </c>
      <c r="O246" s="329">
        <v>116.11</v>
      </c>
      <c r="P246" s="329">
        <v>117.56</v>
      </c>
      <c r="Q246" s="329">
        <v>105.89</v>
      </c>
      <c r="R246" s="329">
        <v>112.66</v>
      </c>
      <c r="S246" s="329">
        <v>123</v>
      </c>
      <c r="T246" s="329">
        <v>113</v>
      </c>
      <c r="U246" s="329">
        <v>102.7</v>
      </c>
      <c r="V246" s="329">
        <v>104.8</v>
      </c>
      <c r="W246" s="311">
        <v>106.29</v>
      </c>
      <c r="X246" s="311">
        <v>108.3</v>
      </c>
      <c r="Y246" s="27">
        <v>122.7</v>
      </c>
      <c r="Z246" s="27">
        <v>121</v>
      </c>
      <c r="AA246" s="27">
        <v>100.2</v>
      </c>
    </row>
    <row r="247" spans="1:27" ht="42">
      <c r="A247" s="46" t="s">
        <v>748</v>
      </c>
      <c r="G247" s="13">
        <v>108.18</v>
      </c>
      <c r="H247" s="13">
        <v>102.26</v>
      </c>
      <c r="I247" s="27">
        <v>139.37</v>
      </c>
      <c r="J247" s="27">
        <v>147.44</v>
      </c>
      <c r="K247" s="27">
        <v>112.5</v>
      </c>
      <c r="L247" s="27">
        <v>115.6</v>
      </c>
      <c r="M247" s="27">
        <v>105.6</v>
      </c>
      <c r="N247" s="27">
        <v>112.1</v>
      </c>
      <c r="O247" s="27">
        <v>104.7</v>
      </c>
      <c r="P247" s="27">
        <v>107.8</v>
      </c>
      <c r="Q247" s="27">
        <v>112.9</v>
      </c>
      <c r="R247" s="27">
        <v>122.1</v>
      </c>
      <c r="S247" s="27">
        <v>114.9</v>
      </c>
      <c r="T247" s="27">
        <v>111.9</v>
      </c>
      <c r="U247" s="82">
        <v>102.06</v>
      </c>
      <c r="V247" s="322">
        <v>104.98</v>
      </c>
      <c r="W247" s="311">
        <v>100.62</v>
      </c>
      <c r="X247" s="311">
        <v>99.9</v>
      </c>
      <c r="Y247" s="27">
        <v>134.4</v>
      </c>
      <c r="Z247" s="27">
        <v>150.9</v>
      </c>
      <c r="AA247" s="27">
        <v>119.2</v>
      </c>
    </row>
    <row r="248" spans="1:27" ht="28.8">
      <c r="A248" s="46" t="s">
        <v>680</v>
      </c>
      <c r="G248" s="13">
        <v>113.26</v>
      </c>
      <c r="H248" s="13">
        <v>121.26</v>
      </c>
      <c r="I248" s="27">
        <v>171.57</v>
      </c>
      <c r="J248" s="27">
        <v>185.12</v>
      </c>
      <c r="K248" s="27">
        <v>120.3</v>
      </c>
      <c r="L248" s="27">
        <v>132.4</v>
      </c>
      <c r="M248" s="27">
        <v>112.5</v>
      </c>
      <c r="N248" s="27">
        <v>104.6</v>
      </c>
      <c r="O248" s="27">
        <v>111.8</v>
      </c>
      <c r="P248" s="27">
        <v>107.9</v>
      </c>
      <c r="Q248" s="27">
        <v>101.3</v>
      </c>
      <c r="R248" s="27">
        <v>120.9</v>
      </c>
      <c r="S248" s="27">
        <v>100.7</v>
      </c>
      <c r="T248" s="27">
        <v>109.9</v>
      </c>
      <c r="U248" s="82">
        <v>104.82</v>
      </c>
      <c r="V248" s="322">
        <v>138.41</v>
      </c>
      <c r="W248" s="311">
        <v>97.65</v>
      </c>
      <c r="X248" s="311">
        <v>94.7</v>
      </c>
      <c r="Y248" s="27">
        <v>121.2</v>
      </c>
      <c r="Z248" s="27">
        <v>138</v>
      </c>
      <c r="AA248" s="27">
        <v>115</v>
      </c>
    </row>
    <row r="249" spans="1:27" ht="16.5" customHeight="1">
      <c r="A249" s="118" t="s">
        <v>681</v>
      </c>
      <c r="B249" s="175"/>
      <c r="C249" s="175"/>
      <c r="D249" s="175"/>
      <c r="E249" s="175"/>
      <c r="F249" s="175"/>
      <c r="G249" s="330">
        <v>119.87</v>
      </c>
      <c r="H249" s="330">
        <v>108.43</v>
      </c>
      <c r="I249" s="330">
        <v>135.91</v>
      </c>
      <c r="J249" s="330">
        <v>146.96</v>
      </c>
      <c r="K249" s="330">
        <v>110.07</v>
      </c>
      <c r="L249" s="330">
        <v>106.83</v>
      </c>
      <c r="M249" s="330">
        <v>99.37</v>
      </c>
      <c r="N249" s="330">
        <v>107.88</v>
      </c>
      <c r="O249" s="330">
        <v>107.31</v>
      </c>
      <c r="P249" s="330">
        <v>108.7</v>
      </c>
      <c r="Q249" s="330">
        <v>103.28</v>
      </c>
      <c r="R249" s="330">
        <v>110.47</v>
      </c>
      <c r="S249" s="330">
        <v>108.83</v>
      </c>
      <c r="T249" s="330">
        <v>102.6</v>
      </c>
      <c r="U249" s="330">
        <v>106.94</v>
      </c>
      <c r="V249" s="330">
        <v>107.85</v>
      </c>
      <c r="W249" s="311">
        <v>100.18</v>
      </c>
      <c r="X249" s="311">
        <v>102.5</v>
      </c>
      <c r="Y249" s="27">
        <v>117.9</v>
      </c>
      <c r="Z249" s="27">
        <v>140.69999999999999</v>
      </c>
      <c r="AA249" s="27">
        <v>108.3</v>
      </c>
    </row>
    <row r="250" spans="1:27" ht="15" customHeight="1">
      <c r="A250" s="118" t="s">
        <v>2042</v>
      </c>
      <c r="G250" s="13">
        <v>81.849999999999994</v>
      </c>
      <c r="H250" s="13">
        <v>129.32</v>
      </c>
      <c r="I250" s="27">
        <v>223.97</v>
      </c>
      <c r="J250" s="27">
        <v>133.83000000000001</v>
      </c>
      <c r="K250" s="27">
        <v>81.2</v>
      </c>
      <c r="L250" s="27">
        <v>177.2</v>
      </c>
      <c r="M250" s="27">
        <v>92.2</v>
      </c>
      <c r="N250" s="27">
        <v>107.5</v>
      </c>
      <c r="O250" s="27">
        <v>109.7</v>
      </c>
      <c r="P250" s="27">
        <v>90.2</v>
      </c>
      <c r="Q250" s="27">
        <v>98.4</v>
      </c>
      <c r="R250" s="27">
        <v>176.3</v>
      </c>
      <c r="S250" s="27">
        <v>79.099999999999994</v>
      </c>
      <c r="T250" s="27">
        <v>105.8</v>
      </c>
      <c r="U250" s="82">
        <v>159.86000000000001</v>
      </c>
      <c r="V250" s="322">
        <v>82.38</v>
      </c>
      <c r="W250" s="311">
        <v>104.35</v>
      </c>
      <c r="X250" s="311">
        <v>86.7</v>
      </c>
      <c r="Y250" s="27">
        <v>115.5</v>
      </c>
      <c r="Z250" s="27">
        <v>139.6</v>
      </c>
      <c r="AA250" s="27">
        <v>94</v>
      </c>
    </row>
    <row r="251" spans="1:27">
      <c r="A251" s="118" t="s">
        <v>699</v>
      </c>
      <c r="G251" s="13">
        <v>122.76</v>
      </c>
      <c r="H251" s="13">
        <v>111.62</v>
      </c>
      <c r="I251" s="27">
        <v>163.58000000000001</v>
      </c>
      <c r="J251" s="27">
        <v>147.79</v>
      </c>
      <c r="K251" s="27">
        <v>115.2</v>
      </c>
      <c r="L251" s="27">
        <v>115.7</v>
      </c>
      <c r="M251" s="27">
        <v>108.3</v>
      </c>
      <c r="N251" s="27">
        <v>112.7</v>
      </c>
      <c r="O251" s="27">
        <v>113.7</v>
      </c>
      <c r="P251" s="27">
        <v>111.8</v>
      </c>
      <c r="Q251" s="27">
        <v>106.9</v>
      </c>
      <c r="R251" s="27">
        <v>137.4</v>
      </c>
      <c r="S251" s="27">
        <v>106.1</v>
      </c>
      <c r="T251" s="27">
        <v>103.7</v>
      </c>
      <c r="U251" s="82">
        <v>124.1</v>
      </c>
      <c r="V251" s="322">
        <v>103.61</v>
      </c>
      <c r="W251" s="311">
        <v>102.69</v>
      </c>
      <c r="X251" s="311">
        <v>114.8</v>
      </c>
      <c r="Y251" s="27">
        <v>113.2</v>
      </c>
      <c r="Z251" s="27">
        <v>105.1</v>
      </c>
      <c r="AA251" s="27">
        <v>107.5</v>
      </c>
    </row>
    <row r="252" spans="1:27">
      <c r="A252" s="118" t="s">
        <v>2037</v>
      </c>
      <c r="G252" s="13">
        <v>119.52</v>
      </c>
      <c r="H252" s="13">
        <v>110.15</v>
      </c>
      <c r="I252" s="27">
        <v>200.7</v>
      </c>
      <c r="J252" s="27">
        <v>130.74</v>
      </c>
      <c r="K252" s="27">
        <v>104</v>
      </c>
      <c r="L252" s="27">
        <v>99.4</v>
      </c>
      <c r="M252" s="27">
        <v>109.2</v>
      </c>
      <c r="N252" s="27">
        <v>114.1</v>
      </c>
      <c r="O252" s="27">
        <v>102.4</v>
      </c>
      <c r="P252" s="27">
        <v>107.3</v>
      </c>
      <c r="Q252" s="27">
        <v>104.2</v>
      </c>
      <c r="R252" s="27">
        <v>146.19999999999999</v>
      </c>
      <c r="S252" s="27">
        <v>96.6</v>
      </c>
      <c r="T252" s="27">
        <v>115.9</v>
      </c>
      <c r="U252" s="82">
        <v>129.1</v>
      </c>
      <c r="V252" s="322">
        <v>98.62</v>
      </c>
      <c r="W252" s="311">
        <v>101.93</v>
      </c>
      <c r="X252" s="311">
        <v>124.2</v>
      </c>
      <c r="Y252" s="27">
        <v>110.1</v>
      </c>
      <c r="Z252" s="27">
        <v>103.9</v>
      </c>
      <c r="AA252" s="27">
        <v>126.3</v>
      </c>
    </row>
    <row r="253" spans="1:27" ht="42.75" customHeight="1">
      <c r="A253" s="118" t="s">
        <v>698</v>
      </c>
      <c r="B253" s="175"/>
      <c r="C253" s="175"/>
      <c r="D253" s="175"/>
      <c r="E253" s="175"/>
      <c r="F253" s="175"/>
      <c r="G253" s="13">
        <v>119.81</v>
      </c>
      <c r="H253" s="13">
        <v>114.32</v>
      </c>
      <c r="I253" s="27">
        <v>168.26</v>
      </c>
      <c r="J253" s="27">
        <v>140.24</v>
      </c>
      <c r="K253" s="27">
        <v>115.1</v>
      </c>
      <c r="L253" s="27">
        <v>113.7</v>
      </c>
      <c r="M253" s="27">
        <v>107.5</v>
      </c>
      <c r="N253" s="27">
        <v>112.3</v>
      </c>
      <c r="O253" s="27">
        <v>113.9</v>
      </c>
      <c r="P253" s="27">
        <v>111.8</v>
      </c>
      <c r="Q253" s="27">
        <v>107.6</v>
      </c>
      <c r="R253" s="27">
        <v>132.69999999999999</v>
      </c>
      <c r="S253" s="27">
        <v>106</v>
      </c>
      <c r="T253" s="27">
        <v>107.5</v>
      </c>
      <c r="U253" s="82">
        <v>122.7</v>
      </c>
      <c r="V253" s="82">
        <v>104.24</v>
      </c>
      <c r="W253" s="311">
        <v>102.29</v>
      </c>
      <c r="X253" s="311">
        <v>113.2</v>
      </c>
      <c r="Y253" s="27">
        <v>113</v>
      </c>
      <c r="Z253" s="27">
        <v>108.7</v>
      </c>
      <c r="AA253" s="27">
        <v>108</v>
      </c>
    </row>
    <row r="254" spans="1:27">
      <c r="A254" s="46" t="s">
        <v>1816</v>
      </c>
      <c r="G254" s="13">
        <v>117.73</v>
      </c>
      <c r="H254" s="13">
        <v>94.31</v>
      </c>
      <c r="I254" s="27">
        <v>103.56</v>
      </c>
      <c r="J254" s="27">
        <v>239.29</v>
      </c>
      <c r="K254" s="27">
        <v>106.8</v>
      </c>
      <c r="L254" s="27">
        <v>99.4</v>
      </c>
      <c r="M254" s="27">
        <v>83.2</v>
      </c>
      <c r="N254" s="27">
        <v>183.5</v>
      </c>
      <c r="O254" s="27">
        <v>96.3</v>
      </c>
      <c r="P254" s="27">
        <v>76.2</v>
      </c>
      <c r="Q254" s="27">
        <v>127.4</v>
      </c>
      <c r="R254" s="27">
        <v>143.9</v>
      </c>
      <c r="S254" s="27">
        <v>102.2</v>
      </c>
      <c r="T254" s="27">
        <v>80.400000000000006</v>
      </c>
      <c r="U254" s="82">
        <v>141.68</v>
      </c>
      <c r="V254" s="322">
        <v>78.56</v>
      </c>
      <c r="W254" s="311">
        <v>156.61000000000001</v>
      </c>
      <c r="X254" s="311">
        <v>84.8</v>
      </c>
      <c r="Y254" s="27">
        <v>123.7</v>
      </c>
      <c r="Z254" s="27">
        <v>107.3</v>
      </c>
      <c r="AA254" s="27">
        <v>98.9</v>
      </c>
    </row>
    <row r="255" spans="1:27">
      <c r="A255" s="46" t="s">
        <v>1965</v>
      </c>
      <c r="G255" s="13">
        <v>133.38</v>
      </c>
      <c r="H255" s="13">
        <v>100.39</v>
      </c>
      <c r="I255" s="27">
        <v>137.47</v>
      </c>
      <c r="J255" s="27">
        <v>235.54</v>
      </c>
      <c r="K255" s="27">
        <v>81.099999999999994</v>
      </c>
      <c r="L255" s="27">
        <v>86.8</v>
      </c>
      <c r="M255" s="27">
        <v>145.69999999999999</v>
      </c>
      <c r="N255" s="27">
        <v>110.9</v>
      </c>
      <c r="O255" s="27">
        <v>91.9</v>
      </c>
      <c r="P255" s="27">
        <v>95.3</v>
      </c>
      <c r="Q255" s="27">
        <v>127.3</v>
      </c>
      <c r="R255" s="27">
        <v>120.3</v>
      </c>
      <c r="S255" s="27">
        <v>105.2</v>
      </c>
      <c r="T255" s="27">
        <v>87.1</v>
      </c>
      <c r="U255" s="82">
        <v>261.43</v>
      </c>
      <c r="V255" s="322">
        <v>55.98</v>
      </c>
      <c r="W255" s="311">
        <v>101.78</v>
      </c>
      <c r="X255" s="311">
        <v>89.6</v>
      </c>
      <c r="Y255" s="27">
        <v>152.4</v>
      </c>
      <c r="Z255" s="27">
        <v>110.2</v>
      </c>
      <c r="AA255" s="27">
        <v>108.9</v>
      </c>
    </row>
    <row r="256" spans="1:27" ht="44.25" customHeight="1">
      <c r="A256" s="118" t="s">
        <v>1926</v>
      </c>
      <c r="G256" s="94" t="s">
        <v>1842</v>
      </c>
      <c r="H256" s="13">
        <v>103.4</v>
      </c>
      <c r="I256" s="27">
        <v>107.99</v>
      </c>
      <c r="J256" s="27">
        <v>175.23</v>
      </c>
      <c r="K256" s="27">
        <v>124.2</v>
      </c>
      <c r="L256" s="27">
        <v>111.6</v>
      </c>
      <c r="M256" s="27">
        <v>103.6</v>
      </c>
      <c r="N256" s="27">
        <v>136</v>
      </c>
      <c r="O256" s="27">
        <v>120.1</v>
      </c>
      <c r="P256" s="27">
        <v>101.7</v>
      </c>
      <c r="Q256" s="27">
        <v>112.8</v>
      </c>
      <c r="R256" s="27">
        <v>123.9</v>
      </c>
      <c r="S256" s="27">
        <v>125.3</v>
      </c>
      <c r="T256" s="27">
        <v>100.7</v>
      </c>
      <c r="U256" s="82">
        <v>109.1</v>
      </c>
      <c r="V256" s="322">
        <v>108.97</v>
      </c>
      <c r="W256" s="311">
        <v>113.03</v>
      </c>
      <c r="X256" s="311">
        <v>108.2</v>
      </c>
      <c r="Y256" s="27">
        <v>107.3</v>
      </c>
      <c r="Z256" s="27">
        <v>111.5</v>
      </c>
      <c r="AA256" s="27">
        <v>105.4</v>
      </c>
    </row>
    <row r="257" spans="1:27" ht="26.4">
      <c r="A257" s="46" t="s">
        <v>1132</v>
      </c>
      <c r="G257" s="13">
        <v>123.67</v>
      </c>
      <c r="H257" s="13">
        <v>103.56</v>
      </c>
      <c r="I257" s="27">
        <v>111.82</v>
      </c>
      <c r="J257" s="27">
        <v>182.78</v>
      </c>
      <c r="K257" s="27">
        <v>117</v>
      </c>
      <c r="L257" s="27">
        <v>112.6</v>
      </c>
      <c r="M257" s="27">
        <v>104.2</v>
      </c>
      <c r="N257" s="27">
        <v>132.80000000000001</v>
      </c>
      <c r="O257" s="27">
        <v>117.2</v>
      </c>
      <c r="P257" s="27">
        <v>101.8</v>
      </c>
      <c r="Q257" s="27">
        <v>112.3</v>
      </c>
      <c r="R257" s="27">
        <v>124.6</v>
      </c>
      <c r="S257" s="27">
        <v>125.9</v>
      </c>
      <c r="T257" s="27">
        <v>100.9</v>
      </c>
      <c r="U257" s="82">
        <v>108.35</v>
      </c>
      <c r="V257" s="322">
        <v>109.31</v>
      </c>
      <c r="W257" s="311">
        <v>112.48</v>
      </c>
      <c r="X257" s="311">
        <v>107.8</v>
      </c>
      <c r="Y257" s="27">
        <v>106.7</v>
      </c>
      <c r="Z257" s="27">
        <v>111.4</v>
      </c>
      <c r="AA257" s="27">
        <v>104.5</v>
      </c>
    </row>
    <row r="258" spans="1:27">
      <c r="A258" s="46" t="s">
        <v>1133</v>
      </c>
      <c r="G258" s="13">
        <v>115.87</v>
      </c>
      <c r="H258" s="13">
        <v>107.38</v>
      </c>
      <c r="I258" s="27">
        <v>165.42</v>
      </c>
      <c r="J258" s="27">
        <v>137.22</v>
      </c>
      <c r="K258" s="27">
        <v>107</v>
      </c>
      <c r="L258" s="27">
        <v>110.7</v>
      </c>
      <c r="M258" s="27">
        <v>105.6</v>
      </c>
      <c r="N258" s="27">
        <v>111.1</v>
      </c>
      <c r="O258" s="27">
        <v>112.8</v>
      </c>
      <c r="P258" s="27">
        <v>104.7</v>
      </c>
      <c r="Q258" s="27">
        <v>107.7</v>
      </c>
      <c r="R258" s="27">
        <v>114.1</v>
      </c>
      <c r="S258" s="27">
        <v>124.9</v>
      </c>
      <c r="T258" s="27">
        <v>110.3</v>
      </c>
      <c r="U258" s="82">
        <v>109.31</v>
      </c>
      <c r="V258" s="322">
        <v>110.35</v>
      </c>
      <c r="W258" s="311">
        <v>107.91</v>
      </c>
      <c r="X258" s="311">
        <v>103.6</v>
      </c>
      <c r="Y258" s="27">
        <v>109.1</v>
      </c>
      <c r="Z258" s="27">
        <v>114.4</v>
      </c>
      <c r="AA258" s="27">
        <v>103.1</v>
      </c>
    </row>
    <row r="259" spans="1:27" ht="39.6">
      <c r="A259" s="46" t="s">
        <v>1134</v>
      </c>
      <c r="G259" s="13">
        <v>82.02</v>
      </c>
      <c r="H259" s="13">
        <v>131.24</v>
      </c>
      <c r="I259" s="27">
        <v>235.58</v>
      </c>
      <c r="J259" s="27">
        <v>91.04</v>
      </c>
      <c r="K259" s="27">
        <v>181.4</v>
      </c>
      <c r="L259" s="27">
        <v>97.5</v>
      </c>
      <c r="M259" s="27">
        <v>127</v>
      </c>
      <c r="N259" s="27">
        <v>94.2</v>
      </c>
      <c r="O259" s="27">
        <v>106.7</v>
      </c>
      <c r="P259" s="27">
        <v>99.1</v>
      </c>
      <c r="Q259" s="27">
        <v>111.4</v>
      </c>
      <c r="R259" s="27">
        <v>93.6</v>
      </c>
      <c r="S259" s="27">
        <v>107</v>
      </c>
      <c r="T259" s="27">
        <v>141.1</v>
      </c>
      <c r="U259" s="82">
        <v>123.18</v>
      </c>
      <c r="V259" s="322">
        <v>82.02</v>
      </c>
      <c r="W259" s="311">
        <v>106.93</v>
      </c>
      <c r="X259" s="311">
        <v>101.4</v>
      </c>
      <c r="Y259" s="27">
        <v>139.80000000000001</v>
      </c>
      <c r="Z259" s="27">
        <v>123.3</v>
      </c>
      <c r="AA259" s="27">
        <v>90.8</v>
      </c>
    </row>
    <row r="260" spans="1:27" ht="15.6">
      <c r="A260" s="46" t="s">
        <v>1391</v>
      </c>
      <c r="G260" s="13">
        <v>116.63</v>
      </c>
      <c r="H260" s="13">
        <v>109.23</v>
      </c>
      <c r="I260" s="27">
        <v>192.03</v>
      </c>
      <c r="J260" s="27">
        <v>119.49</v>
      </c>
      <c r="K260" s="27">
        <v>106.7</v>
      </c>
      <c r="L260" s="27">
        <v>108.5</v>
      </c>
      <c r="M260" s="27">
        <v>116.6</v>
      </c>
      <c r="N260" s="27">
        <v>109.7</v>
      </c>
      <c r="O260" s="27">
        <v>106.1</v>
      </c>
      <c r="P260" s="27">
        <v>108.8</v>
      </c>
      <c r="Q260" s="27">
        <v>104.1</v>
      </c>
      <c r="R260" s="27">
        <v>108.4</v>
      </c>
      <c r="S260" s="27">
        <v>118.4</v>
      </c>
      <c r="T260" s="27">
        <v>110.1</v>
      </c>
      <c r="U260" s="82">
        <v>107.16</v>
      </c>
      <c r="V260" s="322">
        <v>110.45</v>
      </c>
      <c r="W260" s="311">
        <v>101.58</v>
      </c>
      <c r="X260" s="311">
        <v>103.5</v>
      </c>
      <c r="Y260" s="27">
        <v>111</v>
      </c>
      <c r="Z260" s="27">
        <v>118.2</v>
      </c>
      <c r="AA260" s="27">
        <v>105.6</v>
      </c>
    </row>
    <row r="261" spans="1:27" ht="52.8">
      <c r="A261" s="46" t="s">
        <v>1135</v>
      </c>
      <c r="G261" s="13">
        <v>113.1</v>
      </c>
      <c r="H261" s="13">
        <v>97.75</v>
      </c>
      <c r="I261" s="27">
        <v>134.86000000000001</v>
      </c>
      <c r="J261" s="27">
        <v>160.49</v>
      </c>
      <c r="K261" s="27">
        <v>106.1</v>
      </c>
      <c r="L261" s="27">
        <v>107.5</v>
      </c>
      <c r="M261" s="27">
        <v>98.8</v>
      </c>
      <c r="N261" s="27">
        <v>118</v>
      </c>
      <c r="O261" s="27">
        <v>110</v>
      </c>
      <c r="P261" s="27">
        <v>93.1</v>
      </c>
      <c r="Q261" s="27">
        <v>106.3</v>
      </c>
      <c r="R261" s="27">
        <v>118.7</v>
      </c>
      <c r="S261" s="27">
        <v>124.2</v>
      </c>
      <c r="T261" s="27">
        <v>92.5</v>
      </c>
      <c r="U261" s="82">
        <v>113.34</v>
      </c>
      <c r="V261" s="322">
        <v>94.01</v>
      </c>
      <c r="W261" s="311">
        <v>115.5</v>
      </c>
      <c r="X261" s="311">
        <v>99.2</v>
      </c>
      <c r="Y261" s="27">
        <v>113.3</v>
      </c>
      <c r="Z261" s="27">
        <v>114.5</v>
      </c>
      <c r="AA261" s="27">
        <v>98.2</v>
      </c>
    </row>
    <row r="262" spans="1:27">
      <c r="A262" s="46" t="s">
        <v>1136</v>
      </c>
      <c r="G262" s="13" t="s">
        <v>1842</v>
      </c>
      <c r="H262" s="82">
        <v>223.48</v>
      </c>
      <c r="I262" s="82">
        <v>129.88999999999999</v>
      </c>
      <c r="J262" s="82">
        <v>170.66</v>
      </c>
      <c r="K262" s="82">
        <v>119.08</v>
      </c>
      <c r="L262" s="82">
        <v>120.09</v>
      </c>
      <c r="M262" s="82">
        <v>107.56</v>
      </c>
      <c r="N262" s="82">
        <v>114.88</v>
      </c>
      <c r="O262" s="82">
        <v>116.83</v>
      </c>
      <c r="P262" s="82">
        <v>108.13</v>
      </c>
      <c r="Q262" s="82">
        <v>109</v>
      </c>
      <c r="R262" s="82">
        <v>111.24</v>
      </c>
      <c r="S262" s="82">
        <v>110.55</v>
      </c>
      <c r="T262" s="82">
        <v>104.4</v>
      </c>
      <c r="U262" s="82">
        <v>108.5</v>
      </c>
      <c r="V262" s="322">
        <v>109.32</v>
      </c>
      <c r="W262" s="311">
        <v>117.93</v>
      </c>
      <c r="X262" s="311">
        <v>101.9</v>
      </c>
      <c r="Y262" s="27">
        <v>129.4</v>
      </c>
      <c r="Z262" s="27">
        <v>94.2</v>
      </c>
      <c r="AA262" s="27">
        <v>109.3</v>
      </c>
    </row>
    <row r="263" spans="1:27">
      <c r="A263" s="46" t="s">
        <v>1146</v>
      </c>
      <c r="G263" s="13">
        <v>214.28</v>
      </c>
      <c r="H263" s="13">
        <v>117.53</v>
      </c>
      <c r="I263" s="27">
        <v>139.69999999999999</v>
      </c>
      <c r="J263" s="27">
        <v>138.41</v>
      </c>
      <c r="K263" s="27">
        <v>117.1</v>
      </c>
      <c r="L263" s="27">
        <v>113.5</v>
      </c>
      <c r="M263" s="27">
        <v>95.7</v>
      </c>
      <c r="N263" s="27">
        <v>112.8</v>
      </c>
      <c r="O263" s="27">
        <v>146.5</v>
      </c>
      <c r="P263" s="27">
        <v>104.9</v>
      </c>
      <c r="Q263" s="27">
        <v>108.1</v>
      </c>
      <c r="R263" s="27">
        <v>102.7</v>
      </c>
      <c r="S263" s="27">
        <v>117.3</v>
      </c>
      <c r="T263" s="27">
        <v>102.3</v>
      </c>
      <c r="U263" s="82">
        <v>105.47</v>
      </c>
      <c r="V263" s="322">
        <v>104.61</v>
      </c>
      <c r="W263" s="311">
        <v>108.82</v>
      </c>
      <c r="X263" s="311">
        <v>109.2</v>
      </c>
      <c r="Y263" s="27">
        <v>107.3</v>
      </c>
      <c r="Z263" s="27">
        <v>109.3</v>
      </c>
      <c r="AA263" s="27">
        <v>106.5</v>
      </c>
    </row>
    <row r="264" spans="1:27">
      <c r="A264" s="46" t="s">
        <v>1151</v>
      </c>
      <c r="B264" s="175"/>
      <c r="C264" s="175"/>
      <c r="D264" s="175"/>
      <c r="E264" s="175"/>
      <c r="F264" s="175"/>
      <c r="G264" s="330">
        <v>184</v>
      </c>
      <c r="H264" s="330">
        <v>115.93</v>
      </c>
      <c r="I264" s="330">
        <v>134.07</v>
      </c>
      <c r="J264" s="330">
        <v>149.72</v>
      </c>
      <c r="K264" s="330">
        <v>129.65</v>
      </c>
      <c r="L264" s="330">
        <v>115.72</v>
      </c>
      <c r="M264" s="330">
        <v>138.06</v>
      </c>
      <c r="N264" s="330">
        <v>104.72</v>
      </c>
      <c r="O264" s="330">
        <v>121.51</v>
      </c>
      <c r="P264" s="330">
        <v>107</v>
      </c>
      <c r="Q264" s="330">
        <v>104.2</v>
      </c>
      <c r="R264" s="330">
        <v>106.75</v>
      </c>
      <c r="S264" s="330">
        <v>112.11</v>
      </c>
      <c r="T264" s="330">
        <v>108.71</v>
      </c>
      <c r="U264" s="330">
        <v>108.11</v>
      </c>
      <c r="V264" s="330">
        <v>111.39</v>
      </c>
      <c r="W264" s="311">
        <v>104.27</v>
      </c>
      <c r="X264" s="311">
        <v>113.7</v>
      </c>
      <c r="Y264" s="27">
        <v>105.8</v>
      </c>
      <c r="Z264" s="27">
        <v>112.3</v>
      </c>
      <c r="AA264" s="27">
        <v>104.1</v>
      </c>
    </row>
    <row r="265" spans="1:27">
      <c r="A265" s="46" t="s">
        <v>1137</v>
      </c>
      <c r="G265" s="13">
        <v>123.06</v>
      </c>
      <c r="H265" s="13">
        <v>106.26</v>
      </c>
      <c r="I265" s="27">
        <v>126.93</v>
      </c>
      <c r="J265" s="27">
        <v>108.64</v>
      </c>
      <c r="K265" s="27">
        <v>117.8</v>
      </c>
      <c r="L265" s="27">
        <v>116.3</v>
      </c>
      <c r="M265" s="27">
        <v>117.5</v>
      </c>
      <c r="N265" s="27">
        <v>109</v>
      </c>
      <c r="O265" s="27">
        <v>112</v>
      </c>
      <c r="P265" s="27">
        <v>104.5</v>
      </c>
      <c r="Q265" s="27">
        <v>105.8</v>
      </c>
      <c r="R265" s="27">
        <v>114.3</v>
      </c>
      <c r="S265" s="27">
        <v>112.7</v>
      </c>
      <c r="T265" s="27">
        <v>111.8</v>
      </c>
      <c r="U265" s="82">
        <v>106.3</v>
      </c>
      <c r="V265" s="322">
        <v>105.21</v>
      </c>
      <c r="W265" s="311">
        <v>104.09</v>
      </c>
      <c r="X265" s="311">
        <v>105.3</v>
      </c>
      <c r="Y265" s="27">
        <v>115.3</v>
      </c>
      <c r="Z265" s="27">
        <v>109.2</v>
      </c>
      <c r="AA265" s="27">
        <v>109.4</v>
      </c>
    </row>
    <row r="266" spans="1:27" ht="15.6">
      <c r="A266" s="46" t="s">
        <v>682</v>
      </c>
      <c r="G266" s="13">
        <v>117.03</v>
      </c>
      <c r="H266" s="13">
        <v>130.1</v>
      </c>
      <c r="I266" s="27">
        <v>235.7</v>
      </c>
      <c r="J266" s="27">
        <v>117.09</v>
      </c>
      <c r="K266" s="27">
        <v>100</v>
      </c>
      <c r="L266" s="27">
        <v>112.7</v>
      </c>
      <c r="M266" s="27">
        <v>99.8</v>
      </c>
      <c r="N266" s="27">
        <v>95.2</v>
      </c>
      <c r="O266" s="27">
        <v>98.4</v>
      </c>
      <c r="P266" s="27">
        <v>100.8</v>
      </c>
      <c r="Q266" s="27">
        <v>114.8</v>
      </c>
      <c r="R266" s="27">
        <v>98.5</v>
      </c>
      <c r="S266" s="27">
        <v>115.1</v>
      </c>
      <c r="T266" s="27">
        <v>128.19999999999999</v>
      </c>
      <c r="U266" s="13">
        <v>107.7</v>
      </c>
      <c r="V266" s="322">
        <v>103.97</v>
      </c>
      <c r="W266" s="311">
        <v>107.59</v>
      </c>
      <c r="X266" s="311">
        <v>110.3</v>
      </c>
      <c r="Y266" s="27">
        <v>107.5</v>
      </c>
      <c r="Z266" s="27">
        <v>138.69999999999999</v>
      </c>
      <c r="AA266" s="27">
        <v>104.4</v>
      </c>
    </row>
    <row r="267" spans="1:27">
      <c r="A267" s="26" t="s">
        <v>2155</v>
      </c>
      <c r="G267" s="114"/>
      <c r="H267" s="114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U267" s="36"/>
      <c r="W267" s="175"/>
      <c r="X267" s="427"/>
      <c r="Y267" s="450"/>
      <c r="AA267" s="27"/>
    </row>
    <row r="268" spans="1:27" ht="25.5" customHeight="1">
      <c r="A268" s="46" t="s">
        <v>1138</v>
      </c>
      <c r="G268" s="13">
        <v>106.41</v>
      </c>
      <c r="H268" s="13">
        <v>104.29</v>
      </c>
      <c r="I268" s="27">
        <v>140.43</v>
      </c>
      <c r="J268" s="27">
        <v>122.91</v>
      </c>
      <c r="K268" s="27">
        <v>111.3</v>
      </c>
      <c r="L268" s="27">
        <v>102.2</v>
      </c>
      <c r="M268" s="27">
        <v>105.5</v>
      </c>
      <c r="N268" s="27">
        <v>127.7</v>
      </c>
      <c r="O268" s="27">
        <v>94.7</v>
      </c>
      <c r="P268" s="27">
        <v>98.5</v>
      </c>
      <c r="Q268" s="27">
        <v>99.6</v>
      </c>
      <c r="R268" s="27">
        <v>116.6</v>
      </c>
      <c r="S268" s="27">
        <v>106.9</v>
      </c>
      <c r="T268" s="27">
        <v>112.6</v>
      </c>
      <c r="U268" s="82">
        <v>139.55000000000001</v>
      </c>
      <c r="V268" s="322">
        <v>114.28</v>
      </c>
      <c r="W268" s="311">
        <v>100.1</v>
      </c>
      <c r="X268" s="311">
        <v>109.5</v>
      </c>
      <c r="Y268" s="27">
        <v>90</v>
      </c>
      <c r="Z268" s="27">
        <v>100</v>
      </c>
      <c r="AA268" s="27">
        <v>100</v>
      </c>
    </row>
    <row r="269" spans="1:27" ht="39.6">
      <c r="A269" s="46" t="s">
        <v>859</v>
      </c>
      <c r="G269" s="13">
        <v>102.44</v>
      </c>
      <c r="H269" s="13">
        <v>107.21</v>
      </c>
      <c r="I269" s="27">
        <v>146.81</v>
      </c>
      <c r="J269" s="27">
        <v>134.06</v>
      </c>
      <c r="K269" s="27">
        <v>107.9</v>
      </c>
      <c r="L269" s="27">
        <v>110.5</v>
      </c>
      <c r="M269" s="27">
        <v>110.9</v>
      </c>
      <c r="N269" s="27">
        <v>152.19999999999999</v>
      </c>
      <c r="O269" s="27">
        <v>92.9</v>
      </c>
      <c r="P269" s="27">
        <v>109.6</v>
      </c>
      <c r="Q269" s="27">
        <v>99.7</v>
      </c>
      <c r="R269" s="27">
        <v>104.5</v>
      </c>
      <c r="S269" s="27">
        <v>104.8</v>
      </c>
      <c r="T269" s="27">
        <v>107.2</v>
      </c>
      <c r="U269" s="82">
        <v>123.75</v>
      </c>
      <c r="V269" s="322">
        <v>126.92</v>
      </c>
      <c r="W269" s="311">
        <v>99</v>
      </c>
      <c r="X269" s="311">
        <v>99.5</v>
      </c>
      <c r="Y269" s="27">
        <v>108.3</v>
      </c>
      <c r="Z269" s="27">
        <v>117.1</v>
      </c>
      <c r="AA269" s="27">
        <v>107.5</v>
      </c>
    </row>
    <row r="270" spans="1:27">
      <c r="A270" s="46" t="s">
        <v>1147</v>
      </c>
      <c r="G270" s="13">
        <v>122.81</v>
      </c>
      <c r="H270" s="13">
        <v>108.13</v>
      </c>
      <c r="I270" s="27">
        <v>145.13</v>
      </c>
      <c r="J270" s="27">
        <v>168.08</v>
      </c>
      <c r="K270" s="27">
        <v>109.8</v>
      </c>
      <c r="L270" s="27">
        <v>103.9</v>
      </c>
      <c r="M270" s="27">
        <v>102.2</v>
      </c>
      <c r="N270" s="27">
        <v>110.2</v>
      </c>
      <c r="O270" s="27">
        <v>114.6</v>
      </c>
      <c r="P270" s="27">
        <v>98.4</v>
      </c>
      <c r="Q270" s="27">
        <v>104</v>
      </c>
      <c r="R270" s="27">
        <v>109.9</v>
      </c>
      <c r="S270" s="27">
        <v>101.4</v>
      </c>
      <c r="T270" s="27">
        <v>93.3</v>
      </c>
      <c r="U270" s="82">
        <v>108.28</v>
      </c>
      <c r="V270" s="322">
        <v>124.11</v>
      </c>
      <c r="W270" s="311">
        <v>112.97</v>
      </c>
      <c r="X270" s="311">
        <v>100.8</v>
      </c>
      <c r="Y270" s="27">
        <v>108.6</v>
      </c>
      <c r="Z270" s="27">
        <v>127.1</v>
      </c>
      <c r="AA270" s="27">
        <v>105.5</v>
      </c>
    </row>
    <row r="271" spans="1:27" ht="19.5" customHeight="1">
      <c r="A271" s="118" t="s">
        <v>683</v>
      </c>
      <c r="G271" s="13">
        <v>117.95</v>
      </c>
      <c r="H271" s="13">
        <v>106.03</v>
      </c>
      <c r="I271" s="27">
        <v>159.53</v>
      </c>
      <c r="J271" s="27">
        <v>141.02000000000001</v>
      </c>
      <c r="K271" s="27">
        <v>120</v>
      </c>
      <c r="L271" s="27">
        <v>104.9</v>
      </c>
      <c r="M271" s="27">
        <v>104.7</v>
      </c>
      <c r="N271" s="27">
        <v>117.2</v>
      </c>
      <c r="O271" s="27">
        <v>98.8</v>
      </c>
      <c r="P271" s="27">
        <v>109.7</v>
      </c>
      <c r="Q271" s="27">
        <v>96.9</v>
      </c>
      <c r="R271" s="27">
        <v>101.1</v>
      </c>
      <c r="S271" s="27">
        <v>102</v>
      </c>
      <c r="T271" s="27">
        <v>101.4</v>
      </c>
      <c r="U271" s="82">
        <v>97.89</v>
      </c>
      <c r="V271" s="322">
        <v>144.11000000000001</v>
      </c>
      <c r="W271" s="311">
        <v>108.94</v>
      </c>
      <c r="X271" s="311">
        <v>106.6</v>
      </c>
      <c r="Y271" s="27">
        <v>101</v>
      </c>
      <c r="Z271" s="27">
        <v>106.4</v>
      </c>
      <c r="AA271" s="27">
        <v>146.80000000000001</v>
      </c>
    </row>
    <row r="272" spans="1:27" ht="26.4">
      <c r="A272" s="46" t="s">
        <v>860</v>
      </c>
      <c r="G272" s="13">
        <v>113.04</v>
      </c>
      <c r="H272" s="13">
        <v>109.15</v>
      </c>
      <c r="I272" s="27">
        <v>156.63999999999999</v>
      </c>
      <c r="J272" s="27">
        <v>129.51</v>
      </c>
      <c r="K272" s="27">
        <v>123.4</v>
      </c>
      <c r="L272" s="27">
        <v>111.4</v>
      </c>
      <c r="M272" s="27">
        <v>108.7</v>
      </c>
      <c r="N272" s="27">
        <v>108.7</v>
      </c>
      <c r="O272" s="27">
        <v>107</v>
      </c>
      <c r="P272" s="27">
        <v>106.7</v>
      </c>
      <c r="Q272" s="27">
        <v>106.4</v>
      </c>
      <c r="R272" s="27">
        <v>106.2</v>
      </c>
      <c r="S272" s="27">
        <v>116.1</v>
      </c>
      <c r="T272" s="27">
        <v>111.5</v>
      </c>
      <c r="U272" s="82">
        <v>112.54</v>
      </c>
      <c r="V272" s="322">
        <v>111.56</v>
      </c>
      <c r="W272" s="311">
        <v>103.59</v>
      </c>
      <c r="X272" s="311">
        <v>103</v>
      </c>
      <c r="Y272" s="27">
        <v>103</v>
      </c>
      <c r="Z272" s="27">
        <v>123.8</v>
      </c>
      <c r="AA272" s="27">
        <v>109.4</v>
      </c>
    </row>
    <row r="273" spans="1:27">
      <c r="A273" s="46" t="s">
        <v>861</v>
      </c>
      <c r="G273" s="13">
        <v>126.15</v>
      </c>
      <c r="H273" s="13">
        <v>109.09</v>
      </c>
      <c r="I273" s="27">
        <v>148.76</v>
      </c>
      <c r="J273" s="27">
        <v>188.32</v>
      </c>
      <c r="K273" s="27">
        <v>120.5</v>
      </c>
      <c r="L273" s="27">
        <v>110</v>
      </c>
      <c r="M273" s="27">
        <v>110.3</v>
      </c>
      <c r="N273" s="27">
        <v>109.5</v>
      </c>
      <c r="O273" s="27">
        <v>109.2</v>
      </c>
      <c r="P273" s="27">
        <v>105.9</v>
      </c>
      <c r="Q273" s="27">
        <v>104</v>
      </c>
      <c r="R273" s="27">
        <v>107.1</v>
      </c>
      <c r="S273" s="27">
        <v>118.9</v>
      </c>
      <c r="T273" s="27">
        <v>106.7</v>
      </c>
      <c r="U273" s="82">
        <v>103.28</v>
      </c>
      <c r="V273" s="322">
        <v>105.96</v>
      </c>
      <c r="W273" s="311">
        <v>108.01</v>
      </c>
      <c r="X273" s="311">
        <v>101.9</v>
      </c>
      <c r="Y273" s="27">
        <v>110</v>
      </c>
      <c r="Z273" s="27">
        <v>118.5</v>
      </c>
      <c r="AA273" s="27">
        <v>104.4</v>
      </c>
    </row>
    <row r="274" spans="1:27" ht="28.8">
      <c r="A274" s="46" t="s">
        <v>1456</v>
      </c>
      <c r="G274" s="13">
        <v>132.19</v>
      </c>
      <c r="H274" s="13">
        <v>114.58</v>
      </c>
      <c r="I274" s="27">
        <v>172.59</v>
      </c>
      <c r="J274" s="27">
        <v>159.02000000000001</v>
      </c>
      <c r="K274" s="27">
        <v>128.4</v>
      </c>
      <c r="L274" s="27">
        <v>108.9</v>
      </c>
      <c r="M274" s="27">
        <v>106.8</v>
      </c>
      <c r="N274" s="27">
        <v>107.4</v>
      </c>
      <c r="O274" s="27">
        <v>104.5</v>
      </c>
      <c r="P274" s="27">
        <v>102.5</v>
      </c>
      <c r="Q274" s="27">
        <v>104.4</v>
      </c>
      <c r="R274" s="27">
        <v>105.9</v>
      </c>
      <c r="S274" s="27">
        <v>105.9</v>
      </c>
      <c r="T274" s="27">
        <v>101.7</v>
      </c>
      <c r="U274" s="82">
        <v>102.69</v>
      </c>
      <c r="V274" s="322">
        <v>112.59</v>
      </c>
      <c r="W274" s="311">
        <v>104.45</v>
      </c>
      <c r="X274" s="311">
        <v>104.9</v>
      </c>
      <c r="Y274" s="27">
        <v>108.6</v>
      </c>
      <c r="Z274" s="27">
        <v>114.8</v>
      </c>
      <c r="AA274" s="27">
        <v>104.3</v>
      </c>
    </row>
    <row r="275" spans="1:27" ht="28.8">
      <c r="A275" s="46" t="s">
        <v>2279</v>
      </c>
      <c r="B275" s="175"/>
      <c r="C275" s="175"/>
      <c r="D275" s="175"/>
      <c r="E275" s="175"/>
      <c r="F275" s="175"/>
      <c r="G275" s="82">
        <v>137.01</v>
      </c>
      <c r="H275" s="82">
        <v>110.78</v>
      </c>
      <c r="I275" s="82">
        <v>124.18</v>
      </c>
      <c r="J275" s="82">
        <v>156.35</v>
      </c>
      <c r="K275" s="82">
        <v>126.95</v>
      </c>
      <c r="L275" s="82">
        <v>109.71</v>
      </c>
      <c r="M275" s="82">
        <v>107.19</v>
      </c>
      <c r="N275" s="82">
        <v>113.2</v>
      </c>
      <c r="O275" s="82">
        <v>109.73</v>
      </c>
      <c r="P275" s="82">
        <v>110.02</v>
      </c>
      <c r="Q275" s="82">
        <v>106.42</v>
      </c>
      <c r="R275" s="82">
        <v>105.61</v>
      </c>
      <c r="S275" s="82">
        <v>121.34</v>
      </c>
      <c r="T275" s="82">
        <v>107.76</v>
      </c>
      <c r="U275" s="82">
        <v>102.14</v>
      </c>
      <c r="V275" s="82">
        <v>109.61</v>
      </c>
      <c r="W275" s="311">
        <v>108.75</v>
      </c>
      <c r="X275" s="311">
        <v>103.3</v>
      </c>
      <c r="Y275" s="27">
        <v>107.3</v>
      </c>
      <c r="Z275" s="27">
        <v>115</v>
      </c>
      <c r="AA275" s="27">
        <v>107.4</v>
      </c>
    </row>
    <row r="276" spans="1:27" ht="26.4">
      <c r="A276" s="26" t="s">
        <v>1807</v>
      </c>
      <c r="B276" s="175"/>
      <c r="C276" s="175"/>
      <c r="D276" s="175"/>
      <c r="E276" s="175"/>
      <c r="F276" s="175"/>
      <c r="G276" s="175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175"/>
      <c r="T276" s="175"/>
      <c r="U276" s="82"/>
      <c r="V276" s="175"/>
      <c r="W276" s="311"/>
      <c r="X276" s="427"/>
      <c r="Y276" s="27"/>
      <c r="Z276" s="463"/>
      <c r="AA276" s="458"/>
    </row>
    <row r="277" spans="1:27">
      <c r="A277" s="46" t="s">
        <v>844</v>
      </c>
      <c r="B277" s="175"/>
      <c r="C277" s="175"/>
      <c r="D277" s="175"/>
      <c r="E277" s="175"/>
      <c r="F277" s="175"/>
      <c r="G277" s="82">
        <v>109.54</v>
      </c>
      <c r="H277" s="82">
        <v>107.19</v>
      </c>
      <c r="I277" s="82">
        <v>131.68</v>
      </c>
      <c r="J277" s="82">
        <v>157.78</v>
      </c>
      <c r="K277" s="82">
        <v>133.53</v>
      </c>
      <c r="L277" s="82">
        <v>117.99</v>
      </c>
      <c r="M277" s="82">
        <v>99.38</v>
      </c>
      <c r="N277" s="82">
        <v>98.68</v>
      </c>
      <c r="O277" s="82">
        <v>91.74</v>
      </c>
      <c r="P277" s="82">
        <v>107.23</v>
      </c>
      <c r="Q277" s="82">
        <v>106.29</v>
      </c>
      <c r="R277" s="82">
        <v>99.11</v>
      </c>
      <c r="S277" s="82">
        <v>100.48</v>
      </c>
      <c r="T277" s="82">
        <v>99.42</v>
      </c>
      <c r="U277" s="82">
        <v>100.36</v>
      </c>
      <c r="V277" s="82">
        <v>106.54</v>
      </c>
      <c r="W277" s="311">
        <v>98.7</v>
      </c>
      <c r="X277" s="311">
        <v>102.2</v>
      </c>
      <c r="Y277" s="27">
        <v>102.5</v>
      </c>
      <c r="Z277" s="27">
        <v>109.3</v>
      </c>
      <c r="AA277" s="27">
        <v>111.2</v>
      </c>
    </row>
    <row r="278" spans="1:27">
      <c r="A278" s="46" t="s">
        <v>845</v>
      </c>
      <c r="B278" s="175"/>
      <c r="C278" s="175"/>
      <c r="D278" s="175"/>
      <c r="E278" s="175"/>
      <c r="F278" s="175"/>
      <c r="G278" s="82">
        <v>112.51</v>
      </c>
      <c r="H278" s="82">
        <v>98.57</v>
      </c>
      <c r="I278" s="82">
        <v>150.41999999999999</v>
      </c>
      <c r="J278" s="82">
        <v>166.32</v>
      </c>
      <c r="K278" s="82">
        <v>141.81</v>
      </c>
      <c r="L278" s="82">
        <v>106.85</v>
      </c>
      <c r="M278" s="82">
        <v>94.55</v>
      </c>
      <c r="N278" s="82">
        <v>100</v>
      </c>
      <c r="O278" s="82">
        <v>99.38</v>
      </c>
      <c r="P278" s="82">
        <v>106.39</v>
      </c>
      <c r="Q278" s="82">
        <v>127.86</v>
      </c>
      <c r="R278" s="82">
        <v>104.16</v>
      </c>
      <c r="S278" s="82">
        <v>100.29</v>
      </c>
      <c r="T278" s="82">
        <v>91.27</v>
      </c>
      <c r="U278" s="82">
        <v>108.34</v>
      </c>
      <c r="V278" s="82">
        <v>113.6</v>
      </c>
      <c r="W278" s="311">
        <v>104.23</v>
      </c>
      <c r="X278" s="311">
        <v>97.9</v>
      </c>
      <c r="Y278" s="27">
        <v>106.9</v>
      </c>
      <c r="Z278" s="27">
        <v>116.1</v>
      </c>
      <c r="AA278" s="27">
        <v>102.2</v>
      </c>
    </row>
    <row r="279" spans="1:27">
      <c r="A279" s="46" t="s">
        <v>1148</v>
      </c>
      <c r="G279" s="13">
        <v>118.45</v>
      </c>
      <c r="H279" s="13">
        <v>104.52</v>
      </c>
      <c r="I279" s="27">
        <v>163.44999999999999</v>
      </c>
      <c r="J279" s="27">
        <v>149.61000000000001</v>
      </c>
      <c r="K279" s="27">
        <v>135.69999999999999</v>
      </c>
      <c r="L279" s="27">
        <v>120.2</v>
      </c>
      <c r="M279" s="27">
        <v>97.5</v>
      </c>
      <c r="N279" s="27">
        <v>98.4</v>
      </c>
      <c r="O279" s="27">
        <v>103.4</v>
      </c>
      <c r="P279" s="27">
        <v>107.3</v>
      </c>
      <c r="Q279" s="223">
        <v>110</v>
      </c>
      <c r="R279" s="27">
        <v>106.4</v>
      </c>
      <c r="S279" s="27">
        <v>100.9</v>
      </c>
      <c r="T279" s="27">
        <v>100</v>
      </c>
      <c r="U279" s="82">
        <v>107.5</v>
      </c>
      <c r="V279" s="322">
        <v>126.85</v>
      </c>
      <c r="W279" s="311">
        <v>108</v>
      </c>
      <c r="X279" s="311">
        <v>104.2</v>
      </c>
      <c r="Y279" s="27">
        <v>116.9</v>
      </c>
      <c r="Z279" s="27">
        <v>123.7</v>
      </c>
      <c r="AA279" s="27">
        <v>104.7</v>
      </c>
    </row>
    <row r="280" spans="1:27">
      <c r="A280" s="46" t="s">
        <v>1762</v>
      </c>
      <c r="G280" s="13">
        <v>121.11</v>
      </c>
      <c r="H280" s="13">
        <v>108.27</v>
      </c>
      <c r="I280" s="27">
        <v>140.31</v>
      </c>
      <c r="J280" s="27">
        <v>178.19</v>
      </c>
      <c r="K280" s="27">
        <v>123</v>
      </c>
      <c r="L280" s="27">
        <v>122.6</v>
      </c>
      <c r="M280" s="27">
        <v>102.6</v>
      </c>
      <c r="N280" s="27">
        <v>108.1</v>
      </c>
      <c r="O280" s="27">
        <v>107.8</v>
      </c>
      <c r="P280" s="27">
        <v>106</v>
      </c>
      <c r="Q280" s="27">
        <v>113</v>
      </c>
      <c r="R280" s="27">
        <v>112.2</v>
      </c>
      <c r="S280" s="27">
        <v>107.7</v>
      </c>
      <c r="T280" s="27">
        <v>109.1</v>
      </c>
      <c r="U280" s="82">
        <v>113.2</v>
      </c>
      <c r="V280" s="322">
        <v>105.83</v>
      </c>
      <c r="W280" s="311">
        <v>115.59</v>
      </c>
      <c r="X280" s="311">
        <v>99.1</v>
      </c>
      <c r="Y280" s="27">
        <v>106.3</v>
      </c>
      <c r="Z280" s="27">
        <v>119.2</v>
      </c>
      <c r="AA280" s="27">
        <v>115.2</v>
      </c>
    </row>
    <row r="281" spans="1:27" ht="26.4">
      <c r="A281" s="26" t="s">
        <v>2159</v>
      </c>
      <c r="G281" s="84"/>
      <c r="H281" s="84"/>
      <c r="T281" s="27"/>
      <c r="U281" s="82"/>
      <c r="Y281" s="450"/>
      <c r="AA281" s="27"/>
    </row>
    <row r="282" spans="1:27" ht="39.6">
      <c r="A282" s="46" t="s">
        <v>862</v>
      </c>
      <c r="G282" s="13">
        <v>123.59</v>
      </c>
      <c r="H282" s="13">
        <v>114.85</v>
      </c>
      <c r="I282" s="27">
        <v>115.57</v>
      </c>
      <c r="J282" s="27">
        <v>167.43</v>
      </c>
      <c r="K282" s="27">
        <v>121.3</v>
      </c>
      <c r="L282" s="27">
        <v>120.1</v>
      </c>
      <c r="M282" s="27">
        <v>112.3</v>
      </c>
      <c r="N282" s="27">
        <v>109.8</v>
      </c>
      <c r="O282" s="27">
        <v>111</v>
      </c>
      <c r="P282" s="27">
        <v>109.2</v>
      </c>
      <c r="Q282" s="27">
        <v>110.8</v>
      </c>
      <c r="R282" s="27">
        <v>126</v>
      </c>
      <c r="S282" s="27">
        <v>104.8</v>
      </c>
      <c r="T282" s="27">
        <v>99.2</v>
      </c>
      <c r="U282" s="82">
        <v>108.82</v>
      </c>
      <c r="V282" s="322">
        <v>107.29</v>
      </c>
      <c r="W282" s="311">
        <v>99.21</v>
      </c>
      <c r="X282" s="311">
        <v>110</v>
      </c>
      <c r="Y282" s="27">
        <v>109.1</v>
      </c>
      <c r="Z282" s="27">
        <v>103.5</v>
      </c>
      <c r="AA282" s="27">
        <v>105.6</v>
      </c>
    </row>
    <row r="283" spans="1:27" ht="26.4">
      <c r="A283" s="46" t="s">
        <v>863</v>
      </c>
      <c r="G283" s="13">
        <v>123.53</v>
      </c>
      <c r="H283" s="13">
        <v>111.67</v>
      </c>
      <c r="I283" s="27">
        <v>150.24</v>
      </c>
      <c r="J283" s="27">
        <v>143.09</v>
      </c>
      <c r="K283" s="27">
        <v>120.1</v>
      </c>
      <c r="L283" s="27">
        <v>113.3</v>
      </c>
      <c r="M283" s="27">
        <v>110</v>
      </c>
      <c r="N283" s="27">
        <v>104.5</v>
      </c>
      <c r="O283" s="27">
        <v>114.3</v>
      </c>
      <c r="P283" s="27">
        <v>110.2</v>
      </c>
      <c r="Q283" s="27">
        <v>100.9</v>
      </c>
      <c r="R283" s="27">
        <v>144.4</v>
      </c>
      <c r="S283" s="27">
        <v>87.2</v>
      </c>
      <c r="T283" s="27">
        <v>90.7</v>
      </c>
      <c r="U283" s="82">
        <v>124.2</v>
      </c>
      <c r="V283" s="322">
        <v>105</v>
      </c>
      <c r="W283" s="311">
        <v>100.22</v>
      </c>
      <c r="X283" s="311">
        <v>104.3</v>
      </c>
      <c r="Y283" s="27">
        <v>112.1</v>
      </c>
      <c r="Z283" s="27">
        <v>106.5</v>
      </c>
      <c r="AA283" s="27">
        <v>115.5</v>
      </c>
    </row>
    <row r="284" spans="1:27" ht="39.6">
      <c r="A284" s="46" t="s">
        <v>864</v>
      </c>
      <c r="G284" s="13">
        <v>130.97</v>
      </c>
      <c r="H284" s="13">
        <v>107.09</v>
      </c>
      <c r="I284" s="27">
        <v>112.43</v>
      </c>
      <c r="J284" s="27">
        <v>122.75</v>
      </c>
      <c r="K284" s="27">
        <v>173.8</v>
      </c>
      <c r="L284" s="27">
        <v>127.5</v>
      </c>
      <c r="M284" s="27">
        <v>106.5</v>
      </c>
      <c r="N284" s="27">
        <v>114.9</v>
      </c>
      <c r="O284" s="27">
        <v>110.9</v>
      </c>
      <c r="P284" s="27">
        <v>111.8</v>
      </c>
      <c r="Q284" s="27">
        <v>108</v>
      </c>
      <c r="R284" s="27">
        <v>108.8</v>
      </c>
      <c r="S284" s="27">
        <v>110</v>
      </c>
      <c r="T284" s="27">
        <v>91.6</v>
      </c>
      <c r="U284" s="82">
        <v>106.39</v>
      </c>
      <c r="V284" s="322">
        <v>114.33</v>
      </c>
      <c r="W284" s="311">
        <v>106.08</v>
      </c>
      <c r="X284" s="311">
        <v>98</v>
      </c>
      <c r="Y284" s="27">
        <v>98.7</v>
      </c>
      <c r="Z284" s="27">
        <v>99.8</v>
      </c>
      <c r="AA284" s="27">
        <v>100.8</v>
      </c>
    </row>
    <row r="285" spans="1:27" ht="39.6">
      <c r="A285" s="46" t="s">
        <v>606</v>
      </c>
      <c r="G285" s="13">
        <v>121.07</v>
      </c>
      <c r="H285" s="13">
        <v>107.54</v>
      </c>
      <c r="I285" s="27">
        <v>112.4</v>
      </c>
      <c r="J285" s="27">
        <v>154.63</v>
      </c>
      <c r="K285" s="27">
        <v>122.4</v>
      </c>
      <c r="L285" s="27">
        <v>113</v>
      </c>
      <c r="M285" s="27">
        <v>111.2</v>
      </c>
      <c r="N285" s="27">
        <v>121.4</v>
      </c>
      <c r="O285" s="27">
        <v>120.5</v>
      </c>
      <c r="P285" s="27">
        <v>113.5</v>
      </c>
      <c r="Q285" s="27">
        <v>108.7</v>
      </c>
      <c r="R285" s="27">
        <v>126.6</v>
      </c>
      <c r="S285" s="27">
        <v>117.5</v>
      </c>
      <c r="T285" s="27">
        <v>81.2</v>
      </c>
      <c r="U285" s="82">
        <v>112.8</v>
      </c>
      <c r="V285" s="322">
        <v>104.22</v>
      </c>
      <c r="W285" s="311">
        <v>96.29</v>
      </c>
      <c r="X285" s="311">
        <v>115.4</v>
      </c>
      <c r="Y285" s="27">
        <v>95.6</v>
      </c>
      <c r="Z285" s="27">
        <v>96</v>
      </c>
      <c r="AA285" s="27">
        <v>106.9</v>
      </c>
    </row>
    <row r="286" spans="1:27" ht="39.6">
      <c r="A286" s="26" t="s">
        <v>1808</v>
      </c>
      <c r="W286" s="175"/>
      <c r="X286" s="427"/>
      <c r="Y286" s="427"/>
      <c r="Z286" s="27"/>
      <c r="AA286" s="27"/>
    </row>
    <row r="287" spans="1:27">
      <c r="A287" s="46" t="s">
        <v>1763</v>
      </c>
      <c r="G287" s="13">
        <v>80.03</v>
      </c>
      <c r="H287" s="13">
        <v>109.81</v>
      </c>
      <c r="I287" s="27">
        <v>183.57</v>
      </c>
      <c r="J287" s="27">
        <v>192</v>
      </c>
      <c r="K287" s="27">
        <v>119.6</v>
      </c>
      <c r="L287" s="27">
        <v>77.599999999999994</v>
      </c>
      <c r="M287" s="27">
        <v>112.6</v>
      </c>
      <c r="N287" s="27">
        <v>101.5</v>
      </c>
      <c r="O287" s="27">
        <v>107</v>
      </c>
      <c r="P287" s="27">
        <v>107.1</v>
      </c>
      <c r="Q287" s="27">
        <v>115.9</v>
      </c>
      <c r="R287" s="27">
        <v>111.5</v>
      </c>
      <c r="S287" s="27">
        <v>95.7</v>
      </c>
      <c r="T287" s="27">
        <v>117.4</v>
      </c>
      <c r="U287" s="82">
        <v>127.9</v>
      </c>
      <c r="V287" s="322">
        <v>88.17</v>
      </c>
      <c r="W287" s="311">
        <v>96.72</v>
      </c>
      <c r="X287" s="311">
        <v>106.7</v>
      </c>
      <c r="Y287" s="27">
        <v>112.9</v>
      </c>
      <c r="Z287" s="27">
        <v>130.9</v>
      </c>
      <c r="AA287" s="27">
        <v>106.8</v>
      </c>
    </row>
    <row r="288" spans="1:27">
      <c r="A288" s="46" t="s">
        <v>607</v>
      </c>
      <c r="G288" s="82">
        <v>79.42</v>
      </c>
      <c r="H288" s="82">
        <v>101.96</v>
      </c>
      <c r="I288" s="82">
        <v>197.03</v>
      </c>
      <c r="J288" s="82">
        <v>180.26</v>
      </c>
      <c r="K288" s="82">
        <v>140.37</v>
      </c>
      <c r="L288" s="82">
        <v>101.56</v>
      </c>
      <c r="M288" s="82">
        <v>94.48</v>
      </c>
      <c r="N288" s="82">
        <v>101.29</v>
      </c>
      <c r="O288" s="82">
        <v>107.82</v>
      </c>
      <c r="P288" s="82">
        <v>115.81</v>
      </c>
      <c r="Q288" s="82">
        <v>115.09</v>
      </c>
      <c r="R288" s="82">
        <v>108.11</v>
      </c>
      <c r="S288" s="82">
        <v>106.09</v>
      </c>
      <c r="T288" s="82">
        <v>90.09</v>
      </c>
      <c r="U288" s="82">
        <v>104.85</v>
      </c>
      <c r="V288" s="322">
        <v>111.76</v>
      </c>
      <c r="W288" s="311">
        <v>101.15</v>
      </c>
      <c r="X288" s="311">
        <v>99.8</v>
      </c>
      <c r="Y288" s="27">
        <v>101.2</v>
      </c>
      <c r="Z288" s="27">
        <v>116.6</v>
      </c>
      <c r="AA288" s="27">
        <v>114.5</v>
      </c>
    </row>
    <row r="289" spans="1:27">
      <c r="A289" s="46" t="s">
        <v>608</v>
      </c>
      <c r="G289" s="82"/>
      <c r="H289" s="82"/>
      <c r="I289" s="82"/>
      <c r="J289" s="82"/>
      <c r="K289" s="82">
        <v>108.83</v>
      </c>
      <c r="L289" s="82">
        <v>102.65</v>
      </c>
      <c r="M289" s="82">
        <v>110.14</v>
      </c>
      <c r="N289" s="82">
        <v>109.75</v>
      </c>
      <c r="O289" s="82">
        <v>112.08</v>
      </c>
      <c r="P289" s="82">
        <v>103.34</v>
      </c>
      <c r="Q289" s="82">
        <v>107.77</v>
      </c>
      <c r="R289" s="82">
        <v>107.01</v>
      </c>
      <c r="S289" s="82">
        <v>106.91</v>
      </c>
      <c r="T289" s="82">
        <v>103.16</v>
      </c>
      <c r="U289" s="82">
        <v>116.08</v>
      </c>
      <c r="V289" s="322">
        <v>100.35</v>
      </c>
      <c r="W289" s="311">
        <v>99.91</v>
      </c>
      <c r="X289" s="311">
        <v>100.7</v>
      </c>
      <c r="Y289" s="27">
        <v>104</v>
      </c>
      <c r="Z289" s="27">
        <v>132.69999999999999</v>
      </c>
      <c r="AA289" s="27">
        <v>112.4</v>
      </c>
    </row>
    <row r="290" spans="1:27" ht="28.8">
      <c r="A290" s="46" t="s">
        <v>823</v>
      </c>
      <c r="G290" s="82">
        <v>86.57</v>
      </c>
      <c r="H290" s="82">
        <v>99.64</v>
      </c>
      <c r="I290" s="82">
        <v>134.6</v>
      </c>
      <c r="J290" s="82">
        <v>209.78</v>
      </c>
      <c r="K290" s="82">
        <v>122.43</v>
      </c>
      <c r="L290" s="82">
        <v>89.53</v>
      </c>
      <c r="M290" s="82">
        <v>120.23</v>
      </c>
      <c r="N290" s="82">
        <v>99.94</v>
      </c>
      <c r="O290" s="82">
        <v>122.09</v>
      </c>
      <c r="P290" s="82">
        <v>95.99</v>
      </c>
      <c r="Q290" s="82">
        <v>114.38</v>
      </c>
      <c r="R290" s="82">
        <v>108.2</v>
      </c>
      <c r="S290" s="82">
        <v>101.85</v>
      </c>
      <c r="T290" s="82">
        <v>97.94</v>
      </c>
      <c r="U290" s="82">
        <v>140.55000000000001</v>
      </c>
      <c r="V290" s="322">
        <v>104.32</v>
      </c>
      <c r="W290" s="311">
        <v>103.75</v>
      </c>
      <c r="X290" s="311">
        <v>97.9</v>
      </c>
      <c r="Y290" s="27">
        <v>104</v>
      </c>
      <c r="Z290" s="27">
        <v>141.9</v>
      </c>
      <c r="AA290" s="27">
        <v>104.7</v>
      </c>
    </row>
    <row r="291" spans="1:27">
      <c r="A291" s="26" t="s">
        <v>1264</v>
      </c>
      <c r="G291" s="312"/>
      <c r="H291" s="312"/>
      <c r="I291" s="312"/>
      <c r="J291" s="312"/>
      <c r="K291" s="312"/>
      <c r="L291" s="312"/>
      <c r="M291" s="312"/>
      <c r="N291" s="312"/>
      <c r="O291" s="312"/>
      <c r="P291" s="312"/>
      <c r="Q291" s="312"/>
      <c r="R291" s="312"/>
      <c r="S291" s="312"/>
      <c r="T291" s="312"/>
      <c r="U291" s="312"/>
      <c r="W291" s="357"/>
      <c r="X291" s="427"/>
      <c r="Y291" s="27"/>
    </row>
    <row r="292" spans="1:27" ht="39.6">
      <c r="A292" s="46" t="s">
        <v>2018</v>
      </c>
      <c r="G292" s="13">
        <v>104.91</v>
      </c>
      <c r="H292" s="13">
        <v>97.78</v>
      </c>
      <c r="I292" s="27">
        <v>128.15</v>
      </c>
      <c r="J292" s="27">
        <v>149.72</v>
      </c>
      <c r="K292" s="27">
        <v>126.2</v>
      </c>
      <c r="L292" s="27">
        <v>108.9</v>
      </c>
      <c r="M292" s="27">
        <v>101.7</v>
      </c>
      <c r="N292" s="27">
        <v>136.80000000000001</v>
      </c>
      <c r="O292" s="27">
        <v>260.10000000000002</v>
      </c>
      <c r="P292" s="27">
        <v>63.6</v>
      </c>
      <c r="Q292" s="27">
        <v>93.7</v>
      </c>
      <c r="R292" s="27">
        <v>182.5</v>
      </c>
      <c r="S292" s="27">
        <v>89.3</v>
      </c>
      <c r="T292" s="27">
        <v>107.3</v>
      </c>
      <c r="U292" s="82">
        <v>154.85</v>
      </c>
      <c r="V292" s="322">
        <v>102.17</v>
      </c>
      <c r="W292" s="311">
        <v>77.239999999999995</v>
      </c>
      <c r="X292" s="311">
        <v>82.5</v>
      </c>
      <c r="Y292" s="27">
        <v>112.7</v>
      </c>
      <c r="Z292" s="27">
        <v>133.80000000000001</v>
      </c>
      <c r="AA292" s="27">
        <v>156</v>
      </c>
    </row>
    <row r="293" spans="1:27">
      <c r="A293" s="46" t="s">
        <v>2019</v>
      </c>
      <c r="G293" s="13">
        <v>123.05</v>
      </c>
      <c r="H293" s="13">
        <v>115.56</v>
      </c>
      <c r="I293" s="27">
        <v>124.03</v>
      </c>
      <c r="J293" s="27">
        <v>401.47</v>
      </c>
      <c r="K293" s="27">
        <v>119.6</v>
      </c>
      <c r="L293" s="27">
        <v>80.900000000000006</v>
      </c>
      <c r="M293" s="27">
        <v>113.1</v>
      </c>
      <c r="N293" s="27">
        <v>116.7</v>
      </c>
      <c r="O293" s="27">
        <v>133.6</v>
      </c>
      <c r="P293" s="27">
        <v>102.3</v>
      </c>
      <c r="Q293" s="27">
        <v>115.2</v>
      </c>
      <c r="R293" s="27">
        <v>126.2</v>
      </c>
      <c r="S293" s="27">
        <v>61.7</v>
      </c>
      <c r="T293" s="27">
        <v>137.6</v>
      </c>
      <c r="U293" s="82">
        <v>122.03</v>
      </c>
      <c r="V293" s="322">
        <v>109.78</v>
      </c>
      <c r="W293" s="311">
        <v>103.5</v>
      </c>
      <c r="X293" s="311">
        <v>107.4</v>
      </c>
      <c r="Y293" s="27">
        <v>105.3</v>
      </c>
      <c r="Z293" s="27">
        <v>106.6</v>
      </c>
      <c r="AA293" s="27">
        <v>105.6</v>
      </c>
    </row>
    <row r="294" spans="1:27">
      <c r="A294" s="46" t="s">
        <v>1764</v>
      </c>
      <c r="G294" s="13">
        <v>140.91999999999999</v>
      </c>
      <c r="H294" s="13">
        <v>120.99</v>
      </c>
      <c r="I294" s="27">
        <v>107.57</v>
      </c>
      <c r="J294" s="27">
        <v>322.45</v>
      </c>
      <c r="K294" s="27">
        <v>154</v>
      </c>
      <c r="L294" s="27">
        <v>93.1</v>
      </c>
      <c r="M294" s="27">
        <v>104.3</v>
      </c>
      <c r="N294" s="27">
        <v>127</v>
      </c>
      <c r="O294" s="27">
        <v>159.9</v>
      </c>
      <c r="P294" s="27">
        <v>118.1</v>
      </c>
      <c r="Q294" s="27">
        <v>96.6</v>
      </c>
      <c r="R294" s="27">
        <v>130.6</v>
      </c>
      <c r="S294" s="27">
        <v>65.599999999999994</v>
      </c>
      <c r="T294" s="27">
        <v>112.9</v>
      </c>
      <c r="U294" s="82">
        <v>132.62</v>
      </c>
      <c r="V294" s="322">
        <v>128.03</v>
      </c>
      <c r="W294" s="311">
        <v>107.89</v>
      </c>
      <c r="X294" s="311">
        <v>102.4</v>
      </c>
      <c r="Y294" s="27">
        <v>100.7</v>
      </c>
      <c r="Z294" s="27">
        <v>107.8</v>
      </c>
      <c r="AA294" s="27">
        <v>100.2</v>
      </c>
    </row>
    <row r="295" spans="1:27">
      <c r="A295" s="46" t="s">
        <v>1765</v>
      </c>
      <c r="G295" s="13">
        <v>146.72999999999999</v>
      </c>
      <c r="H295" s="13">
        <v>116.02</v>
      </c>
      <c r="I295" s="27">
        <v>106.15</v>
      </c>
      <c r="J295" s="27">
        <v>257.24</v>
      </c>
      <c r="K295" s="27">
        <v>187.5</v>
      </c>
      <c r="L295" s="27">
        <v>64</v>
      </c>
      <c r="M295" s="27">
        <v>155.5</v>
      </c>
      <c r="N295" s="27">
        <v>97.9</v>
      </c>
      <c r="O295" s="27">
        <v>94.8</v>
      </c>
      <c r="P295" s="27">
        <v>207.6</v>
      </c>
      <c r="Q295" s="27">
        <v>101.3</v>
      </c>
      <c r="R295" s="27">
        <v>162.9</v>
      </c>
      <c r="S295" s="27">
        <v>52.1</v>
      </c>
      <c r="T295" s="27">
        <v>156</v>
      </c>
      <c r="U295" s="82">
        <v>103.37</v>
      </c>
      <c r="V295" s="322">
        <v>112.41</v>
      </c>
      <c r="W295" s="311">
        <v>95.77</v>
      </c>
      <c r="X295" s="311">
        <v>98.5</v>
      </c>
      <c r="Y295" s="27">
        <v>89.1</v>
      </c>
      <c r="Z295" s="27">
        <v>64.8</v>
      </c>
      <c r="AA295" s="27">
        <v>166.9</v>
      </c>
    </row>
    <row r="296" spans="1:27">
      <c r="A296" s="46" t="s">
        <v>1766</v>
      </c>
      <c r="G296" s="13">
        <v>125.05</v>
      </c>
      <c r="H296" s="13">
        <v>109.19</v>
      </c>
      <c r="I296" s="27">
        <v>99.02</v>
      </c>
      <c r="J296" s="27">
        <v>201.22</v>
      </c>
      <c r="K296" s="27">
        <v>123</v>
      </c>
      <c r="L296" s="27">
        <v>112.4</v>
      </c>
      <c r="M296" s="27">
        <v>104.9</v>
      </c>
      <c r="N296" s="27">
        <v>123.2</v>
      </c>
      <c r="O296" s="27">
        <v>126.8</v>
      </c>
      <c r="P296" s="27">
        <v>144.5</v>
      </c>
      <c r="Q296" s="223">
        <v>118.7</v>
      </c>
      <c r="R296" s="27">
        <v>95.5</v>
      </c>
      <c r="S296" s="27">
        <v>93.1</v>
      </c>
      <c r="T296" s="27">
        <v>93.5</v>
      </c>
      <c r="U296" s="82">
        <v>134.15</v>
      </c>
      <c r="V296" s="322">
        <v>116.86</v>
      </c>
      <c r="W296" s="311">
        <v>93.85</v>
      </c>
      <c r="X296" s="311">
        <v>99.3</v>
      </c>
      <c r="Y296" s="27">
        <v>105</v>
      </c>
      <c r="Z296" s="27">
        <v>117.2</v>
      </c>
      <c r="AA296" s="27">
        <v>112.6</v>
      </c>
    </row>
    <row r="297" spans="1:27" ht="15" customHeight="1">
      <c r="A297" s="118" t="s">
        <v>822</v>
      </c>
      <c r="G297" s="13">
        <v>135.34</v>
      </c>
      <c r="H297" s="13">
        <v>112.87</v>
      </c>
      <c r="I297" s="27">
        <v>98.1</v>
      </c>
      <c r="J297" s="27">
        <v>240.27</v>
      </c>
      <c r="K297" s="27">
        <v>175.7</v>
      </c>
      <c r="L297" s="27">
        <v>87.5</v>
      </c>
      <c r="M297" s="27">
        <v>114</v>
      </c>
      <c r="N297" s="27">
        <v>100.8</v>
      </c>
      <c r="O297" s="27">
        <v>89.5</v>
      </c>
      <c r="P297" s="27">
        <v>188.5</v>
      </c>
      <c r="Q297" s="27">
        <v>110</v>
      </c>
      <c r="R297" s="27">
        <v>145.19999999999999</v>
      </c>
      <c r="S297" s="27">
        <v>83.7</v>
      </c>
      <c r="T297" s="27">
        <v>112.1</v>
      </c>
      <c r="U297" s="82">
        <v>105.42</v>
      </c>
      <c r="V297" s="322">
        <v>124.45</v>
      </c>
      <c r="W297" s="311">
        <v>96.74</v>
      </c>
      <c r="X297" s="311">
        <v>104.5</v>
      </c>
      <c r="Y297" s="27">
        <v>108.1</v>
      </c>
      <c r="Z297" s="27">
        <v>79.400000000000006</v>
      </c>
      <c r="AA297" s="27">
        <v>121.7</v>
      </c>
    </row>
    <row r="298" spans="1:27">
      <c r="A298" s="26" t="s">
        <v>1463</v>
      </c>
      <c r="T298" s="27"/>
      <c r="U298" s="36"/>
      <c r="W298" s="175"/>
      <c r="X298" s="427"/>
      <c r="Y298" s="450"/>
      <c r="Z298" s="463"/>
      <c r="AA298" s="27"/>
    </row>
    <row r="299" spans="1:27" ht="26.4">
      <c r="A299" s="46" t="s">
        <v>2020</v>
      </c>
      <c r="G299" s="13">
        <v>124.24</v>
      </c>
      <c r="H299" s="13">
        <v>105.15</v>
      </c>
      <c r="I299" s="27">
        <v>95.85</v>
      </c>
      <c r="J299" s="27">
        <v>157.63</v>
      </c>
      <c r="K299" s="27">
        <v>155.6</v>
      </c>
      <c r="L299" s="27">
        <v>110.2</v>
      </c>
      <c r="M299" s="27">
        <v>107</v>
      </c>
      <c r="N299" s="27">
        <v>112.7</v>
      </c>
      <c r="O299" s="27">
        <v>143.19999999999999</v>
      </c>
      <c r="P299" s="27">
        <v>122.1</v>
      </c>
      <c r="Q299" s="27">
        <v>111</v>
      </c>
      <c r="R299" s="27">
        <v>113.3</v>
      </c>
      <c r="S299" s="27">
        <v>146.19999999999999</v>
      </c>
      <c r="T299" s="27">
        <v>102.6</v>
      </c>
      <c r="U299" s="82">
        <v>110.4</v>
      </c>
      <c r="V299" s="322">
        <v>105.82</v>
      </c>
      <c r="W299" s="311">
        <v>104.04</v>
      </c>
      <c r="X299" s="311">
        <v>105.2</v>
      </c>
      <c r="Y299" s="27">
        <v>86.8</v>
      </c>
      <c r="Z299" s="27">
        <v>128.5</v>
      </c>
      <c r="AA299" s="27">
        <v>115.5</v>
      </c>
    </row>
    <row r="300" spans="1:27">
      <c r="A300" s="46" t="s">
        <v>824</v>
      </c>
      <c r="B300" s="175"/>
      <c r="C300" s="175"/>
      <c r="D300" s="175"/>
      <c r="E300" s="175"/>
      <c r="F300" s="175"/>
      <c r="G300" s="82">
        <v>123.6</v>
      </c>
      <c r="H300" s="82">
        <v>105.2</v>
      </c>
      <c r="I300" s="82">
        <v>107.64</v>
      </c>
      <c r="J300" s="82">
        <v>348.08</v>
      </c>
      <c r="K300" s="82">
        <v>141.31</v>
      </c>
      <c r="L300" s="82">
        <v>93.4</v>
      </c>
      <c r="M300" s="82">
        <v>110.43</v>
      </c>
      <c r="N300" s="82">
        <v>112.56</v>
      </c>
      <c r="O300" s="82">
        <v>124.62</v>
      </c>
      <c r="P300" s="82">
        <v>104.35</v>
      </c>
      <c r="Q300" s="82">
        <v>103.28</v>
      </c>
      <c r="R300" s="82">
        <v>117.01</v>
      </c>
      <c r="S300" s="82">
        <v>80.209999999999994</v>
      </c>
      <c r="T300" s="82">
        <v>98.83</v>
      </c>
      <c r="U300" s="82">
        <v>122.18</v>
      </c>
      <c r="V300" s="82">
        <v>114.93</v>
      </c>
      <c r="W300" s="311">
        <v>105.14</v>
      </c>
      <c r="X300" s="311">
        <v>102.8</v>
      </c>
      <c r="Y300" s="27">
        <v>87</v>
      </c>
      <c r="Z300" s="27">
        <v>113.7</v>
      </c>
      <c r="AA300" s="27">
        <v>111.2</v>
      </c>
    </row>
    <row r="301" spans="1:27" ht="15.6">
      <c r="A301" s="46" t="s">
        <v>1462</v>
      </c>
      <c r="G301" s="13">
        <v>123.44</v>
      </c>
      <c r="H301" s="13">
        <v>100.98</v>
      </c>
      <c r="I301" s="27">
        <v>119.88</v>
      </c>
      <c r="J301" s="27">
        <v>118.66</v>
      </c>
      <c r="K301" s="27">
        <v>129.4</v>
      </c>
      <c r="L301" s="27">
        <v>126.2</v>
      </c>
      <c r="M301" s="27">
        <v>114.4</v>
      </c>
      <c r="N301" s="27">
        <v>112.5</v>
      </c>
      <c r="O301" s="27">
        <v>131.80000000000001</v>
      </c>
      <c r="P301" s="27">
        <v>112</v>
      </c>
      <c r="Q301" s="27">
        <v>109.9</v>
      </c>
      <c r="R301" s="27">
        <v>132.30000000000001</v>
      </c>
      <c r="S301" s="27">
        <v>102.3</v>
      </c>
      <c r="T301" s="51">
        <v>76.5</v>
      </c>
      <c r="U301" s="13">
        <v>144</v>
      </c>
      <c r="V301" s="13">
        <v>127.4</v>
      </c>
      <c r="W301" s="311">
        <v>109.08</v>
      </c>
      <c r="X301" s="311">
        <v>79</v>
      </c>
      <c r="Y301" s="27">
        <v>165.7</v>
      </c>
      <c r="Z301" s="27">
        <v>117.1</v>
      </c>
      <c r="AA301" s="27">
        <v>72.47</v>
      </c>
    </row>
    <row r="302" spans="1:27" ht="26.4">
      <c r="A302" s="144" t="s">
        <v>1325</v>
      </c>
      <c r="G302" s="13">
        <v>119.3</v>
      </c>
      <c r="H302" s="13">
        <v>95.67</v>
      </c>
      <c r="I302" s="27">
        <v>108.56</v>
      </c>
      <c r="J302" s="27">
        <v>117.1</v>
      </c>
      <c r="K302" s="27">
        <v>143</v>
      </c>
      <c r="L302" s="27">
        <v>122.7</v>
      </c>
      <c r="M302" s="27">
        <v>119.4</v>
      </c>
      <c r="N302" s="27">
        <v>117.6</v>
      </c>
      <c r="O302" s="27">
        <v>142.6</v>
      </c>
      <c r="P302" s="27">
        <v>110.6</v>
      </c>
      <c r="Q302" s="27">
        <v>107.3</v>
      </c>
      <c r="R302" s="27">
        <v>130.19999999999999</v>
      </c>
      <c r="S302" s="27">
        <v>95.1</v>
      </c>
      <c r="T302" s="27">
        <v>105.8</v>
      </c>
      <c r="U302" s="13">
        <v>149.69999999999999</v>
      </c>
      <c r="V302" s="322">
        <v>124.67</v>
      </c>
      <c r="W302" s="311">
        <v>111.25</v>
      </c>
      <c r="X302" s="311">
        <v>87.4</v>
      </c>
      <c r="Y302" s="27">
        <v>162</v>
      </c>
      <c r="Z302" s="27">
        <v>100.7</v>
      </c>
      <c r="AA302" s="27">
        <v>80.47</v>
      </c>
    </row>
    <row r="303" spans="1:27" ht="26.4">
      <c r="A303" s="144" t="s">
        <v>1326</v>
      </c>
      <c r="G303" s="13">
        <v>159.05000000000001</v>
      </c>
      <c r="H303" s="13">
        <v>104.36</v>
      </c>
      <c r="I303" s="27">
        <v>148.62</v>
      </c>
      <c r="J303" s="27">
        <v>125.07</v>
      </c>
      <c r="K303" s="27">
        <v>113.8</v>
      </c>
      <c r="L303" s="27">
        <v>124.4</v>
      </c>
      <c r="M303" s="27">
        <v>107.1</v>
      </c>
      <c r="N303" s="27">
        <v>100.5</v>
      </c>
      <c r="O303" s="27">
        <v>98.7</v>
      </c>
      <c r="P303" s="27">
        <v>104.1</v>
      </c>
      <c r="Q303" s="27">
        <v>118.8</v>
      </c>
      <c r="R303" s="27">
        <v>124.9</v>
      </c>
      <c r="S303" s="27">
        <v>138.69999999999999</v>
      </c>
      <c r="T303" s="27">
        <v>84.5</v>
      </c>
      <c r="U303" s="13">
        <v>102.6</v>
      </c>
      <c r="V303" s="322">
        <v>122.28</v>
      </c>
      <c r="W303" s="311">
        <v>100</v>
      </c>
      <c r="X303" s="311">
        <v>94.3</v>
      </c>
      <c r="Y303" s="27">
        <v>107</v>
      </c>
      <c r="Z303" s="27">
        <v>100</v>
      </c>
      <c r="AA303" s="27"/>
    </row>
    <row r="304" spans="1:27" ht="15.75" customHeight="1">
      <c r="A304" s="144" t="s">
        <v>1327</v>
      </c>
      <c r="G304" s="13">
        <v>142.30000000000001</v>
      </c>
      <c r="H304" s="13">
        <v>108.12</v>
      </c>
      <c r="I304" s="27">
        <v>106.27</v>
      </c>
      <c r="J304" s="27">
        <v>146.43</v>
      </c>
      <c r="K304" s="27">
        <v>139.19999999999999</v>
      </c>
      <c r="L304" s="27">
        <v>118.2</v>
      </c>
      <c r="M304" s="27">
        <v>109.1</v>
      </c>
      <c r="N304" s="27">
        <v>102.9</v>
      </c>
      <c r="O304" s="27">
        <v>139.4</v>
      </c>
      <c r="P304" s="27">
        <v>106.5</v>
      </c>
      <c r="Q304" s="27">
        <v>110.9</v>
      </c>
      <c r="R304" s="27">
        <v>136.19999999999999</v>
      </c>
      <c r="S304" s="27">
        <v>134.6</v>
      </c>
      <c r="T304" s="14">
        <v>63.3</v>
      </c>
      <c r="U304" s="13">
        <v>103</v>
      </c>
      <c r="V304" s="322">
        <v>142.94</v>
      </c>
      <c r="W304" s="311">
        <v>122.99</v>
      </c>
      <c r="X304" s="311">
        <v>66.3</v>
      </c>
      <c r="Y304" s="27">
        <v>151.4</v>
      </c>
      <c r="Z304" s="27">
        <v>140.1</v>
      </c>
      <c r="AA304" s="27">
        <v>65.16</v>
      </c>
    </row>
    <row r="305" spans="1:27" ht="26.4">
      <c r="A305" s="144" t="s">
        <v>1328</v>
      </c>
      <c r="G305" s="13">
        <v>109.58</v>
      </c>
      <c r="H305" s="13">
        <v>114</v>
      </c>
      <c r="I305" s="27">
        <v>165.91</v>
      </c>
      <c r="J305" s="27">
        <v>108.94</v>
      </c>
      <c r="K305" s="27">
        <v>112.4</v>
      </c>
      <c r="L305" s="27">
        <v>136.69999999999999</v>
      </c>
      <c r="M305" s="27">
        <v>107.9</v>
      </c>
      <c r="N305" s="27">
        <v>101</v>
      </c>
      <c r="O305" s="27">
        <v>114.2</v>
      </c>
      <c r="P305" s="27">
        <v>117.4</v>
      </c>
      <c r="Q305" s="27">
        <v>116.4</v>
      </c>
      <c r="R305" s="27">
        <v>137.30000000000001</v>
      </c>
      <c r="S305" s="27">
        <v>112.9</v>
      </c>
      <c r="T305" s="27">
        <v>75.5</v>
      </c>
      <c r="U305" s="13">
        <v>169.6</v>
      </c>
      <c r="V305" s="322">
        <v>117.76</v>
      </c>
      <c r="W305" s="311">
        <v>107.15</v>
      </c>
      <c r="X305" s="311">
        <v>79.400000000000006</v>
      </c>
      <c r="Y305" s="27">
        <v>182.6</v>
      </c>
      <c r="Z305" s="27">
        <v>121.1</v>
      </c>
      <c r="AA305" s="27">
        <v>69.459999999999994</v>
      </c>
    </row>
    <row r="306" spans="1:27" ht="26.4">
      <c r="A306" s="46" t="s">
        <v>1329</v>
      </c>
      <c r="G306" s="13">
        <v>105.3</v>
      </c>
      <c r="H306" s="13">
        <v>112.04</v>
      </c>
      <c r="I306" s="27">
        <v>128.58000000000001</v>
      </c>
      <c r="J306" s="27">
        <v>271.02</v>
      </c>
      <c r="K306" s="27">
        <v>127</v>
      </c>
      <c r="L306" s="27">
        <v>91.5</v>
      </c>
      <c r="M306" s="27">
        <v>97.7</v>
      </c>
      <c r="N306" s="27">
        <v>122.5</v>
      </c>
      <c r="O306" s="27">
        <v>126.3</v>
      </c>
      <c r="P306" s="27">
        <v>102.7</v>
      </c>
      <c r="Q306" s="27">
        <v>129.80000000000001</v>
      </c>
      <c r="R306" s="27">
        <v>93.1</v>
      </c>
      <c r="S306" s="27">
        <v>68.2</v>
      </c>
      <c r="T306" s="27">
        <v>150.5</v>
      </c>
      <c r="U306" s="82">
        <v>127.96</v>
      </c>
      <c r="V306" s="322">
        <v>103.02</v>
      </c>
      <c r="W306" s="311">
        <v>112.15</v>
      </c>
      <c r="X306" s="311">
        <v>95.5</v>
      </c>
      <c r="Y306" s="27">
        <v>118</v>
      </c>
      <c r="Z306" s="27">
        <v>131.5</v>
      </c>
      <c r="AA306" s="27">
        <v>93.1</v>
      </c>
    </row>
    <row r="307" spans="1:27">
      <c r="A307" s="46" t="s">
        <v>2100</v>
      </c>
      <c r="G307" s="13">
        <v>127.27</v>
      </c>
      <c r="H307" s="13">
        <v>106.25</v>
      </c>
      <c r="I307" s="27">
        <v>111.92</v>
      </c>
      <c r="J307" s="27">
        <v>151.19</v>
      </c>
      <c r="K307" s="27">
        <v>143.69999999999999</v>
      </c>
      <c r="L307" s="27">
        <v>98.8</v>
      </c>
      <c r="M307" s="27">
        <v>111.9</v>
      </c>
      <c r="N307" s="27">
        <v>105.8</v>
      </c>
      <c r="O307" s="27">
        <v>126.2</v>
      </c>
      <c r="P307" s="27">
        <v>119.4</v>
      </c>
      <c r="Q307" s="27">
        <v>109.8</v>
      </c>
      <c r="R307" s="27">
        <v>116.3</v>
      </c>
      <c r="S307" s="27">
        <v>90.5</v>
      </c>
      <c r="T307" s="27">
        <v>108</v>
      </c>
      <c r="U307" s="82">
        <v>143.58000000000001</v>
      </c>
      <c r="V307" s="322">
        <v>126.04</v>
      </c>
      <c r="W307" s="311">
        <v>67.239999999999995</v>
      </c>
      <c r="X307" s="311">
        <v>83.6</v>
      </c>
      <c r="Y307" s="27">
        <v>121.6</v>
      </c>
      <c r="Z307" s="27">
        <v>104.8</v>
      </c>
      <c r="AA307" s="27">
        <v>97.4</v>
      </c>
    </row>
    <row r="308" spans="1:27" ht="26.4">
      <c r="A308" s="46" t="s">
        <v>2383</v>
      </c>
      <c r="G308" s="13">
        <v>112.11</v>
      </c>
      <c r="H308" s="13">
        <v>119.14</v>
      </c>
      <c r="I308" s="27">
        <v>181.8</v>
      </c>
      <c r="J308" s="27">
        <v>137.19</v>
      </c>
      <c r="K308" s="27">
        <v>136.5</v>
      </c>
      <c r="L308" s="27">
        <v>110.3</v>
      </c>
      <c r="M308" s="27">
        <v>89</v>
      </c>
      <c r="N308" s="27">
        <v>104.8</v>
      </c>
      <c r="O308" s="27">
        <v>104</v>
      </c>
      <c r="P308" s="27">
        <v>96.2</v>
      </c>
      <c r="Q308" s="27">
        <v>85.8</v>
      </c>
      <c r="R308" s="27">
        <v>97.3</v>
      </c>
      <c r="S308" s="27">
        <v>116.2</v>
      </c>
      <c r="T308" s="27">
        <v>124.1</v>
      </c>
      <c r="U308" s="82">
        <v>106.35</v>
      </c>
      <c r="V308" s="322">
        <v>102.93</v>
      </c>
      <c r="W308" s="311">
        <v>115.46</v>
      </c>
      <c r="X308" s="311">
        <v>109.4</v>
      </c>
      <c r="Y308" s="27">
        <v>108.9</v>
      </c>
      <c r="Z308" s="27">
        <v>113.7</v>
      </c>
      <c r="AA308" s="27">
        <v>103.5</v>
      </c>
    </row>
    <row r="309" spans="1:27">
      <c r="A309" s="46" t="s">
        <v>2101</v>
      </c>
      <c r="G309" s="82"/>
      <c r="H309" s="82"/>
      <c r="I309" s="82"/>
      <c r="J309" s="82"/>
      <c r="K309" s="27">
        <v>110.2</v>
      </c>
      <c r="L309" s="27">
        <v>103.9</v>
      </c>
      <c r="M309" s="27">
        <v>102.5</v>
      </c>
      <c r="N309" s="27">
        <v>111.1</v>
      </c>
      <c r="O309" s="27">
        <v>104.8</v>
      </c>
      <c r="P309" s="27">
        <v>107.6</v>
      </c>
      <c r="Q309" s="27">
        <v>102.8</v>
      </c>
      <c r="R309" s="27">
        <v>105.2</v>
      </c>
      <c r="S309" s="27">
        <v>115.7</v>
      </c>
      <c r="T309" s="27">
        <v>106.9</v>
      </c>
      <c r="U309" s="82">
        <v>107.64</v>
      </c>
      <c r="V309" s="322">
        <v>106.66</v>
      </c>
      <c r="W309" s="311">
        <v>103.43</v>
      </c>
      <c r="X309" s="311">
        <v>104.1</v>
      </c>
      <c r="Y309" s="27">
        <v>109.2</v>
      </c>
      <c r="Z309" s="27">
        <v>112.5</v>
      </c>
      <c r="AA309" s="27">
        <v>108.7</v>
      </c>
    </row>
    <row r="310" spans="1:27">
      <c r="A310" s="46" t="s">
        <v>785</v>
      </c>
      <c r="B310" s="175"/>
      <c r="C310" s="175"/>
      <c r="D310" s="175"/>
      <c r="E310" s="175"/>
      <c r="F310" s="175"/>
      <c r="G310" s="82"/>
      <c r="H310" s="82"/>
      <c r="I310" s="82"/>
      <c r="J310" s="82"/>
      <c r="K310" s="82">
        <v>120.51</v>
      </c>
      <c r="L310" s="82">
        <v>101.15</v>
      </c>
      <c r="M310" s="82">
        <v>100.55</v>
      </c>
      <c r="N310" s="82">
        <v>114.93</v>
      </c>
      <c r="O310" s="82">
        <v>98.43</v>
      </c>
      <c r="P310" s="82">
        <v>117.13</v>
      </c>
      <c r="Q310" s="82">
        <v>104.37</v>
      </c>
      <c r="R310" s="82">
        <v>147.51</v>
      </c>
      <c r="S310" s="82">
        <v>110.49</v>
      </c>
      <c r="T310" s="82">
        <v>124.41</v>
      </c>
      <c r="U310" s="82">
        <v>102.74</v>
      </c>
      <c r="V310" s="82">
        <v>97.96</v>
      </c>
      <c r="W310" s="311">
        <v>104.65</v>
      </c>
      <c r="X310" s="311">
        <v>103.4</v>
      </c>
      <c r="Y310" s="27">
        <v>106.2</v>
      </c>
      <c r="Z310" s="27">
        <v>118.5</v>
      </c>
      <c r="AA310" s="27">
        <v>103.7</v>
      </c>
    </row>
    <row r="311" spans="1:27" ht="15.6">
      <c r="A311" s="46" t="s">
        <v>786</v>
      </c>
      <c r="G311" s="13">
        <v>117.16</v>
      </c>
      <c r="H311" s="13">
        <v>110.49</v>
      </c>
      <c r="I311" s="27">
        <v>159.21</v>
      </c>
      <c r="J311" s="27">
        <v>135.53</v>
      </c>
      <c r="K311" s="27">
        <v>105.1</v>
      </c>
      <c r="L311" s="27">
        <v>105.3</v>
      </c>
      <c r="M311" s="27">
        <v>106.4</v>
      </c>
      <c r="N311" s="27">
        <v>111.2</v>
      </c>
      <c r="O311" s="27">
        <v>108.3</v>
      </c>
      <c r="P311" s="27">
        <v>112.9</v>
      </c>
      <c r="Q311" s="27">
        <v>105</v>
      </c>
      <c r="R311" s="27">
        <v>105.6</v>
      </c>
      <c r="S311" s="27">
        <v>125.5</v>
      </c>
      <c r="T311" s="27">
        <v>106.2</v>
      </c>
      <c r="U311" s="42">
        <v>103.52</v>
      </c>
      <c r="V311" s="13">
        <v>106.1</v>
      </c>
      <c r="W311" s="311">
        <v>103.59</v>
      </c>
      <c r="X311" s="311">
        <v>103</v>
      </c>
      <c r="Y311" s="27">
        <v>103</v>
      </c>
      <c r="Z311" s="27">
        <v>127.4</v>
      </c>
      <c r="AA311" s="27">
        <v>100.8</v>
      </c>
    </row>
    <row r="312" spans="1:27">
      <c r="A312" s="46" t="s">
        <v>2384</v>
      </c>
      <c r="B312" s="175"/>
      <c r="C312" s="175"/>
      <c r="D312" s="175"/>
      <c r="E312" s="175"/>
      <c r="F312" s="175"/>
      <c r="G312" s="13">
        <v>114.99</v>
      </c>
      <c r="H312" s="13">
        <v>105.11</v>
      </c>
      <c r="I312" s="27">
        <v>118.5</v>
      </c>
      <c r="J312" s="27">
        <v>166.64</v>
      </c>
      <c r="K312" s="27">
        <v>115.9</v>
      </c>
      <c r="L312" s="27">
        <v>94.5</v>
      </c>
      <c r="M312" s="27">
        <v>108.6</v>
      </c>
      <c r="N312" s="27">
        <v>104.6</v>
      </c>
      <c r="O312" s="27">
        <v>144.4</v>
      </c>
      <c r="P312" s="27">
        <v>100</v>
      </c>
      <c r="Q312" s="27">
        <v>105.9</v>
      </c>
      <c r="R312" s="27">
        <v>109.4</v>
      </c>
      <c r="S312" s="27">
        <v>114.3</v>
      </c>
      <c r="T312" s="27">
        <v>105.3</v>
      </c>
      <c r="U312" s="82">
        <v>117.62</v>
      </c>
      <c r="V312" s="82">
        <v>122.95</v>
      </c>
      <c r="W312" s="311">
        <v>103.9</v>
      </c>
      <c r="X312" s="311">
        <v>102.4</v>
      </c>
      <c r="Y312" s="27">
        <v>113.1</v>
      </c>
      <c r="Z312" s="27">
        <v>114.4</v>
      </c>
      <c r="AA312" s="27">
        <v>108.6</v>
      </c>
    </row>
    <row r="313" spans="1:27">
      <c r="A313" s="46" t="s">
        <v>1911</v>
      </c>
      <c r="G313" s="13">
        <v>91.34</v>
      </c>
      <c r="H313" s="13">
        <v>109.62</v>
      </c>
      <c r="I313" s="27">
        <v>115.49</v>
      </c>
      <c r="J313" s="27">
        <v>192.48</v>
      </c>
      <c r="K313" s="27">
        <v>125.5</v>
      </c>
      <c r="L313" s="27">
        <v>106.5</v>
      </c>
      <c r="M313" s="27">
        <v>104.9</v>
      </c>
      <c r="N313" s="27">
        <v>99.8</v>
      </c>
      <c r="O313" s="27">
        <v>114.1</v>
      </c>
      <c r="P313" s="27">
        <v>113.3</v>
      </c>
      <c r="Q313" s="27">
        <v>105.9</v>
      </c>
      <c r="R313" s="27">
        <v>116.5</v>
      </c>
      <c r="S313" s="27">
        <v>104.6</v>
      </c>
      <c r="T313" s="42" t="s">
        <v>1842</v>
      </c>
      <c r="U313" s="36" t="s">
        <v>1842</v>
      </c>
      <c r="V313" s="36" t="s">
        <v>1842</v>
      </c>
      <c r="W313" s="36" t="s">
        <v>1842</v>
      </c>
      <c r="X313" s="51" t="s">
        <v>1842</v>
      </c>
      <c r="Y313" s="42" t="s">
        <v>1842</v>
      </c>
      <c r="Z313" s="27">
        <v>118.5</v>
      </c>
      <c r="AA313" s="27">
        <v>93.9</v>
      </c>
    </row>
    <row r="314" spans="1:27" ht="26.4">
      <c r="A314" s="26" t="s">
        <v>1467</v>
      </c>
      <c r="U314" s="36"/>
      <c r="W314" s="357"/>
      <c r="Z314" s="463"/>
    </row>
    <row r="315" spans="1:27" ht="26.25" customHeight="1">
      <c r="A315" s="46" t="s">
        <v>1192</v>
      </c>
      <c r="B315" s="175"/>
      <c r="C315" s="175"/>
      <c r="D315" s="175"/>
      <c r="E315" s="175"/>
      <c r="F315" s="175"/>
      <c r="G315" s="13">
        <v>118.88</v>
      </c>
      <c r="H315" s="13">
        <v>108.86</v>
      </c>
      <c r="I315" s="27">
        <v>113.83</v>
      </c>
      <c r="J315" s="27">
        <v>193.74</v>
      </c>
      <c r="K315" s="27">
        <v>125.1</v>
      </c>
      <c r="L315" s="27">
        <v>95.5</v>
      </c>
      <c r="M315" s="27">
        <v>100.8</v>
      </c>
      <c r="N315" s="27">
        <v>104.9</v>
      </c>
      <c r="O315" s="27">
        <v>103.8</v>
      </c>
      <c r="P315" s="27">
        <v>112.9</v>
      </c>
      <c r="Q315" s="27">
        <v>108.8</v>
      </c>
      <c r="R315" s="27">
        <v>117.7</v>
      </c>
      <c r="S315" s="27">
        <v>104.3</v>
      </c>
      <c r="T315" s="27">
        <v>105.8</v>
      </c>
      <c r="U315" s="82">
        <v>120.95</v>
      </c>
      <c r="V315" s="82">
        <v>112.02</v>
      </c>
      <c r="W315" s="311">
        <v>97.36</v>
      </c>
      <c r="X315" s="311">
        <v>92.5</v>
      </c>
      <c r="Y315" s="27">
        <v>107.7</v>
      </c>
      <c r="Z315" s="27">
        <v>134.5</v>
      </c>
      <c r="AA315" s="27">
        <v>103.3</v>
      </c>
    </row>
    <row r="316" spans="1:27" ht="39.6">
      <c r="A316" s="46" t="s">
        <v>2385</v>
      </c>
      <c r="G316" s="13">
        <v>107.67</v>
      </c>
      <c r="H316" s="13">
        <v>112.55</v>
      </c>
      <c r="I316" s="27">
        <v>122.72</v>
      </c>
      <c r="J316" s="27">
        <v>161.43</v>
      </c>
      <c r="K316" s="27">
        <v>123.9</v>
      </c>
      <c r="L316" s="27">
        <v>92.6</v>
      </c>
      <c r="M316" s="27">
        <v>102.5</v>
      </c>
      <c r="N316" s="27">
        <v>116.8</v>
      </c>
      <c r="O316" s="27">
        <v>106</v>
      </c>
      <c r="P316" s="27">
        <v>132.5</v>
      </c>
      <c r="Q316" s="27">
        <v>111.1</v>
      </c>
      <c r="R316" s="27">
        <v>109.6</v>
      </c>
      <c r="S316" s="27">
        <v>109.7</v>
      </c>
      <c r="T316" s="27">
        <v>105.6</v>
      </c>
      <c r="U316" s="82">
        <v>129.12</v>
      </c>
      <c r="V316" s="322">
        <v>116.55</v>
      </c>
      <c r="W316" s="311">
        <v>97.41</v>
      </c>
      <c r="X316" s="311">
        <v>98.8</v>
      </c>
      <c r="Y316" s="27">
        <v>88.7</v>
      </c>
      <c r="Z316" s="27">
        <v>119.8</v>
      </c>
      <c r="AA316" s="27">
        <v>94.4</v>
      </c>
    </row>
    <row r="317" spans="1:27" ht="79.2">
      <c r="A317" s="46" t="s">
        <v>1773</v>
      </c>
      <c r="G317" s="13">
        <v>113.21</v>
      </c>
      <c r="H317" s="13">
        <v>109.1</v>
      </c>
      <c r="I317" s="27">
        <v>124.79</v>
      </c>
      <c r="J317" s="27">
        <v>203.62</v>
      </c>
      <c r="K317" s="27">
        <v>118.6</v>
      </c>
      <c r="L317" s="27">
        <v>96.8</v>
      </c>
      <c r="M317" s="27">
        <v>100.9</v>
      </c>
      <c r="N317" s="27">
        <v>106.7</v>
      </c>
      <c r="O317" s="27">
        <v>108.6</v>
      </c>
      <c r="P317" s="27">
        <v>126.1</v>
      </c>
      <c r="Q317" s="27">
        <v>114.4</v>
      </c>
      <c r="R317" s="27">
        <v>109</v>
      </c>
      <c r="S317" s="27">
        <v>105.4</v>
      </c>
      <c r="T317" s="27">
        <v>100.3</v>
      </c>
      <c r="U317" s="82">
        <v>118.74</v>
      </c>
      <c r="V317" s="322">
        <v>142.4</v>
      </c>
      <c r="W317" s="311">
        <v>90.14</v>
      </c>
      <c r="X317" s="311">
        <v>107.7</v>
      </c>
      <c r="Y317" s="27">
        <v>98.2</v>
      </c>
      <c r="Z317" s="27">
        <v>112.5</v>
      </c>
      <c r="AA317" s="27">
        <v>118.9</v>
      </c>
    </row>
    <row r="318" spans="1:27" ht="29.25" customHeight="1">
      <c r="A318" s="26" t="s">
        <v>1386</v>
      </c>
      <c r="G318" s="84"/>
      <c r="H318" s="51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T318" s="27"/>
      <c r="U318" s="36"/>
      <c r="W318" s="311"/>
      <c r="X318" s="427"/>
      <c r="Y318" s="27"/>
      <c r="Z318" s="27"/>
      <c r="AA318" s="27"/>
    </row>
    <row r="319" spans="1:27" ht="15.6">
      <c r="A319" s="46" t="s">
        <v>787</v>
      </c>
      <c r="G319" s="13">
        <v>117.83</v>
      </c>
      <c r="H319" s="13">
        <v>102.07</v>
      </c>
      <c r="I319" s="27">
        <v>111.89</v>
      </c>
      <c r="J319" s="27">
        <v>146.13</v>
      </c>
      <c r="K319" s="27">
        <v>144</v>
      </c>
      <c r="L319" s="27">
        <v>115.2</v>
      </c>
      <c r="M319" s="27">
        <v>104.3</v>
      </c>
      <c r="N319" s="27">
        <v>142.6</v>
      </c>
      <c r="O319" s="27">
        <v>102.5</v>
      </c>
      <c r="P319" s="27">
        <v>91.2</v>
      </c>
      <c r="Q319" s="27">
        <v>138.80000000000001</v>
      </c>
      <c r="R319" s="27">
        <v>95.5</v>
      </c>
      <c r="S319" s="27">
        <v>96.7</v>
      </c>
      <c r="T319" s="27">
        <v>83.5</v>
      </c>
      <c r="U319" s="82">
        <v>129.84</v>
      </c>
      <c r="V319" s="322">
        <v>91.11</v>
      </c>
      <c r="W319" s="311">
        <v>103.08</v>
      </c>
      <c r="X319" s="311">
        <v>66.400000000000006</v>
      </c>
      <c r="Y319" s="27">
        <v>122.4</v>
      </c>
      <c r="Z319" s="27">
        <v>126.6</v>
      </c>
      <c r="AA319" s="27">
        <v>139.69999999999999</v>
      </c>
    </row>
    <row r="320" spans="1:27" ht="29.25" customHeight="1">
      <c r="A320" s="118" t="s">
        <v>789</v>
      </c>
      <c r="B320" s="175"/>
      <c r="C320" s="175"/>
      <c r="D320" s="175"/>
      <c r="E320" s="175"/>
      <c r="F320" s="175"/>
      <c r="G320" s="82">
        <v>139.5</v>
      </c>
      <c r="H320" s="82">
        <v>109.25</v>
      </c>
      <c r="I320" s="82">
        <v>127.43</v>
      </c>
      <c r="J320" s="82">
        <v>148.11000000000001</v>
      </c>
      <c r="K320" s="82">
        <v>122.99</v>
      </c>
      <c r="L320" s="82">
        <v>107.31</v>
      </c>
      <c r="M320" s="82">
        <v>111.79</v>
      </c>
      <c r="N320" s="82">
        <v>110.62</v>
      </c>
      <c r="O320" s="82">
        <v>107.33</v>
      </c>
      <c r="P320" s="82">
        <v>109.13</v>
      </c>
      <c r="Q320" s="82">
        <v>118.6</v>
      </c>
      <c r="R320" s="82">
        <v>95.83</v>
      </c>
      <c r="S320" s="82">
        <v>113.6</v>
      </c>
      <c r="T320" s="82">
        <v>107.3</v>
      </c>
      <c r="U320" s="82">
        <v>98.93</v>
      </c>
      <c r="V320" s="82">
        <v>110.42</v>
      </c>
      <c r="W320" s="311">
        <v>107.33</v>
      </c>
      <c r="X320" s="311">
        <v>103.3</v>
      </c>
      <c r="Y320" s="27">
        <v>95.2</v>
      </c>
      <c r="Z320" s="27">
        <v>114</v>
      </c>
      <c r="AA320" s="27">
        <v>108.4</v>
      </c>
    </row>
    <row r="321" spans="1:27" ht="12.75" customHeight="1">
      <c r="A321" s="46" t="s">
        <v>790</v>
      </c>
      <c r="B321" s="175"/>
      <c r="C321" s="175"/>
      <c r="D321" s="175"/>
      <c r="E321" s="175"/>
      <c r="F321" s="175"/>
      <c r="G321" s="82">
        <v>126.58</v>
      </c>
      <c r="H321" s="82">
        <v>112.93</v>
      </c>
      <c r="I321" s="82">
        <v>308.20999999999998</v>
      </c>
      <c r="J321" s="82">
        <v>124.93</v>
      </c>
      <c r="K321" s="82">
        <v>124.23</v>
      </c>
      <c r="L321" s="82">
        <v>110.26</v>
      </c>
      <c r="M321" s="82">
        <v>105.03</v>
      </c>
      <c r="N321" s="82">
        <v>110.71</v>
      </c>
      <c r="O321" s="82">
        <v>103.71</v>
      </c>
      <c r="P321" s="82">
        <v>101.2</v>
      </c>
      <c r="Q321" s="82">
        <v>104.14</v>
      </c>
      <c r="R321" s="82">
        <v>103.52</v>
      </c>
      <c r="S321" s="82">
        <v>114.45</v>
      </c>
      <c r="T321" s="82">
        <v>100.53</v>
      </c>
      <c r="U321" s="82">
        <v>100.69</v>
      </c>
      <c r="V321" s="82">
        <v>105.85</v>
      </c>
      <c r="W321" s="311">
        <v>95.01</v>
      </c>
      <c r="X321" s="311">
        <v>101.2</v>
      </c>
      <c r="Y321" s="27">
        <v>97.3</v>
      </c>
      <c r="Z321" s="27">
        <v>111.1</v>
      </c>
      <c r="AA321" s="27">
        <v>110</v>
      </c>
    </row>
    <row r="322" spans="1:27" ht="28.8">
      <c r="A322" s="46" t="s">
        <v>788</v>
      </c>
      <c r="G322" s="13">
        <v>127.79</v>
      </c>
      <c r="H322" s="13">
        <v>108.53</v>
      </c>
      <c r="I322" s="27">
        <v>114.5</v>
      </c>
      <c r="J322" s="27">
        <v>135.56</v>
      </c>
      <c r="K322" s="27">
        <v>145.6</v>
      </c>
      <c r="L322" s="27">
        <v>125.9</v>
      </c>
      <c r="M322" s="27">
        <v>121.8</v>
      </c>
      <c r="N322" s="27">
        <v>120.5</v>
      </c>
      <c r="O322" s="27">
        <v>114.5</v>
      </c>
      <c r="P322" s="27">
        <v>115.4</v>
      </c>
      <c r="Q322" s="27">
        <v>128.19999999999999</v>
      </c>
      <c r="R322" s="27">
        <v>132.19999999999999</v>
      </c>
      <c r="S322" s="27">
        <v>120.4</v>
      </c>
      <c r="T322" s="51">
        <v>83.8</v>
      </c>
      <c r="U322" s="82">
        <v>103.07</v>
      </c>
      <c r="V322" s="322">
        <v>113.37</v>
      </c>
      <c r="W322" s="311">
        <v>117.53</v>
      </c>
      <c r="X322" s="311">
        <v>105.5</v>
      </c>
      <c r="Y322" s="27">
        <v>104.8</v>
      </c>
      <c r="Z322" s="27">
        <v>92.8</v>
      </c>
      <c r="AA322" s="27">
        <v>97.5</v>
      </c>
    </row>
    <row r="323" spans="1:27">
      <c r="A323" s="118" t="s">
        <v>1172</v>
      </c>
      <c r="G323" s="13">
        <v>136.99</v>
      </c>
      <c r="H323" s="13">
        <v>107.9</v>
      </c>
      <c r="I323" s="27">
        <v>106.03</v>
      </c>
      <c r="J323" s="27">
        <v>132.84</v>
      </c>
      <c r="K323" s="27">
        <v>149.6</v>
      </c>
      <c r="L323" s="27">
        <v>124.5</v>
      </c>
      <c r="M323" s="27">
        <v>121.4</v>
      </c>
      <c r="N323" s="27">
        <v>127.4</v>
      </c>
      <c r="O323" s="27">
        <v>114.4</v>
      </c>
      <c r="P323" s="27">
        <v>118</v>
      </c>
      <c r="Q323" s="27">
        <v>126.2</v>
      </c>
      <c r="R323" s="27">
        <v>165.5</v>
      </c>
      <c r="S323" s="27">
        <v>78.599999999999994</v>
      </c>
      <c r="T323" s="27">
        <v>82.4</v>
      </c>
      <c r="U323" s="82">
        <v>104.87</v>
      </c>
      <c r="V323" s="322">
        <v>129.41999999999999</v>
      </c>
      <c r="W323" s="311">
        <v>102.34</v>
      </c>
      <c r="X323" s="311">
        <v>97.3</v>
      </c>
      <c r="Y323" s="27">
        <v>99.1</v>
      </c>
      <c r="Z323" s="27">
        <v>103.4</v>
      </c>
      <c r="AA323" s="27">
        <v>113.7</v>
      </c>
    </row>
    <row r="324" spans="1:27">
      <c r="A324" s="46" t="s">
        <v>1912</v>
      </c>
      <c r="G324" s="13">
        <v>151.9</v>
      </c>
      <c r="H324" s="13">
        <v>111.44</v>
      </c>
      <c r="I324" s="27">
        <v>99.83</v>
      </c>
      <c r="J324" s="27">
        <v>126.07</v>
      </c>
      <c r="K324" s="27">
        <v>121.9</v>
      </c>
      <c r="L324" s="27">
        <v>107.5</v>
      </c>
      <c r="M324" s="27">
        <v>115.2</v>
      </c>
      <c r="N324" s="27">
        <v>111.2</v>
      </c>
      <c r="O324" s="27">
        <v>157.19999999999999</v>
      </c>
      <c r="P324" s="27">
        <v>103.6</v>
      </c>
      <c r="Q324" s="27">
        <v>107.4</v>
      </c>
      <c r="R324" s="27">
        <v>128.80000000000001</v>
      </c>
      <c r="S324" s="27">
        <v>120.8</v>
      </c>
      <c r="T324" s="27">
        <v>102.4</v>
      </c>
      <c r="U324" s="82">
        <v>118.93</v>
      </c>
      <c r="V324" s="322">
        <v>135.72999999999999</v>
      </c>
      <c r="W324" s="311">
        <v>108.07</v>
      </c>
      <c r="X324" s="311">
        <v>114.2</v>
      </c>
      <c r="Y324" s="27">
        <v>109.1</v>
      </c>
      <c r="Z324" s="27">
        <v>99.3</v>
      </c>
      <c r="AA324" s="27">
        <v>96.6</v>
      </c>
    </row>
    <row r="325" spans="1:27" ht="26.4">
      <c r="A325" s="46" t="s">
        <v>1877</v>
      </c>
      <c r="B325" s="175"/>
      <c r="C325" s="175"/>
      <c r="D325" s="175"/>
      <c r="E325" s="175"/>
      <c r="F325" s="175"/>
      <c r="G325" s="13"/>
      <c r="H325" s="13"/>
      <c r="I325" s="13"/>
      <c r="J325" s="13"/>
      <c r="K325" s="13"/>
      <c r="L325" s="13"/>
      <c r="M325" s="13"/>
      <c r="N325" s="13"/>
      <c r="O325" s="82">
        <v>108.33</v>
      </c>
      <c r="P325" s="82">
        <v>123.09</v>
      </c>
      <c r="Q325" s="82">
        <v>114.27</v>
      </c>
      <c r="R325" s="82">
        <v>146.01</v>
      </c>
      <c r="S325" s="82">
        <v>98.58</v>
      </c>
      <c r="T325" s="82">
        <v>92.3</v>
      </c>
      <c r="U325" s="82">
        <v>100.39</v>
      </c>
      <c r="V325" s="82">
        <v>107.72</v>
      </c>
      <c r="W325" s="311">
        <v>104.23</v>
      </c>
      <c r="X325" s="311">
        <v>100.8</v>
      </c>
      <c r="Y325" s="27">
        <v>103.7</v>
      </c>
      <c r="Z325" s="27">
        <v>97.7</v>
      </c>
      <c r="AA325" s="27">
        <v>97.8</v>
      </c>
    </row>
    <row r="326" spans="1:27" ht="26.4">
      <c r="A326" s="46" t="s">
        <v>1173</v>
      </c>
      <c r="G326" s="13">
        <v>135.80000000000001</v>
      </c>
      <c r="H326" s="13">
        <v>107.55</v>
      </c>
      <c r="I326" s="27">
        <v>111.33</v>
      </c>
      <c r="J326" s="27">
        <v>125.39</v>
      </c>
      <c r="K326" s="27">
        <v>133.30000000000001</v>
      </c>
      <c r="L326" s="27">
        <v>116.8</v>
      </c>
      <c r="M326" s="27">
        <v>117.7</v>
      </c>
      <c r="N326" s="27">
        <v>119</v>
      </c>
      <c r="O326" s="27">
        <v>115.3</v>
      </c>
      <c r="P326" s="27">
        <v>118.5</v>
      </c>
      <c r="Q326" s="27">
        <v>118</v>
      </c>
      <c r="R326" s="27">
        <v>121.5</v>
      </c>
      <c r="S326" s="27">
        <v>116.7</v>
      </c>
      <c r="T326" s="27">
        <v>93.1</v>
      </c>
      <c r="U326" s="82">
        <v>101.9</v>
      </c>
      <c r="V326" s="322">
        <v>113.22</v>
      </c>
      <c r="W326" s="311">
        <v>105.03</v>
      </c>
      <c r="X326" s="311">
        <v>103.9</v>
      </c>
      <c r="Y326" s="27">
        <v>101.5</v>
      </c>
      <c r="Z326" s="27">
        <v>105.1</v>
      </c>
      <c r="AA326" s="27">
        <v>104.8</v>
      </c>
    </row>
    <row r="327" spans="1:27" ht="66">
      <c r="A327" s="46" t="s">
        <v>1193</v>
      </c>
      <c r="G327" s="13">
        <v>114.6</v>
      </c>
      <c r="H327" s="13">
        <v>107.03</v>
      </c>
      <c r="I327" s="27">
        <v>104.39</v>
      </c>
      <c r="J327" s="27">
        <v>176.17</v>
      </c>
      <c r="K327" s="27">
        <v>146.19999999999999</v>
      </c>
      <c r="L327" s="27">
        <v>107</v>
      </c>
      <c r="M327" s="27">
        <v>98.8</v>
      </c>
      <c r="N327" s="27">
        <v>109.2</v>
      </c>
      <c r="O327" s="27">
        <v>102.1</v>
      </c>
      <c r="P327" s="27">
        <v>113.3</v>
      </c>
      <c r="Q327" s="27">
        <v>117.7</v>
      </c>
      <c r="R327" s="27">
        <v>108.5</v>
      </c>
      <c r="S327" s="27">
        <v>124.1</v>
      </c>
      <c r="T327" s="27">
        <v>104</v>
      </c>
      <c r="U327" s="82">
        <v>102.8</v>
      </c>
      <c r="V327" s="322">
        <v>101.05</v>
      </c>
      <c r="W327" s="311">
        <v>104.89</v>
      </c>
      <c r="X327" s="311">
        <v>95.4</v>
      </c>
      <c r="Y327" s="27">
        <v>103.1</v>
      </c>
      <c r="Z327" s="27">
        <v>105.2</v>
      </c>
      <c r="AA327" s="27">
        <v>101.1</v>
      </c>
    </row>
    <row r="328" spans="1:27" ht="39.6">
      <c r="A328" s="26" t="s">
        <v>1372</v>
      </c>
      <c r="U328" s="36"/>
      <c r="W328" s="175"/>
      <c r="X328" s="427"/>
      <c r="Y328" s="27"/>
      <c r="Z328" s="27"/>
      <c r="AA328" s="427"/>
    </row>
    <row r="329" spans="1:27">
      <c r="A329" s="46" t="s">
        <v>1177</v>
      </c>
      <c r="G329" s="13">
        <v>107.21</v>
      </c>
      <c r="H329" s="13">
        <v>105.09</v>
      </c>
      <c r="I329" s="27">
        <v>87.87</v>
      </c>
      <c r="J329" s="27">
        <v>191.81</v>
      </c>
      <c r="K329" s="27">
        <v>129.5</v>
      </c>
      <c r="L329" s="27">
        <v>93</v>
      </c>
      <c r="M329" s="27">
        <v>142.9</v>
      </c>
      <c r="N329" s="27">
        <v>131.5</v>
      </c>
      <c r="O329" s="27">
        <v>204.9</v>
      </c>
      <c r="P329" s="27">
        <v>74.099999999999994</v>
      </c>
      <c r="Q329" s="27">
        <v>115.9</v>
      </c>
      <c r="R329" s="27">
        <v>126.6</v>
      </c>
      <c r="S329" s="27">
        <v>79.3</v>
      </c>
      <c r="T329" s="27">
        <v>112.9</v>
      </c>
      <c r="U329" s="82">
        <v>166.68</v>
      </c>
      <c r="V329" s="322">
        <v>102.73</v>
      </c>
      <c r="W329" s="311">
        <v>87.65</v>
      </c>
      <c r="X329" s="311">
        <v>106.7</v>
      </c>
      <c r="Y329" s="27">
        <v>127.7</v>
      </c>
      <c r="Z329" s="27">
        <v>75.7</v>
      </c>
      <c r="AA329" s="27">
        <v>139.5</v>
      </c>
    </row>
    <row r="330" spans="1:27" ht="42">
      <c r="A330" s="170" t="s">
        <v>1638</v>
      </c>
      <c r="B330" s="175"/>
      <c r="C330" s="175"/>
      <c r="D330" s="175"/>
      <c r="E330" s="175"/>
      <c r="F330" s="175"/>
      <c r="G330" s="13">
        <v>118.58</v>
      </c>
      <c r="H330" s="13">
        <v>98.56</v>
      </c>
      <c r="I330" s="27">
        <v>110.22</v>
      </c>
      <c r="J330" s="27">
        <v>233.48</v>
      </c>
      <c r="K330" s="27">
        <v>120.7</v>
      </c>
      <c r="L330" s="27">
        <v>102.2</v>
      </c>
      <c r="M330" s="27">
        <v>124.2</v>
      </c>
      <c r="N330" s="27">
        <v>127.2</v>
      </c>
      <c r="O330" s="27">
        <v>162.5</v>
      </c>
      <c r="P330" s="27">
        <v>100.8</v>
      </c>
      <c r="Q330" s="27">
        <v>115.5</v>
      </c>
      <c r="R330" s="27">
        <v>99.3</v>
      </c>
      <c r="S330" s="27">
        <v>113.6</v>
      </c>
      <c r="T330" s="27">
        <v>91.6</v>
      </c>
      <c r="U330" s="36">
        <v>117.5</v>
      </c>
      <c r="V330" s="82">
        <v>106.41</v>
      </c>
      <c r="W330" s="311">
        <v>88.72</v>
      </c>
      <c r="X330" s="311">
        <v>102.4</v>
      </c>
      <c r="Y330" s="27">
        <v>113</v>
      </c>
      <c r="Z330" s="27">
        <v>110.7</v>
      </c>
      <c r="AA330" s="27">
        <v>117.3</v>
      </c>
    </row>
    <row r="331" spans="1:27" ht="42">
      <c r="A331" s="46" t="s">
        <v>791</v>
      </c>
      <c r="G331" s="13">
        <v>115.82</v>
      </c>
      <c r="H331" s="13">
        <v>98.53</v>
      </c>
      <c r="I331" s="27">
        <v>100.86</v>
      </c>
      <c r="J331" s="27">
        <v>183.53</v>
      </c>
      <c r="K331" s="27">
        <v>133.9</v>
      </c>
      <c r="L331" s="27">
        <v>109</v>
      </c>
      <c r="M331" s="27">
        <v>116.3</v>
      </c>
      <c r="N331" s="27">
        <v>119.1</v>
      </c>
      <c r="O331" s="27">
        <v>160.5</v>
      </c>
      <c r="P331" s="27">
        <v>95.3</v>
      </c>
      <c r="Q331" s="27">
        <v>113.8</v>
      </c>
      <c r="R331" s="27">
        <v>108.6</v>
      </c>
      <c r="S331" s="27">
        <v>96.6</v>
      </c>
      <c r="T331" s="27">
        <v>103.1</v>
      </c>
      <c r="U331" s="82">
        <v>132.43</v>
      </c>
      <c r="V331" s="322">
        <v>106.64</v>
      </c>
      <c r="W331" s="311">
        <v>92.89</v>
      </c>
      <c r="X331" s="311">
        <v>94.4</v>
      </c>
      <c r="Y331" s="27">
        <v>115.8</v>
      </c>
      <c r="Z331" s="27">
        <v>95.4</v>
      </c>
      <c r="AA331" s="27">
        <v>135.19999999999999</v>
      </c>
    </row>
    <row r="332" spans="1:27">
      <c r="A332" s="46" t="s">
        <v>1913</v>
      </c>
      <c r="G332" s="13">
        <v>121.93</v>
      </c>
      <c r="H332" s="13">
        <v>104.1</v>
      </c>
      <c r="I332" s="27">
        <v>104.31</v>
      </c>
      <c r="J332" s="27">
        <v>196.81</v>
      </c>
      <c r="K332" s="27">
        <v>125.3</v>
      </c>
      <c r="L332" s="27">
        <v>105.9</v>
      </c>
      <c r="M332" s="27">
        <v>126.7</v>
      </c>
      <c r="N332" s="27">
        <v>128.1</v>
      </c>
      <c r="O332" s="27">
        <v>152.4</v>
      </c>
      <c r="P332" s="27">
        <v>106.9</v>
      </c>
      <c r="Q332" s="27">
        <v>117.8</v>
      </c>
      <c r="R332" s="27">
        <v>108.1</v>
      </c>
      <c r="S332" s="27">
        <v>125.3</v>
      </c>
      <c r="T332" s="27">
        <v>89.7</v>
      </c>
      <c r="U332" s="13">
        <v>110.2</v>
      </c>
      <c r="V332" s="322">
        <v>108.84</v>
      </c>
      <c r="W332" s="311">
        <v>97.27</v>
      </c>
      <c r="X332" s="311">
        <v>97.8</v>
      </c>
      <c r="Y332" s="27">
        <v>103.2</v>
      </c>
      <c r="Z332" s="27">
        <v>117.4</v>
      </c>
      <c r="AA332" s="27">
        <v>112.3</v>
      </c>
    </row>
    <row r="333" spans="1:27">
      <c r="A333" s="46" t="s">
        <v>2104</v>
      </c>
      <c r="G333" s="13">
        <v>102.48</v>
      </c>
      <c r="H333" s="13">
        <v>104.72</v>
      </c>
      <c r="I333" s="27">
        <v>199.44</v>
      </c>
      <c r="J333" s="27">
        <v>167.11</v>
      </c>
      <c r="K333" s="27">
        <v>108.7</v>
      </c>
      <c r="L333" s="27">
        <v>91.7</v>
      </c>
      <c r="M333" s="27">
        <v>110.4</v>
      </c>
      <c r="N333" s="27">
        <v>100.5</v>
      </c>
      <c r="O333" s="27">
        <v>114.9</v>
      </c>
      <c r="P333" s="27">
        <v>113.9</v>
      </c>
      <c r="Q333" s="27">
        <v>128.80000000000001</v>
      </c>
      <c r="R333" s="27">
        <v>83.7</v>
      </c>
      <c r="S333" s="27">
        <v>94.8</v>
      </c>
      <c r="T333" s="27">
        <v>100.1</v>
      </c>
      <c r="U333" s="82">
        <v>132.51</v>
      </c>
      <c r="V333" s="322">
        <v>95.94</v>
      </c>
      <c r="W333" s="311">
        <v>95.4</v>
      </c>
      <c r="X333" s="311">
        <v>93.7</v>
      </c>
      <c r="Y333" s="27">
        <v>160.80000000000001</v>
      </c>
      <c r="Z333" s="27">
        <v>115.2</v>
      </c>
      <c r="AA333" s="27">
        <v>103.4</v>
      </c>
    </row>
    <row r="334" spans="1:27">
      <c r="A334" s="46" t="s">
        <v>1914</v>
      </c>
      <c r="G334" s="13">
        <v>109.71</v>
      </c>
      <c r="H334" s="13">
        <v>107.44</v>
      </c>
      <c r="I334" s="27">
        <v>173.4</v>
      </c>
      <c r="J334" s="27">
        <v>151.03</v>
      </c>
      <c r="K334" s="27">
        <v>127.7</v>
      </c>
      <c r="L334" s="27">
        <v>102.9</v>
      </c>
      <c r="M334" s="27">
        <v>103.3</v>
      </c>
      <c r="N334" s="27">
        <v>118.2</v>
      </c>
      <c r="O334" s="27">
        <v>100.9</v>
      </c>
      <c r="P334" s="27">
        <v>115.3</v>
      </c>
      <c r="Q334" s="27">
        <v>122.7</v>
      </c>
      <c r="R334" s="27">
        <v>103.3</v>
      </c>
      <c r="S334" s="27">
        <v>107</v>
      </c>
      <c r="T334" s="27">
        <v>89.3</v>
      </c>
      <c r="U334" s="36">
        <v>115.5</v>
      </c>
      <c r="V334" s="322">
        <v>105.71</v>
      </c>
      <c r="W334" s="311">
        <v>97.92</v>
      </c>
      <c r="X334" s="311">
        <v>102.9</v>
      </c>
      <c r="Y334" s="27">
        <v>119.3</v>
      </c>
      <c r="Z334" s="27">
        <v>128.69999999999999</v>
      </c>
      <c r="AA334" s="27">
        <v>101.1</v>
      </c>
    </row>
    <row r="335" spans="1:27">
      <c r="A335" s="46" t="s">
        <v>1195</v>
      </c>
      <c r="B335" s="175"/>
      <c r="C335" s="175"/>
      <c r="D335" s="175"/>
      <c r="E335" s="175"/>
      <c r="F335" s="175"/>
      <c r="G335" s="13">
        <v>149.19</v>
      </c>
      <c r="H335" s="13">
        <v>114.69</v>
      </c>
      <c r="I335" s="27">
        <v>122.57</v>
      </c>
      <c r="J335" s="27">
        <v>235.71</v>
      </c>
      <c r="K335" s="27">
        <v>108.2</v>
      </c>
      <c r="L335" s="27">
        <v>90.7</v>
      </c>
      <c r="M335" s="27">
        <v>107</v>
      </c>
      <c r="N335" s="27">
        <v>90.3</v>
      </c>
      <c r="O335" s="27">
        <v>159.19999999999999</v>
      </c>
      <c r="P335" s="27">
        <v>113.6</v>
      </c>
      <c r="Q335" s="27">
        <v>106.3</v>
      </c>
      <c r="R335" s="27">
        <v>226</v>
      </c>
      <c r="S335" s="27">
        <v>56.4</v>
      </c>
      <c r="T335" s="27">
        <v>167.9</v>
      </c>
      <c r="U335" s="82">
        <v>112.98</v>
      </c>
      <c r="V335" s="82">
        <v>90.91</v>
      </c>
      <c r="W335" s="311">
        <v>102.45</v>
      </c>
      <c r="X335" s="311">
        <v>104.2</v>
      </c>
      <c r="Y335" s="27">
        <v>137</v>
      </c>
      <c r="Z335" s="27">
        <v>118.7</v>
      </c>
      <c r="AA335" s="27">
        <v>106.1</v>
      </c>
    </row>
    <row r="336" spans="1:27" ht="26.4">
      <c r="A336" s="46" t="s">
        <v>1194</v>
      </c>
      <c r="G336" s="13">
        <v>124.63</v>
      </c>
      <c r="H336" s="13">
        <v>116.98</v>
      </c>
      <c r="I336" s="27">
        <v>272.17</v>
      </c>
      <c r="J336" s="27">
        <v>164.21</v>
      </c>
      <c r="K336" s="27">
        <v>91.8</v>
      </c>
      <c r="L336" s="223">
        <v>77.900000000000006</v>
      </c>
      <c r="M336" s="27">
        <v>113.4</v>
      </c>
      <c r="N336" s="27">
        <v>110.5</v>
      </c>
      <c r="O336" s="27">
        <v>116.6</v>
      </c>
      <c r="P336" s="27">
        <v>168.5</v>
      </c>
      <c r="Q336" s="27">
        <v>220.1</v>
      </c>
      <c r="R336" s="27">
        <v>52.4</v>
      </c>
      <c r="S336" s="27">
        <v>52.2</v>
      </c>
      <c r="T336" s="27">
        <v>225.4</v>
      </c>
      <c r="U336" s="82">
        <v>103.5</v>
      </c>
      <c r="V336" s="322">
        <v>85.4</v>
      </c>
      <c r="W336" s="311">
        <v>103.55</v>
      </c>
      <c r="X336" s="311">
        <v>97.4</v>
      </c>
      <c r="Y336" s="27">
        <v>189.5</v>
      </c>
      <c r="Z336" s="27">
        <v>94</v>
      </c>
      <c r="AA336" s="27">
        <v>139.80000000000001</v>
      </c>
    </row>
    <row r="337" spans="1:27" ht="26.4">
      <c r="A337" s="118" t="s">
        <v>2184</v>
      </c>
      <c r="G337" s="13">
        <v>111.88</v>
      </c>
      <c r="H337" s="13">
        <v>98.46</v>
      </c>
      <c r="I337" s="27">
        <v>196.03</v>
      </c>
      <c r="J337" s="27">
        <v>185.79</v>
      </c>
      <c r="K337" s="27">
        <v>103.5</v>
      </c>
      <c r="L337" s="27">
        <v>89.3</v>
      </c>
      <c r="M337" s="27">
        <v>117.5</v>
      </c>
      <c r="N337" s="27">
        <v>128.80000000000001</v>
      </c>
      <c r="O337" s="27">
        <v>137.6</v>
      </c>
      <c r="P337" s="27">
        <v>142.6</v>
      </c>
      <c r="Q337" s="27">
        <v>164.6</v>
      </c>
      <c r="R337" s="27">
        <v>91.4</v>
      </c>
      <c r="S337" s="27">
        <v>61</v>
      </c>
      <c r="T337" s="27">
        <v>185.2</v>
      </c>
      <c r="U337" s="82">
        <v>132.18</v>
      </c>
      <c r="V337" s="322">
        <v>91.02</v>
      </c>
      <c r="W337" s="311">
        <v>103.72</v>
      </c>
      <c r="X337" s="311">
        <v>96.9</v>
      </c>
      <c r="Y337" s="27">
        <v>133</v>
      </c>
      <c r="Z337" s="27">
        <v>104</v>
      </c>
      <c r="AA337" s="27">
        <v>102.4</v>
      </c>
    </row>
    <row r="338" spans="1:27">
      <c r="A338" s="26" t="s">
        <v>2162</v>
      </c>
      <c r="R338" s="27"/>
      <c r="U338" s="114"/>
      <c r="W338" s="357"/>
      <c r="X338" s="427"/>
      <c r="Z338" s="27"/>
      <c r="AA338" s="27"/>
    </row>
    <row r="339" spans="1:27" ht="39.6">
      <c r="A339" s="46" t="s">
        <v>1917</v>
      </c>
      <c r="G339" s="13">
        <v>132.99</v>
      </c>
      <c r="H339" s="13">
        <v>110</v>
      </c>
      <c r="I339" s="27">
        <v>118.75</v>
      </c>
      <c r="J339" s="27">
        <v>163.44999999999999</v>
      </c>
      <c r="K339" s="27">
        <v>150.9</v>
      </c>
      <c r="L339" s="27">
        <v>126.1</v>
      </c>
      <c r="M339" s="27">
        <v>101.6</v>
      </c>
      <c r="N339" s="27">
        <v>115.2</v>
      </c>
      <c r="O339" s="27">
        <v>114.3</v>
      </c>
      <c r="P339" s="27">
        <v>110.1</v>
      </c>
      <c r="Q339" s="27">
        <v>112.6</v>
      </c>
      <c r="R339" s="27">
        <v>105</v>
      </c>
      <c r="S339" s="27">
        <v>117</v>
      </c>
      <c r="T339" s="27">
        <v>100</v>
      </c>
      <c r="U339" s="82">
        <v>112.33</v>
      </c>
      <c r="V339" s="322">
        <v>105.25</v>
      </c>
      <c r="W339" s="311">
        <v>106</v>
      </c>
      <c r="X339" s="311">
        <v>102.6</v>
      </c>
      <c r="Y339" s="27">
        <v>100</v>
      </c>
      <c r="Z339" s="27">
        <v>110.3</v>
      </c>
      <c r="AA339" s="27">
        <v>104.9</v>
      </c>
    </row>
    <row r="340" spans="1:27" ht="26.4">
      <c r="A340" s="46" t="s">
        <v>2057</v>
      </c>
      <c r="B340" s="175"/>
      <c r="C340" s="175"/>
      <c r="D340" s="175"/>
      <c r="E340" s="175"/>
      <c r="F340" s="175"/>
      <c r="G340" s="82">
        <v>180.2</v>
      </c>
      <c r="H340" s="82">
        <v>115.77</v>
      </c>
      <c r="I340" s="82">
        <v>147.13</v>
      </c>
      <c r="J340" s="82">
        <v>137.51</v>
      </c>
      <c r="K340" s="82">
        <v>132.08000000000001</v>
      </c>
      <c r="L340" s="82">
        <v>117.41</v>
      </c>
      <c r="M340" s="82">
        <v>144.01</v>
      </c>
      <c r="N340" s="82">
        <v>118.8</v>
      </c>
      <c r="O340" s="82">
        <v>124.94</v>
      </c>
      <c r="P340" s="82">
        <v>133.1</v>
      </c>
      <c r="Q340" s="82">
        <v>105</v>
      </c>
      <c r="R340" s="82">
        <v>116.99</v>
      </c>
      <c r="S340" s="82">
        <v>126.6</v>
      </c>
      <c r="T340" s="82">
        <v>115</v>
      </c>
      <c r="U340" s="82">
        <v>115</v>
      </c>
      <c r="V340" s="82">
        <v>119.76</v>
      </c>
      <c r="W340" s="311">
        <v>110</v>
      </c>
      <c r="X340" s="311">
        <v>100</v>
      </c>
      <c r="Y340" s="27">
        <v>102.1</v>
      </c>
      <c r="Z340" s="27">
        <v>102.1</v>
      </c>
      <c r="AA340" s="27">
        <v>100</v>
      </c>
    </row>
    <row r="341" spans="1:27" ht="28.8">
      <c r="A341" s="46" t="s">
        <v>792</v>
      </c>
      <c r="G341" s="13">
        <v>156.71</v>
      </c>
      <c r="H341" s="13">
        <v>112.92</v>
      </c>
      <c r="I341" s="27">
        <v>151.66999999999999</v>
      </c>
      <c r="J341" s="27">
        <v>116.49</v>
      </c>
      <c r="K341" s="27">
        <v>131.6</v>
      </c>
      <c r="L341" s="27">
        <v>118.9</v>
      </c>
      <c r="M341" s="27">
        <v>107.5</v>
      </c>
      <c r="N341" s="27">
        <v>106.1</v>
      </c>
      <c r="O341" s="27">
        <v>116.8</v>
      </c>
      <c r="P341" s="27">
        <v>105.9</v>
      </c>
      <c r="Q341" s="27">
        <v>109.9</v>
      </c>
      <c r="R341" s="27">
        <v>105.5</v>
      </c>
      <c r="S341" s="27">
        <v>110.9</v>
      </c>
      <c r="T341" s="27">
        <v>101.2</v>
      </c>
      <c r="U341" s="36">
        <v>102.2</v>
      </c>
      <c r="V341" s="322">
        <v>104.11</v>
      </c>
      <c r="W341" s="311">
        <v>104.94</v>
      </c>
      <c r="X341" s="311">
        <v>102.3</v>
      </c>
      <c r="Y341" s="27">
        <v>114.9</v>
      </c>
      <c r="Z341" s="27">
        <v>120.4</v>
      </c>
      <c r="AA341" s="27">
        <v>115.8</v>
      </c>
    </row>
    <row r="342" spans="1:27" ht="26.4">
      <c r="A342" s="46" t="s">
        <v>1915</v>
      </c>
      <c r="G342" s="13">
        <v>132.32</v>
      </c>
      <c r="H342" s="13">
        <v>107.43</v>
      </c>
      <c r="I342" s="27">
        <v>104.41</v>
      </c>
      <c r="J342" s="27">
        <v>113.9</v>
      </c>
      <c r="K342" s="27">
        <v>159.69999999999999</v>
      </c>
      <c r="L342" s="27">
        <v>127.4</v>
      </c>
      <c r="M342" s="27">
        <v>110.1</v>
      </c>
      <c r="N342" s="27">
        <v>106.8</v>
      </c>
      <c r="O342" s="27">
        <v>119</v>
      </c>
      <c r="P342" s="27">
        <v>125.5</v>
      </c>
      <c r="Q342" s="27">
        <v>118.3</v>
      </c>
      <c r="R342" s="27">
        <v>118.3</v>
      </c>
      <c r="S342" s="27">
        <v>143.80000000000001</v>
      </c>
      <c r="T342" s="27">
        <v>98.2</v>
      </c>
      <c r="U342" s="82">
        <v>101.38</v>
      </c>
      <c r="V342" s="322">
        <v>100.29</v>
      </c>
      <c r="W342" s="311">
        <v>101.54</v>
      </c>
      <c r="X342" s="311">
        <v>105.4</v>
      </c>
      <c r="Y342" s="27">
        <v>102.8</v>
      </c>
      <c r="Z342" s="27">
        <v>118.8</v>
      </c>
      <c r="AA342" s="27">
        <v>101.7</v>
      </c>
    </row>
    <row r="343" spans="1:27" ht="26.4">
      <c r="A343" s="46" t="s">
        <v>1918</v>
      </c>
      <c r="G343" s="13">
        <v>153.19</v>
      </c>
      <c r="H343" s="13">
        <v>128.74</v>
      </c>
      <c r="I343" s="27">
        <v>106.12</v>
      </c>
      <c r="J343" s="27">
        <v>163.27000000000001</v>
      </c>
      <c r="K343" s="27">
        <v>115.5</v>
      </c>
      <c r="L343" s="27">
        <v>105.5</v>
      </c>
      <c r="M343" s="27">
        <v>118.1</v>
      </c>
      <c r="N343" s="27">
        <v>107.1</v>
      </c>
      <c r="O343" s="27">
        <v>111</v>
      </c>
      <c r="P343" s="27">
        <v>118.9</v>
      </c>
      <c r="Q343" s="27">
        <v>124.6</v>
      </c>
      <c r="R343" s="27">
        <v>116.9</v>
      </c>
      <c r="S343" s="27">
        <v>118.1</v>
      </c>
      <c r="T343" s="27">
        <v>106.4</v>
      </c>
      <c r="U343" s="82">
        <v>103.19</v>
      </c>
      <c r="V343" s="322">
        <v>93.5</v>
      </c>
      <c r="W343" s="311">
        <v>98.35</v>
      </c>
      <c r="X343" s="311">
        <v>86.2</v>
      </c>
      <c r="Y343" s="27">
        <v>107.8</v>
      </c>
      <c r="Z343" s="27">
        <v>128.6</v>
      </c>
      <c r="AA343" s="27">
        <v>102.2</v>
      </c>
    </row>
    <row r="344" spans="1:27">
      <c r="A344" s="46" t="s">
        <v>793</v>
      </c>
      <c r="B344" s="175"/>
      <c r="C344" s="175"/>
      <c r="D344" s="175"/>
      <c r="E344" s="175"/>
      <c r="F344" s="175"/>
      <c r="G344" s="82">
        <v>144.07</v>
      </c>
      <c r="H344" s="82">
        <v>113.01</v>
      </c>
      <c r="I344" s="82">
        <v>100.12</v>
      </c>
      <c r="J344" s="82">
        <v>134.09</v>
      </c>
      <c r="K344" s="82">
        <v>173.98</v>
      </c>
      <c r="L344" s="82">
        <v>123.31</v>
      </c>
      <c r="M344" s="82">
        <v>105.1</v>
      </c>
      <c r="N344" s="82">
        <v>116.5</v>
      </c>
      <c r="O344" s="82">
        <v>116.79</v>
      </c>
      <c r="P344" s="82">
        <v>105.56</v>
      </c>
      <c r="Q344" s="82">
        <v>109.16</v>
      </c>
      <c r="R344" s="82">
        <v>113.33</v>
      </c>
      <c r="S344" s="82">
        <v>123.18</v>
      </c>
      <c r="T344" s="82">
        <v>93.75</v>
      </c>
      <c r="U344" s="82">
        <v>106.86</v>
      </c>
      <c r="V344" s="82">
        <v>102.72</v>
      </c>
      <c r="W344" s="311">
        <v>104.9</v>
      </c>
      <c r="X344" s="311">
        <v>100</v>
      </c>
      <c r="Y344" s="27">
        <v>105</v>
      </c>
      <c r="Z344" s="27">
        <v>120.4</v>
      </c>
      <c r="AA344" s="27">
        <v>100.4</v>
      </c>
    </row>
    <row r="345" spans="1:27" ht="26.4">
      <c r="A345" s="46" t="s">
        <v>1916</v>
      </c>
      <c r="G345" s="13">
        <v>130.18</v>
      </c>
      <c r="H345" s="13">
        <v>102.09</v>
      </c>
      <c r="I345" s="27">
        <v>143.4</v>
      </c>
      <c r="J345" s="27">
        <v>138.29</v>
      </c>
      <c r="K345" s="27">
        <v>137.5</v>
      </c>
      <c r="L345" s="27">
        <v>116.3</v>
      </c>
      <c r="M345" s="27">
        <v>105.4</v>
      </c>
      <c r="N345" s="27">
        <v>117.6</v>
      </c>
      <c r="O345" s="27">
        <v>121.3</v>
      </c>
      <c r="P345" s="27">
        <v>110</v>
      </c>
      <c r="Q345" s="27">
        <v>123.2</v>
      </c>
      <c r="R345" s="27">
        <v>130</v>
      </c>
      <c r="S345" s="27">
        <v>108.8</v>
      </c>
      <c r="T345" s="27">
        <v>99.4</v>
      </c>
      <c r="U345" s="82">
        <v>112.62</v>
      </c>
      <c r="V345" s="322">
        <v>111.18</v>
      </c>
      <c r="W345" s="311">
        <v>99.66</v>
      </c>
      <c r="X345" s="311">
        <v>99.8</v>
      </c>
      <c r="Y345" s="27">
        <v>98.6</v>
      </c>
      <c r="Z345" s="27">
        <v>115</v>
      </c>
      <c r="AA345" s="27">
        <v>104.4</v>
      </c>
    </row>
    <row r="346" spans="1:27" ht="15.6">
      <c r="A346" s="46" t="s">
        <v>794</v>
      </c>
      <c r="G346" s="13">
        <v>159.63</v>
      </c>
      <c r="H346" s="13">
        <v>104.87</v>
      </c>
      <c r="I346" s="27">
        <v>137.47999999999999</v>
      </c>
      <c r="J346" s="27">
        <v>127.88</v>
      </c>
      <c r="K346" s="27">
        <v>131.19999999999999</v>
      </c>
      <c r="L346" s="27">
        <v>133.19999999999999</v>
      </c>
      <c r="M346" s="27">
        <v>102.7</v>
      </c>
      <c r="N346" s="27">
        <v>115.2</v>
      </c>
      <c r="O346" s="27">
        <v>139.69999999999999</v>
      </c>
      <c r="P346" s="27">
        <v>108.9</v>
      </c>
      <c r="Q346" s="27">
        <v>101.7</v>
      </c>
      <c r="R346" s="27">
        <v>114.6</v>
      </c>
      <c r="S346" s="27">
        <v>124.2</v>
      </c>
      <c r="T346" s="27">
        <v>104.4</v>
      </c>
      <c r="U346" s="82">
        <v>101.99</v>
      </c>
      <c r="V346" s="322">
        <v>108.77</v>
      </c>
      <c r="W346" s="311">
        <v>102.35</v>
      </c>
      <c r="X346" s="311">
        <v>101.9</v>
      </c>
      <c r="Y346" s="27">
        <v>109.8</v>
      </c>
      <c r="Z346" s="27">
        <v>112.1</v>
      </c>
      <c r="AA346" s="27">
        <v>113.4</v>
      </c>
    </row>
    <row r="347" spans="1:27" ht="15.75" customHeight="1">
      <c r="A347" s="118" t="s">
        <v>1695</v>
      </c>
      <c r="B347" s="175"/>
      <c r="C347" s="175"/>
      <c r="D347" s="175"/>
      <c r="E347" s="175"/>
      <c r="F347" s="175"/>
      <c r="G347" s="82">
        <v>149.6</v>
      </c>
      <c r="H347" s="82">
        <v>115.69</v>
      </c>
      <c r="I347" s="82">
        <v>110.05</v>
      </c>
      <c r="J347" s="82">
        <v>158.15</v>
      </c>
      <c r="K347" s="82">
        <v>123.3</v>
      </c>
      <c r="L347" s="82">
        <v>122.06</v>
      </c>
      <c r="M347" s="82">
        <v>102.84</v>
      </c>
      <c r="N347" s="82">
        <v>106.34</v>
      </c>
      <c r="O347" s="82">
        <v>118.91</v>
      </c>
      <c r="P347" s="82">
        <v>109.49</v>
      </c>
      <c r="Q347" s="82">
        <v>103.71</v>
      </c>
      <c r="R347" s="82">
        <v>115.01</v>
      </c>
      <c r="S347" s="82">
        <v>126.88</v>
      </c>
      <c r="T347" s="82">
        <v>101</v>
      </c>
      <c r="U347" s="82">
        <v>104.6</v>
      </c>
      <c r="V347" s="82">
        <v>107.68</v>
      </c>
      <c r="W347" s="311">
        <v>104.44</v>
      </c>
      <c r="X347" s="311">
        <v>102.8</v>
      </c>
      <c r="Y347" s="27">
        <v>107.3</v>
      </c>
      <c r="Z347" s="27">
        <v>125.7</v>
      </c>
      <c r="AA347" s="27">
        <v>109.4</v>
      </c>
    </row>
    <row r="348" spans="1:27">
      <c r="A348" s="46" t="s">
        <v>2210</v>
      </c>
      <c r="B348" s="175"/>
      <c r="C348" s="175"/>
      <c r="D348" s="175"/>
      <c r="E348" s="175"/>
      <c r="F348" s="175"/>
      <c r="G348" s="13">
        <v>146.49</v>
      </c>
      <c r="H348" s="13">
        <v>110.04</v>
      </c>
      <c r="I348" s="27">
        <v>102.21</v>
      </c>
      <c r="J348" s="27">
        <v>215.68</v>
      </c>
      <c r="K348" s="27">
        <v>115.3</v>
      </c>
      <c r="L348" s="27">
        <v>104.6</v>
      </c>
      <c r="M348" s="27">
        <v>126.2</v>
      </c>
      <c r="N348" s="27">
        <v>91.6</v>
      </c>
      <c r="O348" s="27">
        <v>130.80000000000001</v>
      </c>
      <c r="P348" s="27">
        <v>108.9</v>
      </c>
      <c r="Q348" s="27">
        <v>107.7</v>
      </c>
      <c r="R348" s="27">
        <v>115.9</v>
      </c>
      <c r="S348" s="27">
        <v>122.7</v>
      </c>
      <c r="T348" s="27">
        <v>100.5</v>
      </c>
      <c r="U348" s="82">
        <v>93.47</v>
      </c>
      <c r="V348" s="82">
        <v>109.32</v>
      </c>
      <c r="W348" s="311">
        <v>102.52</v>
      </c>
      <c r="X348" s="311">
        <v>99.6</v>
      </c>
      <c r="Y348" s="27">
        <v>112.1</v>
      </c>
      <c r="Z348" s="27">
        <v>107.5</v>
      </c>
      <c r="AA348" s="27">
        <v>114</v>
      </c>
    </row>
    <row r="349" spans="1:27">
      <c r="A349" s="46" t="s">
        <v>2211</v>
      </c>
      <c r="B349" s="175"/>
      <c r="C349" s="175"/>
      <c r="D349" s="175"/>
      <c r="E349" s="175"/>
      <c r="F349" s="175"/>
      <c r="G349" s="13">
        <v>139.51</v>
      </c>
      <c r="H349" s="13">
        <v>111.24</v>
      </c>
      <c r="I349" s="27">
        <v>111.14</v>
      </c>
      <c r="J349" s="27">
        <v>146.91999999999999</v>
      </c>
      <c r="K349" s="27">
        <v>153.19999999999999</v>
      </c>
      <c r="L349" s="27">
        <v>129.30000000000001</v>
      </c>
      <c r="M349" s="27">
        <v>116.8</v>
      </c>
      <c r="N349" s="27">
        <v>107.1</v>
      </c>
      <c r="O349" s="27">
        <v>118.8</v>
      </c>
      <c r="P349" s="27">
        <v>113.4</v>
      </c>
      <c r="Q349" s="27">
        <v>110.2</v>
      </c>
      <c r="R349" s="27">
        <v>114.9</v>
      </c>
      <c r="S349" s="27">
        <v>118.7</v>
      </c>
      <c r="T349" s="27">
        <v>102.4</v>
      </c>
      <c r="U349" s="82">
        <v>104.69</v>
      </c>
      <c r="V349" s="82">
        <v>101.13</v>
      </c>
      <c r="W349" s="311">
        <v>109.85</v>
      </c>
      <c r="X349" s="311">
        <v>106.3</v>
      </c>
      <c r="Y349" s="27">
        <v>104.7</v>
      </c>
      <c r="Z349" s="27">
        <v>116.1</v>
      </c>
      <c r="AA349" s="27">
        <v>110.1</v>
      </c>
    </row>
    <row r="350" spans="1:27">
      <c r="A350" s="46" t="s">
        <v>1696</v>
      </c>
      <c r="B350" s="175"/>
      <c r="C350" s="175"/>
      <c r="D350" s="175"/>
      <c r="E350" s="175"/>
      <c r="F350" s="175"/>
      <c r="G350" s="82">
        <v>117.83</v>
      </c>
      <c r="H350" s="82">
        <v>128.5</v>
      </c>
      <c r="I350" s="82">
        <v>120.6</v>
      </c>
      <c r="J350" s="82">
        <v>151.33000000000001</v>
      </c>
      <c r="K350" s="82">
        <v>122.09</v>
      </c>
      <c r="L350" s="82">
        <v>154.21</v>
      </c>
      <c r="M350" s="82">
        <v>113.84</v>
      </c>
      <c r="N350" s="82">
        <v>111.96</v>
      </c>
      <c r="O350" s="82">
        <v>112.57</v>
      </c>
      <c r="P350" s="82">
        <v>111.29</v>
      </c>
      <c r="Q350" s="82">
        <v>107.8</v>
      </c>
      <c r="R350" s="82">
        <v>119.48</v>
      </c>
      <c r="S350" s="82">
        <v>129.72999999999999</v>
      </c>
      <c r="T350" s="82">
        <v>99.55</v>
      </c>
      <c r="U350" s="82">
        <v>100.69</v>
      </c>
      <c r="V350" s="82">
        <v>109.87</v>
      </c>
      <c r="W350" s="311">
        <v>104.22</v>
      </c>
      <c r="X350" s="311">
        <v>101.7</v>
      </c>
      <c r="Y350" s="27">
        <v>107.7</v>
      </c>
      <c r="Z350" s="27">
        <v>108.8</v>
      </c>
      <c r="AA350" s="27">
        <v>108.2</v>
      </c>
    </row>
    <row r="351" spans="1:27">
      <c r="A351" s="46" t="s">
        <v>2212</v>
      </c>
      <c r="B351" s="175"/>
      <c r="C351" s="175"/>
      <c r="D351" s="175"/>
      <c r="E351" s="175"/>
      <c r="F351" s="175"/>
      <c r="G351" s="13">
        <v>119.35</v>
      </c>
      <c r="H351" s="13">
        <v>107.84</v>
      </c>
      <c r="I351" s="27">
        <v>112.62</v>
      </c>
      <c r="J351" s="27">
        <v>164.59</v>
      </c>
      <c r="K351" s="27">
        <v>167.9</v>
      </c>
      <c r="L351" s="27">
        <v>121.1</v>
      </c>
      <c r="M351" s="27">
        <v>107.9</v>
      </c>
      <c r="N351" s="27">
        <v>103.3</v>
      </c>
      <c r="O351" s="27">
        <v>113.5</v>
      </c>
      <c r="P351" s="27">
        <v>110.2</v>
      </c>
      <c r="Q351" s="27">
        <v>107.5</v>
      </c>
      <c r="R351" s="27">
        <v>105.7</v>
      </c>
      <c r="S351" s="27">
        <v>112.1</v>
      </c>
      <c r="T351" s="27">
        <v>104.8</v>
      </c>
      <c r="U351" s="82">
        <v>103.22</v>
      </c>
      <c r="V351" s="82">
        <v>103.32</v>
      </c>
      <c r="W351" s="311">
        <v>101.86</v>
      </c>
      <c r="X351" s="311">
        <v>106</v>
      </c>
      <c r="Y351" s="27">
        <v>100</v>
      </c>
      <c r="Z351" s="27">
        <v>106.4</v>
      </c>
      <c r="AA351" s="27">
        <v>125.2</v>
      </c>
    </row>
    <row r="352" spans="1:27" ht="26.4">
      <c r="A352" s="46" t="s">
        <v>1882</v>
      </c>
      <c r="B352" s="175"/>
      <c r="C352" s="175"/>
      <c r="D352" s="175"/>
      <c r="E352" s="175"/>
      <c r="F352" s="175"/>
      <c r="G352" s="13">
        <v>136.4</v>
      </c>
      <c r="H352" s="13">
        <v>111.84</v>
      </c>
      <c r="I352" s="27">
        <v>120.05</v>
      </c>
      <c r="J352" s="27">
        <v>183.76</v>
      </c>
      <c r="K352" s="27">
        <v>121.3</v>
      </c>
      <c r="L352" s="27">
        <v>106.9</v>
      </c>
      <c r="M352" s="27">
        <v>121.3</v>
      </c>
      <c r="N352" s="27">
        <v>106.9</v>
      </c>
      <c r="O352" s="27">
        <v>113.2</v>
      </c>
      <c r="P352" s="27">
        <v>107.7</v>
      </c>
      <c r="Q352" s="27">
        <v>104.4</v>
      </c>
      <c r="R352" s="27">
        <v>109.1</v>
      </c>
      <c r="S352" s="27">
        <v>116.9</v>
      </c>
      <c r="T352" s="27">
        <v>108.3</v>
      </c>
      <c r="U352" s="82">
        <v>104.59</v>
      </c>
      <c r="V352" s="82">
        <v>95.63</v>
      </c>
      <c r="W352" s="311">
        <v>104.9</v>
      </c>
      <c r="X352" s="311">
        <v>98.7</v>
      </c>
      <c r="Y352" s="27">
        <v>102.6</v>
      </c>
      <c r="Z352" s="27">
        <v>115.9</v>
      </c>
      <c r="AA352" s="27">
        <v>103.2</v>
      </c>
    </row>
    <row r="353" spans="1:27" ht="26.4">
      <c r="A353" s="46" t="s">
        <v>776</v>
      </c>
      <c r="B353" s="175"/>
      <c r="C353" s="175"/>
      <c r="D353" s="175"/>
      <c r="E353" s="175"/>
      <c r="F353" s="175"/>
      <c r="G353" s="82">
        <v>103.55</v>
      </c>
      <c r="H353" s="82">
        <v>106.19</v>
      </c>
      <c r="I353" s="82">
        <v>92.5</v>
      </c>
      <c r="J353" s="82">
        <v>145.94999999999999</v>
      </c>
      <c r="K353" s="82">
        <v>121.44</v>
      </c>
      <c r="L353" s="82">
        <v>117.8</v>
      </c>
      <c r="M353" s="82">
        <v>112.5</v>
      </c>
      <c r="N353" s="82">
        <v>106.64</v>
      </c>
      <c r="O353" s="82">
        <v>109.24</v>
      </c>
      <c r="P353" s="82">
        <v>102.53</v>
      </c>
      <c r="Q353" s="82">
        <v>103.57</v>
      </c>
      <c r="R353" s="82">
        <v>101.8</v>
      </c>
      <c r="S353" s="82">
        <v>103.75</v>
      </c>
      <c r="T353" s="82">
        <v>106.54</v>
      </c>
      <c r="U353" s="82">
        <v>87.12</v>
      </c>
      <c r="V353" s="82">
        <v>113.65</v>
      </c>
      <c r="W353" s="311">
        <v>95.23</v>
      </c>
      <c r="X353" s="311">
        <v>103.9</v>
      </c>
      <c r="Y353" s="27">
        <v>106.8</v>
      </c>
      <c r="Z353" s="27">
        <v>125.5</v>
      </c>
      <c r="AA353" s="27">
        <v>99.8</v>
      </c>
    </row>
    <row r="354" spans="1:27">
      <c r="A354" s="46" t="s">
        <v>1697</v>
      </c>
      <c r="B354" s="175"/>
      <c r="C354" s="175"/>
      <c r="D354" s="175"/>
      <c r="E354" s="175"/>
      <c r="F354" s="175"/>
      <c r="G354" s="82">
        <v>130.80000000000001</v>
      </c>
      <c r="H354" s="82">
        <v>94.03</v>
      </c>
      <c r="I354" s="82">
        <v>132.96</v>
      </c>
      <c r="J354" s="82">
        <v>156.41999999999999</v>
      </c>
      <c r="K354" s="82">
        <v>117.62</v>
      </c>
      <c r="L354" s="82">
        <v>105.41</v>
      </c>
      <c r="M354" s="82">
        <v>108.4</v>
      </c>
      <c r="N354" s="82">
        <v>100.79</v>
      </c>
      <c r="O354" s="82">
        <v>104.39</v>
      </c>
      <c r="P354" s="82">
        <v>102.77</v>
      </c>
      <c r="Q354" s="82">
        <v>99.37</v>
      </c>
      <c r="R354" s="82">
        <v>103.6</v>
      </c>
      <c r="S354" s="82">
        <v>98.22</v>
      </c>
      <c r="T354" s="82">
        <v>111.76</v>
      </c>
      <c r="U354" s="82">
        <v>80.06</v>
      </c>
      <c r="V354" s="82">
        <v>100.88</v>
      </c>
      <c r="W354" s="311">
        <v>98.22</v>
      </c>
      <c r="X354" s="311">
        <v>102.7</v>
      </c>
      <c r="Y354" s="27">
        <v>123.7</v>
      </c>
      <c r="Z354" s="27">
        <v>133.5</v>
      </c>
      <c r="AA354" s="27">
        <v>103.5</v>
      </c>
    </row>
    <row r="355" spans="1:27" ht="39.6">
      <c r="A355" s="26" t="s">
        <v>2163</v>
      </c>
      <c r="B355" s="175"/>
      <c r="C355" s="175"/>
      <c r="D355" s="175"/>
      <c r="E355" s="175"/>
      <c r="F355" s="175"/>
      <c r="G355" s="175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175"/>
      <c r="T355" s="27"/>
      <c r="U355" s="284"/>
      <c r="V355" s="175"/>
      <c r="X355" s="427"/>
      <c r="AA355" s="458"/>
    </row>
    <row r="356" spans="1:27" ht="26.4">
      <c r="A356" s="46" t="s">
        <v>1698</v>
      </c>
      <c r="B356" s="175"/>
      <c r="C356" s="175"/>
      <c r="D356" s="175"/>
      <c r="E356" s="175"/>
      <c r="F356" s="175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82">
        <v>105.24</v>
      </c>
      <c r="R356" s="13" t="s">
        <v>1842</v>
      </c>
      <c r="S356" s="82">
        <v>104.72</v>
      </c>
      <c r="T356" s="82">
        <v>117.67</v>
      </c>
      <c r="U356" s="82">
        <v>111.78</v>
      </c>
      <c r="V356" s="82">
        <v>110.1</v>
      </c>
      <c r="W356" s="311">
        <v>94.1</v>
      </c>
      <c r="X356" s="311">
        <v>109.6</v>
      </c>
      <c r="Y356" s="27">
        <v>108.2</v>
      </c>
      <c r="Z356" s="27">
        <v>115.2</v>
      </c>
      <c r="AA356" s="27">
        <v>97.3</v>
      </c>
    </row>
    <row r="357" spans="1:27" ht="26.4">
      <c r="A357" s="46" t="s">
        <v>2213</v>
      </c>
      <c r="G357" s="13"/>
      <c r="H357" s="13">
        <v>106.65</v>
      </c>
      <c r="I357" s="27">
        <v>139.53</v>
      </c>
      <c r="J357" s="27">
        <v>187.92</v>
      </c>
      <c r="K357" s="27">
        <v>119.5</v>
      </c>
      <c r="L357" s="27">
        <v>112.6</v>
      </c>
      <c r="M357" s="27">
        <v>97.5</v>
      </c>
      <c r="N357" s="27">
        <v>94.3</v>
      </c>
      <c r="O357" s="27">
        <v>154.6</v>
      </c>
      <c r="P357" s="27">
        <v>111.6</v>
      </c>
      <c r="Q357" s="27">
        <v>98.7</v>
      </c>
      <c r="R357" s="27">
        <v>119.1</v>
      </c>
      <c r="S357" s="27">
        <v>105.2</v>
      </c>
      <c r="T357" s="27">
        <v>96.8</v>
      </c>
      <c r="U357" s="65" t="s">
        <v>1842</v>
      </c>
      <c r="V357" s="65" t="s">
        <v>1842</v>
      </c>
      <c r="W357" s="284" t="s">
        <v>1842</v>
      </c>
      <c r="X357" s="440" t="s">
        <v>1842</v>
      </c>
      <c r="Y357" s="42" t="s">
        <v>1842</v>
      </c>
      <c r="Z357" s="42" t="s">
        <v>1842</v>
      </c>
      <c r="AA357" s="42" t="s">
        <v>1842</v>
      </c>
    </row>
    <row r="358" spans="1:27">
      <c r="A358" s="46" t="s">
        <v>2214</v>
      </c>
      <c r="G358" s="13">
        <v>136.94</v>
      </c>
      <c r="H358" s="13">
        <v>107.84</v>
      </c>
      <c r="I358" s="27">
        <v>117.53</v>
      </c>
      <c r="J358" s="27">
        <v>124.17</v>
      </c>
      <c r="K358" s="27">
        <v>111.3</v>
      </c>
      <c r="L358" s="27">
        <v>117.4</v>
      </c>
      <c r="M358" s="27">
        <v>108.7</v>
      </c>
      <c r="N358" s="27">
        <v>107.3</v>
      </c>
      <c r="O358" s="27">
        <v>111.9</v>
      </c>
      <c r="P358" s="27">
        <v>113.4</v>
      </c>
      <c r="Q358" s="27">
        <v>103.4</v>
      </c>
      <c r="R358" s="27">
        <v>115.7</v>
      </c>
      <c r="S358" s="27">
        <v>132.69999999999999</v>
      </c>
      <c r="T358" s="27">
        <v>122.4</v>
      </c>
      <c r="U358" s="65" t="s">
        <v>1842</v>
      </c>
      <c r="V358" s="65" t="s">
        <v>1842</v>
      </c>
      <c r="W358" s="284" t="s">
        <v>1842</v>
      </c>
      <c r="X358" s="440" t="s">
        <v>1842</v>
      </c>
      <c r="Y358" s="42" t="s">
        <v>1842</v>
      </c>
      <c r="Z358" s="42" t="s">
        <v>1842</v>
      </c>
      <c r="AA358" s="42" t="s">
        <v>1842</v>
      </c>
    </row>
    <row r="359" spans="1:27" ht="26.4">
      <c r="A359" s="46" t="s">
        <v>1560</v>
      </c>
      <c r="G359" s="13"/>
      <c r="H359" s="13"/>
      <c r="I359" s="13"/>
      <c r="J359" s="13"/>
      <c r="K359" s="13"/>
      <c r="L359" s="13"/>
      <c r="M359" s="82">
        <v>105.23</v>
      </c>
      <c r="N359" s="82">
        <v>108.8</v>
      </c>
      <c r="O359" s="82">
        <v>124.89</v>
      </c>
      <c r="P359" s="82">
        <v>114.96</v>
      </c>
      <c r="Q359" s="82">
        <v>112.91</v>
      </c>
      <c r="R359" s="82">
        <v>118.34</v>
      </c>
      <c r="S359" s="82">
        <v>117.62</v>
      </c>
      <c r="T359" s="82">
        <v>104.36</v>
      </c>
      <c r="U359" s="82">
        <v>109.4</v>
      </c>
      <c r="V359" s="323">
        <v>108.93</v>
      </c>
      <c r="W359" s="311">
        <v>100.97</v>
      </c>
      <c r="X359" s="311">
        <v>103.7</v>
      </c>
      <c r="Y359" s="14">
        <v>98.7</v>
      </c>
      <c r="Z359" s="27">
        <v>106.8</v>
      </c>
      <c r="AA359" s="27">
        <v>107.67</v>
      </c>
    </row>
    <row r="360" spans="1:27" ht="14.25" customHeight="1">
      <c r="A360" s="46" t="s">
        <v>1883</v>
      </c>
      <c r="B360" s="175"/>
      <c r="C360" s="175"/>
      <c r="D360" s="175"/>
      <c r="E360" s="175"/>
      <c r="F360" s="175"/>
      <c r="G360" s="13">
        <v>111.29</v>
      </c>
      <c r="H360" s="13">
        <v>107.73</v>
      </c>
      <c r="I360" s="27">
        <v>216.82</v>
      </c>
      <c r="J360" s="27">
        <v>117.64</v>
      </c>
      <c r="K360" s="27">
        <v>110.2</v>
      </c>
      <c r="L360" s="27">
        <v>94.9</v>
      </c>
      <c r="M360" s="27">
        <v>97</v>
      </c>
      <c r="N360" s="27">
        <v>118.5</v>
      </c>
      <c r="O360" s="27">
        <v>141.30000000000001</v>
      </c>
      <c r="P360" s="27">
        <v>130.19999999999999</v>
      </c>
      <c r="Q360" s="27">
        <v>181.8</v>
      </c>
      <c r="R360" s="27">
        <v>79.8</v>
      </c>
      <c r="S360" s="27">
        <v>72.099999999999994</v>
      </c>
      <c r="T360" s="27">
        <v>163</v>
      </c>
      <c r="U360" s="42">
        <v>123.8</v>
      </c>
      <c r="V360" s="82">
        <v>94.47</v>
      </c>
      <c r="W360" s="311">
        <v>96.33</v>
      </c>
      <c r="X360" s="311">
        <v>98.7</v>
      </c>
      <c r="Y360" s="27">
        <v>130.69999999999999</v>
      </c>
      <c r="Z360" s="27">
        <v>110.8</v>
      </c>
      <c r="AA360" s="27">
        <v>102.9</v>
      </c>
    </row>
    <row r="361" spans="1:27" ht="42">
      <c r="A361" s="46" t="s">
        <v>1866</v>
      </c>
      <c r="B361" s="175"/>
      <c r="C361" s="175"/>
      <c r="D361" s="175"/>
      <c r="E361" s="175"/>
      <c r="F361" s="175"/>
      <c r="G361" s="13">
        <v>118.4</v>
      </c>
      <c r="H361" s="13">
        <v>108.67</v>
      </c>
      <c r="I361" s="27">
        <v>201.25</v>
      </c>
      <c r="J361" s="27">
        <v>71.209999999999994</v>
      </c>
      <c r="K361" s="27">
        <v>105.8</v>
      </c>
      <c r="L361" s="27">
        <v>101</v>
      </c>
      <c r="M361" s="27">
        <v>106.9</v>
      </c>
      <c r="N361" s="27">
        <v>126.3</v>
      </c>
      <c r="O361" s="27">
        <v>120.4</v>
      </c>
      <c r="P361" s="27">
        <v>110.6</v>
      </c>
      <c r="Q361" s="27">
        <v>127.8</v>
      </c>
      <c r="R361" s="27">
        <v>104.5</v>
      </c>
      <c r="S361" s="27">
        <v>100.1</v>
      </c>
      <c r="T361" s="27">
        <v>99.5</v>
      </c>
      <c r="U361" s="42">
        <v>174.1</v>
      </c>
      <c r="V361" s="82">
        <v>65.83</v>
      </c>
      <c r="W361" s="311">
        <v>103.97</v>
      </c>
      <c r="X361" s="311">
        <v>91</v>
      </c>
      <c r="Y361" s="27">
        <v>146.9</v>
      </c>
      <c r="Z361" s="27">
        <v>102.4</v>
      </c>
      <c r="AA361" s="27">
        <v>102.1</v>
      </c>
    </row>
    <row r="362" spans="1:27" ht="54" customHeight="1">
      <c r="A362" s="46" t="s">
        <v>1699</v>
      </c>
      <c r="G362" s="13">
        <v>105.5</v>
      </c>
      <c r="H362" s="13">
        <v>115.84</v>
      </c>
      <c r="I362" s="27">
        <v>268.43</v>
      </c>
      <c r="J362" s="27">
        <v>91.31</v>
      </c>
      <c r="K362" s="27">
        <v>108.5</v>
      </c>
      <c r="L362" s="27">
        <v>101</v>
      </c>
      <c r="M362" s="27">
        <v>94.6</v>
      </c>
      <c r="N362" s="27">
        <v>111.1</v>
      </c>
      <c r="O362" s="27">
        <v>135.6</v>
      </c>
      <c r="P362" s="27">
        <v>122.6</v>
      </c>
      <c r="Q362" s="27">
        <v>164.1</v>
      </c>
      <c r="R362" s="27">
        <v>111.7</v>
      </c>
      <c r="S362" s="27">
        <v>87.4</v>
      </c>
      <c r="T362" s="27">
        <v>118.8</v>
      </c>
      <c r="U362" s="42">
        <v>135.30000000000001</v>
      </c>
      <c r="V362" s="322">
        <v>103.94</v>
      </c>
      <c r="W362" s="311">
        <v>111.33</v>
      </c>
      <c r="X362" s="311">
        <v>85.7</v>
      </c>
      <c r="Y362" s="27">
        <v>150.4</v>
      </c>
      <c r="Z362" s="27">
        <v>110.3</v>
      </c>
      <c r="AA362" s="27">
        <v>95.8</v>
      </c>
    </row>
    <row r="363" spans="1:27" ht="52.8">
      <c r="A363" s="46" t="s">
        <v>736</v>
      </c>
      <c r="G363" s="13">
        <v>109.02</v>
      </c>
      <c r="H363" s="13">
        <v>101.99</v>
      </c>
      <c r="I363" s="27">
        <v>163.41</v>
      </c>
      <c r="J363" s="27">
        <v>145.94</v>
      </c>
      <c r="K363" s="27">
        <v>109</v>
      </c>
      <c r="L363" s="27">
        <v>116.3</v>
      </c>
      <c r="M363" s="27">
        <v>96.1</v>
      </c>
      <c r="N363" s="27">
        <v>95</v>
      </c>
      <c r="O363" s="27">
        <v>98.8</v>
      </c>
      <c r="P363" s="27">
        <v>100.8</v>
      </c>
      <c r="Q363" s="27">
        <v>94</v>
      </c>
      <c r="R363" s="27">
        <v>92.7</v>
      </c>
      <c r="S363" s="27">
        <v>90.5</v>
      </c>
      <c r="T363" s="27">
        <v>152.5</v>
      </c>
      <c r="U363" s="42">
        <v>84.9</v>
      </c>
      <c r="V363" s="322">
        <v>88.85</v>
      </c>
      <c r="W363" s="311">
        <v>103.87</v>
      </c>
      <c r="X363" s="311">
        <v>103</v>
      </c>
      <c r="Y363" s="27">
        <v>99.3</v>
      </c>
      <c r="Z363" s="27">
        <v>116.9</v>
      </c>
      <c r="AA363" s="27">
        <v>119.3</v>
      </c>
    </row>
    <row r="364" spans="1:27" ht="26.4">
      <c r="A364" s="26" t="s">
        <v>2245</v>
      </c>
      <c r="G364" s="114"/>
      <c r="H364" s="114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U364" s="65"/>
      <c r="W364" s="311"/>
      <c r="X364" s="427"/>
      <c r="Y364" s="450"/>
      <c r="AA364" s="27"/>
    </row>
    <row r="365" spans="1:27">
      <c r="A365" s="46" t="s">
        <v>1888</v>
      </c>
      <c r="G365" s="13">
        <v>107.09</v>
      </c>
      <c r="H365" s="13">
        <v>103.84</v>
      </c>
      <c r="I365" s="27">
        <v>134.76</v>
      </c>
      <c r="J365" s="27">
        <v>135.59</v>
      </c>
      <c r="K365" s="27">
        <v>118.4</v>
      </c>
      <c r="L365" s="27">
        <v>121</v>
      </c>
      <c r="M365" s="27">
        <v>107.8</v>
      </c>
      <c r="N365" s="27">
        <v>110.7</v>
      </c>
      <c r="O365" s="27">
        <v>112.7</v>
      </c>
      <c r="P365" s="27">
        <v>102.4</v>
      </c>
      <c r="Q365" s="27">
        <v>109.3</v>
      </c>
      <c r="R365" s="27">
        <v>101.2</v>
      </c>
      <c r="S365" s="27">
        <v>105</v>
      </c>
      <c r="T365" s="27">
        <v>107.4</v>
      </c>
      <c r="U365" s="82">
        <v>104.96</v>
      </c>
      <c r="V365" s="322">
        <v>106.57</v>
      </c>
      <c r="W365" s="311">
        <v>100.49</v>
      </c>
      <c r="X365" s="311">
        <v>103.4</v>
      </c>
      <c r="Y365" s="27">
        <v>110.6</v>
      </c>
      <c r="Z365" s="27">
        <v>113.4</v>
      </c>
      <c r="AA365" s="27">
        <v>110.7</v>
      </c>
    </row>
    <row r="366" spans="1:27">
      <c r="A366" s="46" t="s">
        <v>717</v>
      </c>
      <c r="G366" s="13">
        <v>120.22</v>
      </c>
      <c r="H366" s="13">
        <v>103.71</v>
      </c>
      <c r="I366" s="27">
        <v>110.14</v>
      </c>
      <c r="J366" s="27">
        <v>147.88999999999999</v>
      </c>
      <c r="K366" s="27">
        <v>126.1</v>
      </c>
      <c r="L366" s="27">
        <v>108.5</v>
      </c>
      <c r="M366" s="27">
        <v>111.6</v>
      </c>
      <c r="N366" s="27">
        <v>109.9</v>
      </c>
      <c r="O366" s="27">
        <v>110.5</v>
      </c>
      <c r="P366" s="27">
        <v>103.7</v>
      </c>
      <c r="Q366" s="27">
        <v>105.8</v>
      </c>
      <c r="R366" s="27">
        <v>108.3</v>
      </c>
      <c r="S366" s="27">
        <v>112.9</v>
      </c>
      <c r="T366" s="27">
        <v>111.2</v>
      </c>
      <c r="U366" s="82">
        <v>107.85</v>
      </c>
      <c r="V366" s="322">
        <v>105.69</v>
      </c>
      <c r="W366" s="311">
        <v>107.04</v>
      </c>
      <c r="X366" s="311">
        <v>108.8</v>
      </c>
      <c r="Y366" s="27">
        <v>104</v>
      </c>
      <c r="Z366" s="27">
        <v>113.2</v>
      </c>
      <c r="AA366" s="27">
        <v>106.6</v>
      </c>
    </row>
    <row r="367" spans="1:27" ht="28.8">
      <c r="A367" s="46" t="s">
        <v>1867</v>
      </c>
      <c r="B367" s="175"/>
      <c r="C367" s="175"/>
      <c r="D367" s="175"/>
      <c r="E367" s="175"/>
      <c r="F367" s="175"/>
      <c r="G367" s="13">
        <v>129.06</v>
      </c>
      <c r="H367" s="13">
        <v>109.63</v>
      </c>
      <c r="I367" s="27">
        <v>116.49</v>
      </c>
      <c r="J367" s="27">
        <v>152.59</v>
      </c>
      <c r="K367" s="27">
        <v>153</v>
      </c>
      <c r="L367" s="27">
        <v>112.6</v>
      </c>
      <c r="M367" s="27">
        <v>110.1</v>
      </c>
      <c r="N367" s="27">
        <v>110.9</v>
      </c>
      <c r="O367" s="27">
        <v>127.4</v>
      </c>
      <c r="P367" s="27">
        <v>112.1</v>
      </c>
      <c r="Q367" s="27">
        <v>105.9</v>
      </c>
      <c r="R367" s="27">
        <v>121.8</v>
      </c>
      <c r="S367" s="27">
        <v>113.5</v>
      </c>
      <c r="T367" s="27">
        <v>96.6</v>
      </c>
      <c r="U367" s="82">
        <v>110.58</v>
      </c>
      <c r="V367" s="82">
        <v>109.12</v>
      </c>
      <c r="W367" s="311">
        <v>107.25</v>
      </c>
      <c r="X367" s="311">
        <v>102.7</v>
      </c>
      <c r="Y367" s="27">
        <v>108.6</v>
      </c>
      <c r="Z367" s="27">
        <v>118.5</v>
      </c>
      <c r="AA367" s="27">
        <v>115.2</v>
      </c>
    </row>
    <row r="368" spans="1:27">
      <c r="A368" s="46" t="s">
        <v>2058</v>
      </c>
      <c r="B368" s="287"/>
      <c r="C368" s="287"/>
      <c r="D368" s="287"/>
      <c r="E368" s="287"/>
      <c r="F368" s="287"/>
      <c r="G368" s="13">
        <v>128.78</v>
      </c>
      <c r="H368" s="13">
        <v>95.93</v>
      </c>
      <c r="I368" s="14">
        <v>156.08000000000001</v>
      </c>
      <c r="J368" s="14">
        <v>156.47999999999999</v>
      </c>
      <c r="K368" s="14">
        <v>149.6</v>
      </c>
      <c r="L368" s="14">
        <v>172.9</v>
      </c>
      <c r="M368" s="14">
        <v>95</v>
      </c>
      <c r="N368" s="14">
        <v>113.8</v>
      </c>
      <c r="O368" s="14">
        <v>118.3</v>
      </c>
      <c r="P368" s="14">
        <v>93.7</v>
      </c>
      <c r="Q368" s="14">
        <v>102.7</v>
      </c>
      <c r="R368" s="14">
        <v>146</v>
      </c>
      <c r="S368" s="14">
        <v>110.4</v>
      </c>
      <c r="T368" s="14">
        <v>99.6</v>
      </c>
      <c r="U368" s="13">
        <v>98.4</v>
      </c>
      <c r="V368" s="82">
        <v>108.47</v>
      </c>
      <c r="W368" s="311">
        <v>102.04</v>
      </c>
      <c r="X368" s="311">
        <v>102.7</v>
      </c>
      <c r="Y368" s="27">
        <v>102.2</v>
      </c>
      <c r="Z368" s="27">
        <v>118.4</v>
      </c>
      <c r="AA368" s="27">
        <v>107.3</v>
      </c>
    </row>
    <row r="369" spans="1:27">
      <c r="A369" s="46" t="s">
        <v>1427</v>
      </c>
      <c r="B369" s="287"/>
      <c r="C369" s="287"/>
      <c r="D369" s="287"/>
      <c r="E369" s="287"/>
      <c r="F369" s="287"/>
      <c r="G369" s="13">
        <v>145.80000000000001</v>
      </c>
      <c r="H369" s="13">
        <v>99.99</v>
      </c>
      <c r="I369" s="27">
        <v>100</v>
      </c>
      <c r="J369" s="27">
        <v>143.54</v>
      </c>
      <c r="K369" s="27">
        <v>112</v>
      </c>
      <c r="L369" s="27">
        <v>124.1</v>
      </c>
      <c r="M369" s="27">
        <v>124.6</v>
      </c>
      <c r="N369" s="27">
        <v>111.1</v>
      </c>
      <c r="O369" s="27">
        <v>130.4</v>
      </c>
      <c r="P369" s="27">
        <v>112</v>
      </c>
      <c r="Q369" s="27">
        <v>100</v>
      </c>
      <c r="R369" s="27">
        <v>100</v>
      </c>
      <c r="S369" s="27">
        <v>114.4</v>
      </c>
      <c r="T369" s="27">
        <v>92.4</v>
      </c>
      <c r="U369" s="82">
        <v>120.55</v>
      </c>
      <c r="V369" s="82">
        <v>103.7</v>
      </c>
      <c r="W369" s="311">
        <v>100</v>
      </c>
      <c r="X369" s="311">
        <v>103.5</v>
      </c>
      <c r="Y369" s="27">
        <v>99.8</v>
      </c>
      <c r="Z369" s="27">
        <v>112.6</v>
      </c>
      <c r="AA369" s="27">
        <v>103.5</v>
      </c>
    </row>
    <row r="370" spans="1:27">
      <c r="A370" s="46" t="s">
        <v>1426</v>
      </c>
      <c r="B370" s="175"/>
      <c r="C370" s="175"/>
      <c r="D370" s="175"/>
      <c r="E370" s="175"/>
      <c r="F370" s="175"/>
      <c r="G370" s="13">
        <v>130.77000000000001</v>
      </c>
      <c r="H370" s="13">
        <v>100.79</v>
      </c>
      <c r="I370" s="27">
        <v>104.67</v>
      </c>
      <c r="J370" s="27">
        <v>158.4</v>
      </c>
      <c r="K370" s="27">
        <v>123</v>
      </c>
      <c r="L370" s="27">
        <v>132.6</v>
      </c>
      <c r="M370" s="27">
        <v>119.6</v>
      </c>
      <c r="N370" s="27">
        <v>119.8</v>
      </c>
      <c r="O370" s="27">
        <v>125</v>
      </c>
      <c r="P370" s="27">
        <v>112.1</v>
      </c>
      <c r="Q370" s="27">
        <v>100</v>
      </c>
      <c r="R370" s="27">
        <v>100</v>
      </c>
      <c r="S370" s="27">
        <v>146.69999999999999</v>
      </c>
      <c r="T370" s="27">
        <v>93</v>
      </c>
      <c r="U370" s="82">
        <v>109.18</v>
      </c>
      <c r="V370" s="82">
        <v>108.03</v>
      </c>
      <c r="W370" s="311">
        <v>105.24</v>
      </c>
      <c r="X370" s="311">
        <v>104.4</v>
      </c>
      <c r="Y370" s="27">
        <v>104.5</v>
      </c>
      <c r="Z370" s="27">
        <v>115.7</v>
      </c>
      <c r="AA370" s="27">
        <v>105</v>
      </c>
    </row>
    <row r="371" spans="1:27" ht="15.75" customHeight="1">
      <c r="A371" s="118" t="s">
        <v>1984</v>
      </c>
      <c r="B371" s="175"/>
      <c r="C371" s="175"/>
      <c r="D371" s="175"/>
      <c r="E371" s="175"/>
      <c r="F371" s="175"/>
      <c r="G371" s="13">
        <v>125.58</v>
      </c>
      <c r="H371" s="13">
        <v>101.52</v>
      </c>
      <c r="I371" s="27">
        <v>104.67</v>
      </c>
      <c r="J371" s="27">
        <v>117.22</v>
      </c>
      <c r="K371" s="27">
        <v>118.6</v>
      </c>
      <c r="L371" s="27">
        <v>125.6</v>
      </c>
      <c r="M371" s="27">
        <v>110.9</v>
      </c>
      <c r="N371" s="27">
        <v>128.6</v>
      </c>
      <c r="O371" s="27">
        <v>119.9</v>
      </c>
      <c r="P371" s="27">
        <v>104.1</v>
      </c>
      <c r="Q371" s="27">
        <v>112</v>
      </c>
      <c r="R371" s="27">
        <v>101.5</v>
      </c>
      <c r="S371" s="27">
        <v>109.2</v>
      </c>
      <c r="T371" s="27">
        <v>101</v>
      </c>
      <c r="U371" s="82">
        <v>105.45</v>
      </c>
      <c r="V371" s="82">
        <v>100</v>
      </c>
      <c r="W371" s="311">
        <v>105.1</v>
      </c>
      <c r="X371" s="311">
        <v>95.9</v>
      </c>
      <c r="Y371" s="27">
        <v>110</v>
      </c>
      <c r="Z371" s="27">
        <v>100</v>
      </c>
      <c r="AA371" s="27">
        <v>103</v>
      </c>
    </row>
    <row r="372" spans="1:27">
      <c r="A372" s="46" t="s">
        <v>1428</v>
      </c>
      <c r="B372" s="175"/>
      <c r="C372" s="175"/>
      <c r="D372" s="175"/>
      <c r="E372" s="175"/>
      <c r="F372" s="175"/>
      <c r="G372" s="13">
        <v>129.65</v>
      </c>
      <c r="H372" s="13">
        <v>100</v>
      </c>
      <c r="I372" s="27">
        <v>87.64</v>
      </c>
      <c r="J372" s="27">
        <v>233.7</v>
      </c>
      <c r="K372" s="27">
        <v>173.8</v>
      </c>
      <c r="L372" s="27">
        <v>114.8</v>
      </c>
      <c r="M372" s="27">
        <v>78.5</v>
      </c>
      <c r="N372" s="27">
        <v>114.1</v>
      </c>
      <c r="O372" s="27">
        <v>148</v>
      </c>
      <c r="P372" s="27">
        <v>105.2</v>
      </c>
      <c r="Q372" s="27">
        <v>98.9</v>
      </c>
      <c r="R372" s="27">
        <v>119.8</v>
      </c>
      <c r="S372" s="27">
        <v>128.4</v>
      </c>
      <c r="T372" s="27">
        <v>69.400000000000006</v>
      </c>
      <c r="U372" s="82">
        <v>150.21</v>
      </c>
      <c r="V372" s="82">
        <v>114.39</v>
      </c>
      <c r="W372" s="311">
        <v>99.98</v>
      </c>
      <c r="X372" s="311">
        <v>77.900000000000006</v>
      </c>
      <c r="Y372" s="27">
        <v>94.6</v>
      </c>
      <c r="Z372" s="27">
        <v>106.9</v>
      </c>
      <c r="AA372" s="27">
        <v>102.1</v>
      </c>
    </row>
    <row r="373" spans="1:27">
      <c r="A373" s="46" t="s">
        <v>1700</v>
      </c>
      <c r="B373" s="175"/>
      <c r="C373" s="175"/>
      <c r="D373" s="175"/>
      <c r="E373" s="175"/>
      <c r="F373" s="175"/>
      <c r="G373" s="82">
        <v>137.61000000000001</v>
      </c>
      <c r="H373" s="82">
        <v>117.25</v>
      </c>
      <c r="I373" s="82">
        <v>124.77</v>
      </c>
      <c r="J373" s="82">
        <v>131.04</v>
      </c>
      <c r="K373" s="82">
        <v>128.88999999999999</v>
      </c>
      <c r="L373" s="82">
        <v>101.37</v>
      </c>
      <c r="M373" s="82">
        <v>109.7</v>
      </c>
      <c r="N373" s="82">
        <v>112.69</v>
      </c>
      <c r="O373" s="82">
        <v>104.7</v>
      </c>
      <c r="P373" s="82">
        <v>103.11</v>
      </c>
      <c r="Q373" s="82">
        <v>101.23</v>
      </c>
      <c r="R373" s="82">
        <v>99.96</v>
      </c>
      <c r="S373" s="82">
        <v>100.29</v>
      </c>
      <c r="T373" s="82">
        <v>132.43</v>
      </c>
      <c r="U373" s="82">
        <v>121.52</v>
      </c>
      <c r="V373" s="82">
        <v>110.28</v>
      </c>
      <c r="W373" s="311">
        <v>87.58</v>
      </c>
      <c r="X373" s="311">
        <v>98.9</v>
      </c>
      <c r="Y373" s="27">
        <v>99.8</v>
      </c>
      <c r="Z373" s="27">
        <v>103.2</v>
      </c>
      <c r="AA373" s="27">
        <v>100.1</v>
      </c>
    </row>
    <row r="374" spans="1:27">
      <c r="A374" s="26" t="s">
        <v>2164</v>
      </c>
      <c r="B374" s="175"/>
      <c r="C374" s="175"/>
      <c r="D374" s="175"/>
      <c r="E374" s="175"/>
      <c r="F374" s="175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175"/>
      <c r="X374" s="427"/>
      <c r="Y374" s="27"/>
      <c r="Z374" s="27"/>
      <c r="AA374" s="458"/>
    </row>
    <row r="375" spans="1:27" ht="26.4">
      <c r="A375" s="46" t="s">
        <v>1701</v>
      </c>
      <c r="B375" s="175"/>
      <c r="C375" s="175"/>
      <c r="D375" s="175"/>
      <c r="E375" s="175"/>
      <c r="F375" s="175"/>
      <c r="G375" s="82" t="s">
        <v>1842</v>
      </c>
      <c r="H375" s="82">
        <v>111.7</v>
      </c>
      <c r="I375" s="82">
        <v>134.11000000000001</v>
      </c>
      <c r="J375" s="82">
        <v>135.91</v>
      </c>
      <c r="K375" s="82">
        <v>133.16999999999999</v>
      </c>
      <c r="L375" s="82">
        <v>116.87</v>
      </c>
      <c r="M375" s="82">
        <v>112.67</v>
      </c>
      <c r="N375" s="82">
        <v>118.45</v>
      </c>
      <c r="O375" s="82">
        <v>106.33</v>
      </c>
      <c r="P375" s="82">
        <v>107.21</v>
      </c>
      <c r="Q375" s="82">
        <v>104.9</v>
      </c>
      <c r="R375" s="82">
        <v>109.64</v>
      </c>
      <c r="S375" s="82">
        <v>120.58</v>
      </c>
      <c r="T375" s="82">
        <v>101.2</v>
      </c>
      <c r="U375" s="82">
        <v>102.16</v>
      </c>
      <c r="V375" s="82">
        <v>103.47</v>
      </c>
      <c r="W375" s="311">
        <v>104.85</v>
      </c>
      <c r="X375" s="311">
        <v>99.9</v>
      </c>
      <c r="Y375" s="27">
        <v>102.5</v>
      </c>
      <c r="Z375" s="27">
        <v>119.9</v>
      </c>
      <c r="AA375" s="27">
        <v>109.8</v>
      </c>
    </row>
    <row r="376" spans="1:27" ht="26.4">
      <c r="A376" s="46" t="s">
        <v>1702</v>
      </c>
      <c r="B376" s="175"/>
      <c r="C376" s="175"/>
      <c r="D376" s="175"/>
      <c r="E376" s="175"/>
      <c r="F376" s="175"/>
      <c r="G376" s="82" t="s">
        <v>1842</v>
      </c>
      <c r="H376" s="82">
        <v>110.52</v>
      </c>
      <c r="I376" s="82">
        <v>137.91</v>
      </c>
      <c r="J376" s="82">
        <v>129.04</v>
      </c>
      <c r="K376" s="82">
        <v>130.13999999999999</v>
      </c>
      <c r="L376" s="82">
        <v>115.94</v>
      </c>
      <c r="M376" s="82">
        <v>116.49</v>
      </c>
      <c r="N376" s="82">
        <v>113.86</v>
      </c>
      <c r="O376" s="82">
        <v>108.57</v>
      </c>
      <c r="P376" s="82">
        <v>107.6</v>
      </c>
      <c r="Q376" s="82">
        <v>106.2</v>
      </c>
      <c r="R376" s="82">
        <v>109.22</v>
      </c>
      <c r="S376" s="82">
        <v>114.68</v>
      </c>
      <c r="T376" s="82">
        <v>104.32</v>
      </c>
      <c r="U376" s="82">
        <v>103.57</v>
      </c>
      <c r="V376" s="82">
        <v>105.43</v>
      </c>
      <c r="W376" s="311">
        <v>105.39</v>
      </c>
      <c r="X376" s="311">
        <v>103.8</v>
      </c>
      <c r="Y376" s="27">
        <v>102</v>
      </c>
      <c r="Z376" s="27">
        <v>116.5</v>
      </c>
      <c r="AA376" s="27">
        <v>102.1</v>
      </c>
    </row>
    <row r="377" spans="1:27" ht="16.5" customHeight="1">
      <c r="A377" s="46" t="s">
        <v>1703</v>
      </c>
      <c r="B377" s="175"/>
      <c r="C377" s="175"/>
      <c r="D377" s="175"/>
      <c r="E377" s="175"/>
      <c r="F377" s="175"/>
      <c r="G377" s="82">
        <v>108.51</v>
      </c>
      <c r="H377" s="82">
        <v>103.51</v>
      </c>
      <c r="I377" s="82">
        <v>120.38</v>
      </c>
      <c r="J377" s="82">
        <v>160.35</v>
      </c>
      <c r="K377" s="82">
        <v>109.05</v>
      </c>
      <c r="L377" s="82">
        <v>100.64</v>
      </c>
      <c r="M377" s="82">
        <v>101.06</v>
      </c>
      <c r="N377" s="82">
        <v>106.15</v>
      </c>
      <c r="O377" s="82">
        <v>99.12</v>
      </c>
      <c r="P377" s="82">
        <v>93.93</v>
      </c>
      <c r="Q377" s="82">
        <v>105.42</v>
      </c>
      <c r="R377" s="82">
        <v>101.29</v>
      </c>
      <c r="S377" s="82">
        <v>116.02</v>
      </c>
      <c r="T377" s="82">
        <v>108.96</v>
      </c>
      <c r="U377" s="82">
        <v>104.82</v>
      </c>
      <c r="V377" s="82">
        <v>107.72</v>
      </c>
      <c r="W377" s="311">
        <v>98.44</v>
      </c>
      <c r="X377" s="311">
        <v>109.1</v>
      </c>
      <c r="Y377" s="27">
        <v>107.9</v>
      </c>
      <c r="Z377" s="27">
        <v>110.8</v>
      </c>
      <c r="AA377" s="27">
        <v>106.9</v>
      </c>
    </row>
    <row r="378" spans="1:27" ht="26.4">
      <c r="A378" s="26" t="s">
        <v>1420</v>
      </c>
      <c r="G378" s="114"/>
      <c r="H378" s="14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T378" s="27"/>
      <c r="U378" s="36"/>
      <c r="W378" s="311"/>
      <c r="X378" s="427"/>
      <c r="Y378" s="27"/>
      <c r="Z378" s="27"/>
      <c r="AA378" s="27"/>
    </row>
    <row r="379" spans="1:27" ht="25.5" customHeight="1">
      <c r="A379" s="46" t="s">
        <v>1985</v>
      </c>
      <c r="G379" s="13">
        <v>137.44</v>
      </c>
      <c r="H379" s="13">
        <v>108.5</v>
      </c>
      <c r="I379" s="27">
        <v>102.23</v>
      </c>
      <c r="J379" s="27">
        <v>119.65</v>
      </c>
      <c r="K379" s="27">
        <v>141.69999999999999</v>
      </c>
      <c r="L379" s="27">
        <v>128.80000000000001</v>
      </c>
      <c r="M379" s="27">
        <v>128.30000000000001</v>
      </c>
      <c r="N379" s="27">
        <v>113.4</v>
      </c>
      <c r="O379" s="27">
        <v>111.4</v>
      </c>
      <c r="P379" s="27">
        <v>111</v>
      </c>
      <c r="Q379" s="27">
        <v>110.3</v>
      </c>
      <c r="R379" s="27">
        <v>114.1</v>
      </c>
      <c r="S379" s="27">
        <v>117.5</v>
      </c>
      <c r="T379" s="27">
        <v>117.3</v>
      </c>
      <c r="U379" s="82">
        <v>115.31</v>
      </c>
      <c r="V379" s="322">
        <v>103.54</v>
      </c>
      <c r="W379" s="311">
        <v>104.2</v>
      </c>
      <c r="X379" s="311">
        <v>107.5</v>
      </c>
      <c r="Y379" s="27">
        <v>104.5</v>
      </c>
      <c r="Z379" s="27">
        <v>109.7</v>
      </c>
      <c r="AA379" s="27">
        <v>104.1</v>
      </c>
    </row>
    <row r="380" spans="1:27">
      <c r="A380" s="46" t="s">
        <v>1986</v>
      </c>
      <c r="G380" s="13">
        <v>130.59</v>
      </c>
      <c r="H380" s="13">
        <v>106.24</v>
      </c>
      <c r="I380" s="27">
        <v>102.01</v>
      </c>
      <c r="J380" s="27">
        <v>110.72</v>
      </c>
      <c r="K380" s="27">
        <v>135.4</v>
      </c>
      <c r="L380" s="27">
        <v>125.2</v>
      </c>
      <c r="M380" s="27">
        <v>125.2</v>
      </c>
      <c r="N380" s="27">
        <v>116.3</v>
      </c>
      <c r="O380" s="27">
        <v>111.4</v>
      </c>
      <c r="P380" s="27">
        <v>113.7</v>
      </c>
      <c r="Q380" s="27">
        <v>112.9</v>
      </c>
      <c r="R380" s="27">
        <v>103.8</v>
      </c>
      <c r="S380" s="27">
        <v>120.4</v>
      </c>
      <c r="T380" s="27">
        <v>119.6</v>
      </c>
      <c r="U380" s="82">
        <v>113.79</v>
      </c>
      <c r="V380" s="322">
        <v>111.33</v>
      </c>
      <c r="W380" s="311">
        <v>109.33</v>
      </c>
      <c r="X380" s="311">
        <v>111.7</v>
      </c>
      <c r="Y380" s="27">
        <v>104</v>
      </c>
      <c r="Z380" s="27">
        <v>109.3</v>
      </c>
      <c r="AA380" s="27">
        <v>105.6</v>
      </c>
    </row>
    <row r="381" spans="1:27" ht="52.5" customHeight="1">
      <c r="A381" s="8" t="s">
        <v>945</v>
      </c>
      <c r="G381" s="114"/>
      <c r="H381" s="114"/>
      <c r="W381" s="175"/>
      <c r="X381" s="427"/>
      <c r="Y381" s="427"/>
      <c r="AA381" s="427"/>
    </row>
    <row r="382" spans="1:27" ht="15.6">
      <c r="A382" s="46" t="s">
        <v>1527</v>
      </c>
      <c r="G382" s="10">
        <v>355.2</v>
      </c>
      <c r="H382" s="10">
        <v>376.3</v>
      </c>
      <c r="I382" s="224">
        <v>339</v>
      </c>
      <c r="J382" s="224">
        <v>999.64</v>
      </c>
      <c r="K382" s="224">
        <v>1545.62</v>
      </c>
      <c r="L382" s="224">
        <v>1503.52</v>
      </c>
      <c r="M382" s="224">
        <v>1929.1</v>
      </c>
      <c r="N382" s="224">
        <v>2065.44</v>
      </c>
      <c r="O382" s="92">
        <v>3426</v>
      </c>
      <c r="P382" s="92">
        <v>4812</v>
      </c>
      <c r="Q382" s="92">
        <v>4434</v>
      </c>
      <c r="R382" s="92">
        <v>7075</v>
      </c>
      <c r="S382" s="92">
        <v>3377</v>
      </c>
      <c r="T382" s="92">
        <v>6633</v>
      </c>
      <c r="U382" s="81">
        <v>7566.46</v>
      </c>
      <c r="V382" s="324">
        <v>9765.0300000000007</v>
      </c>
      <c r="W382" s="359">
        <v>10360</v>
      </c>
      <c r="X382" s="359">
        <v>11328</v>
      </c>
      <c r="Y382" s="18">
        <v>10064</v>
      </c>
      <c r="Z382" s="18">
        <v>11417</v>
      </c>
      <c r="AA382" s="359">
        <v>12607.11</v>
      </c>
    </row>
    <row r="383" spans="1:27">
      <c r="A383" s="46" t="s">
        <v>1987</v>
      </c>
      <c r="G383" s="49">
        <v>136.80000000000001</v>
      </c>
      <c r="H383" s="49">
        <v>114</v>
      </c>
      <c r="I383" s="224">
        <v>113.7</v>
      </c>
      <c r="J383" s="224">
        <v>124.1</v>
      </c>
      <c r="K383" s="224">
        <v>169.93</v>
      </c>
      <c r="L383" s="224">
        <v>212.43</v>
      </c>
      <c r="M383" s="224">
        <v>229.47</v>
      </c>
      <c r="N383" s="224">
        <v>230.03</v>
      </c>
      <c r="O383" s="92">
        <v>359</v>
      </c>
      <c r="P383" s="92">
        <v>433</v>
      </c>
      <c r="Q383" s="92">
        <v>495</v>
      </c>
      <c r="R383" s="92">
        <v>491</v>
      </c>
      <c r="S383" s="92">
        <v>565</v>
      </c>
      <c r="T383" s="92">
        <v>624</v>
      </c>
      <c r="U383" s="81">
        <v>683.09</v>
      </c>
      <c r="V383" s="324">
        <v>1004.81</v>
      </c>
      <c r="W383" s="359">
        <v>955</v>
      </c>
      <c r="X383" s="359">
        <v>962</v>
      </c>
      <c r="Y383" s="18">
        <v>1027</v>
      </c>
      <c r="Z383" s="18">
        <v>1039</v>
      </c>
      <c r="AA383" s="359">
        <v>1411.9</v>
      </c>
    </row>
    <row r="384" spans="1:27">
      <c r="A384" s="144" t="s">
        <v>973</v>
      </c>
      <c r="G384" s="49">
        <v>139.6</v>
      </c>
      <c r="H384" s="49">
        <v>124.3</v>
      </c>
      <c r="I384" s="224">
        <v>113.97</v>
      </c>
      <c r="J384" s="224">
        <v>190.58</v>
      </c>
      <c r="K384" s="224">
        <v>289.81</v>
      </c>
      <c r="L384" s="224">
        <v>339.04</v>
      </c>
      <c r="M384" s="224">
        <v>353.81</v>
      </c>
      <c r="N384" s="224">
        <v>380.77</v>
      </c>
      <c r="O384" s="92">
        <v>557</v>
      </c>
      <c r="P384" s="92">
        <v>787</v>
      </c>
      <c r="Q384" s="92">
        <v>743</v>
      </c>
      <c r="R384" s="92">
        <v>788</v>
      </c>
      <c r="S384" s="92">
        <v>1125</v>
      </c>
      <c r="T384" s="92">
        <v>1026</v>
      </c>
      <c r="U384" s="81">
        <v>1555.08</v>
      </c>
      <c r="V384" s="324">
        <v>2456.08</v>
      </c>
      <c r="W384" s="359">
        <v>1790</v>
      </c>
      <c r="X384" s="359">
        <v>1590</v>
      </c>
      <c r="Y384" s="18">
        <v>1440</v>
      </c>
      <c r="Z384" s="18">
        <v>2029</v>
      </c>
      <c r="AA384" s="359">
        <v>3809.35</v>
      </c>
    </row>
    <row r="385" spans="1:27" ht="47.25" customHeight="1">
      <c r="A385" s="144" t="s">
        <v>980</v>
      </c>
      <c r="G385" s="84"/>
      <c r="H385" s="49">
        <v>137.80000000000001</v>
      </c>
      <c r="I385" s="224">
        <v>141.16999999999999</v>
      </c>
      <c r="J385" s="224">
        <v>170.77</v>
      </c>
      <c r="K385" s="224">
        <v>253.01</v>
      </c>
      <c r="L385" s="224">
        <v>288.02999999999997</v>
      </c>
      <c r="M385" s="224">
        <v>309.3</v>
      </c>
      <c r="N385" s="224">
        <v>302.54000000000002</v>
      </c>
      <c r="O385" s="92">
        <v>489</v>
      </c>
      <c r="P385" s="92">
        <v>453</v>
      </c>
      <c r="Q385" s="92">
        <v>465</v>
      </c>
      <c r="R385" s="92">
        <v>568</v>
      </c>
      <c r="S385" s="92">
        <v>746</v>
      </c>
      <c r="T385" s="92">
        <v>712</v>
      </c>
      <c r="U385" s="81">
        <v>822.09</v>
      </c>
      <c r="V385" s="324">
        <v>1001.16</v>
      </c>
      <c r="W385" s="359">
        <v>1058</v>
      </c>
      <c r="X385" s="359">
        <v>1283</v>
      </c>
      <c r="Y385" s="18">
        <v>1391</v>
      </c>
      <c r="Z385" s="18">
        <v>1268</v>
      </c>
      <c r="AA385" s="359">
        <v>1496.79</v>
      </c>
    </row>
    <row r="386" spans="1:27" ht="31.8">
      <c r="A386" s="46" t="s">
        <v>1907</v>
      </c>
      <c r="G386" s="84"/>
      <c r="H386" s="84"/>
      <c r="I386" s="84"/>
      <c r="J386" s="84"/>
      <c r="K386" s="224">
        <v>86.69</v>
      </c>
      <c r="L386" s="224">
        <v>142.02000000000001</v>
      </c>
      <c r="M386" s="224">
        <v>185.83</v>
      </c>
      <c r="N386" s="224">
        <v>129.38</v>
      </c>
      <c r="O386" s="92">
        <v>275</v>
      </c>
      <c r="P386" s="92">
        <v>330</v>
      </c>
      <c r="Q386" s="92">
        <v>378</v>
      </c>
      <c r="R386" s="92">
        <v>431</v>
      </c>
      <c r="S386" s="92">
        <v>533</v>
      </c>
      <c r="T386" s="92">
        <v>510</v>
      </c>
      <c r="U386" s="10">
        <v>626</v>
      </c>
      <c r="V386" s="324">
        <v>685.58</v>
      </c>
      <c r="W386" s="359">
        <v>1223.6300000000001</v>
      </c>
      <c r="X386" s="359">
        <v>1301</v>
      </c>
      <c r="Y386" s="18">
        <v>1639</v>
      </c>
      <c r="Z386" s="18">
        <v>1785</v>
      </c>
      <c r="AA386" s="359">
        <v>1434.16</v>
      </c>
    </row>
    <row r="387" spans="1:27">
      <c r="A387" s="46" t="s">
        <v>1988</v>
      </c>
      <c r="G387" s="49">
        <v>912</v>
      </c>
      <c r="H387" s="49">
        <v>1011.3</v>
      </c>
      <c r="I387" s="224">
        <v>1309.21</v>
      </c>
      <c r="J387" s="224">
        <v>4640.42</v>
      </c>
      <c r="K387" s="224">
        <v>5611.89</v>
      </c>
      <c r="L387" s="224">
        <v>4566.42</v>
      </c>
      <c r="M387" s="224">
        <v>5363.09</v>
      </c>
      <c r="N387" s="224">
        <v>6976.41</v>
      </c>
      <c r="O387" s="92">
        <v>9244</v>
      </c>
      <c r="P387" s="92">
        <v>9159</v>
      </c>
      <c r="Q387" s="92">
        <v>10965</v>
      </c>
      <c r="R387" s="92">
        <v>14268</v>
      </c>
      <c r="S387" s="92">
        <v>8963</v>
      </c>
      <c r="T387" s="92">
        <v>13831</v>
      </c>
      <c r="U387" s="81">
        <v>16698.61</v>
      </c>
      <c r="V387" s="324">
        <v>18575.96</v>
      </c>
      <c r="W387" s="359">
        <v>19094.18</v>
      </c>
      <c r="X387" s="359">
        <v>20108</v>
      </c>
      <c r="Y387" s="18">
        <v>20946</v>
      </c>
      <c r="Z387" s="18">
        <v>21995</v>
      </c>
      <c r="AA387" s="359">
        <v>23066.21</v>
      </c>
    </row>
    <row r="388" spans="1:27">
      <c r="A388" s="46" t="s">
        <v>1989</v>
      </c>
      <c r="G388" s="49">
        <v>855.2</v>
      </c>
      <c r="H388" s="49">
        <v>1013.4</v>
      </c>
      <c r="I388" s="224">
        <v>1092.1099999999999</v>
      </c>
      <c r="J388" s="224">
        <v>3375.24</v>
      </c>
      <c r="K388" s="224">
        <v>5209.3500000000004</v>
      </c>
      <c r="L388" s="224">
        <v>4776.84</v>
      </c>
      <c r="M388" s="224">
        <v>4887.4799999999996</v>
      </c>
      <c r="N388" s="224">
        <v>6311.58</v>
      </c>
      <c r="O388" s="92">
        <v>10110</v>
      </c>
      <c r="P388" s="92">
        <v>12000</v>
      </c>
      <c r="Q388" s="92">
        <v>11218</v>
      </c>
      <c r="R388" s="92">
        <v>17000</v>
      </c>
      <c r="S388" s="92">
        <v>10180</v>
      </c>
      <c r="T388" s="92">
        <v>11938</v>
      </c>
      <c r="U388" s="81">
        <v>16339.64</v>
      </c>
      <c r="V388" s="324">
        <v>20765.5</v>
      </c>
      <c r="W388" s="359">
        <v>23511.66</v>
      </c>
      <c r="X388" s="359">
        <v>22847</v>
      </c>
      <c r="Y388" s="18">
        <v>23587</v>
      </c>
      <c r="Z388" s="18">
        <v>25463</v>
      </c>
      <c r="AA388" s="359">
        <v>25557.01</v>
      </c>
    </row>
    <row r="389" spans="1:27">
      <c r="A389" s="46" t="s">
        <v>2049</v>
      </c>
      <c r="G389" s="49">
        <v>395.9</v>
      </c>
      <c r="H389" s="49">
        <v>440</v>
      </c>
      <c r="I389" s="224">
        <v>454.74</v>
      </c>
      <c r="J389" s="224">
        <v>1245.1300000000001</v>
      </c>
      <c r="K389" s="224">
        <v>2244.27</v>
      </c>
      <c r="L389" s="224">
        <v>1420.1</v>
      </c>
      <c r="M389" s="224">
        <v>2102.3000000000002</v>
      </c>
      <c r="N389" s="224">
        <v>1944.58</v>
      </c>
      <c r="O389" s="92">
        <v>1927</v>
      </c>
      <c r="P389" s="92">
        <v>4108</v>
      </c>
      <c r="Q389" s="92">
        <v>3917</v>
      </c>
      <c r="R389" s="92">
        <v>6789</v>
      </c>
      <c r="S389" s="92">
        <v>3673</v>
      </c>
      <c r="T389" s="92">
        <v>7584</v>
      </c>
      <c r="U389" s="81">
        <v>7805.24</v>
      </c>
      <c r="V389" s="324">
        <v>8842.89</v>
      </c>
      <c r="W389" s="359">
        <v>8362.4500000000007</v>
      </c>
      <c r="X389" s="359">
        <v>7717</v>
      </c>
      <c r="Y389" s="18">
        <v>7242</v>
      </c>
      <c r="Z389" s="18">
        <v>4957</v>
      </c>
      <c r="AA389" s="359">
        <v>7870.13</v>
      </c>
    </row>
    <row r="390" spans="1:27" ht="26.4">
      <c r="A390" s="46" t="s">
        <v>2424</v>
      </c>
      <c r="G390" s="81"/>
      <c r="H390" s="81"/>
      <c r="I390" s="84"/>
      <c r="J390" s="224">
        <v>152.88</v>
      </c>
      <c r="K390" s="224">
        <v>190.77</v>
      </c>
      <c r="L390" s="224">
        <v>246.52</v>
      </c>
      <c r="M390" s="224">
        <v>296.95999999999998</v>
      </c>
      <c r="N390" s="224">
        <v>332.05</v>
      </c>
      <c r="O390" s="92">
        <v>374</v>
      </c>
      <c r="P390" s="92">
        <v>451</v>
      </c>
      <c r="Q390" s="92">
        <v>536</v>
      </c>
      <c r="R390" s="92">
        <v>627</v>
      </c>
      <c r="S390" s="92">
        <v>677</v>
      </c>
      <c r="T390" s="92">
        <v>559</v>
      </c>
      <c r="U390" s="81">
        <v>665.03</v>
      </c>
      <c r="V390" s="324">
        <v>782</v>
      </c>
      <c r="W390" s="359">
        <v>859.4</v>
      </c>
      <c r="X390" s="359">
        <v>910</v>
      </c>
      <c r="Y390" s="18">
        <v>1009</v>
      </c>
      <c r="Z390" s="18">
        <v>989</v>
      </c>
      <c r="AA390" s="359">
        <v>1013.4</v>
      </c>
    </row>
    <row r="391" spans="1:27" ht="83.25" customHeight="1">
      <c r="A391" s="8" t="s">
        <v>303</v>
      </c>
      <c r="U391" s="294"/>
      <c r="V391" s="114"/>
      <c r="W391" s="175"/>
      <c r="Y391" s="18"/>
    </row>
    <row r="392" spans="1:27">
      <c r="A392" s="46" t="s">
        <v>206</v>
      </c>
      <c r="G392" s="27"/>
      <c r="I392" s="27">
        <v>123.07</v>
      </c>
      <c r="J392" s="27">
        <v>118.24</v>
      </c>
      <c r="K392" s="27">
        <v>207.8</v>
      </c>
      <c r="L392" s="27">
        <v>111.9</v>
      </c>
      <c r="M392" s="27">
        <v>118.6</v>
      </c>
      <c r="N392" s="27">
        <v>125.8</v>
      </c>
      <c r="O392" s="27">
        <v>153.19999999999999</v>
      </c>
      <c r="P392" s="27">
        <v>98.3</v>
      </c>
      <c r="Q392" s="27">
        <v>94.5</v>
      </c>
      <c r="R392" s="27">
        <v>127</v>
      </c>
      <c r="S392" s="27">
        <v>166</v>
      </c>
      <c r="T392" s="27">
        <v>77.5</v>
      </c>
      <c r="U392" s="27">
        <v>154.19999999999999</v>
      </c>
      <c r="V392" s="27">
        <v>110.4</v>
      </c>
      <c r="W392" s="360">
        <v>72.7</v>
      </c>
      <c r="X392" s="360">
        <v>89.1</v>
      </c>
      <c r="Y392" s="18">
        <v>100.6</v>
      </c>
      <c r="Z392" s="18">
        <v>127.6</v>
      </c>
      <c r="AA392" s="498">
        <v>155.19999999999999</v>
      </c>
    </row>
    <row r="393" spans="1:27" ht="28.8">
      <c r="A393" s="11" t="s">
        <v>979</v>
      </c>
      <c r="G393" s="27"/>
      <c r="I393" s="27">
        <v>97.19</v>
      </c>
      <c r="J393" s="27">
        <v>104.97</v>
      </c>
      <c r="K393" s="27">
        <v>130.30000000000001</v>
      </c>
      <c r="L393" s="27">
        <v>134</v>
      </c>
      <c r="M393" s="27">
        <v>106.4</v>
      </c>
      <c r="N393" s="27">
        <v>116.3</v>
      </c>
      <c r="O393" s="27">
        <v>112.8</v>
      </c>
      <c r="P393" s="27">
        <v>106.6</v>
      </c>
      <c r="Q393" s="27">
        <v>110.9</v>
      </c>
      <c r="R393" s="27">
        <v>106.6</v>
      </c>
      <c r="S393" s="27">
        <v>117.7</v>
      </c>
      <c r="T393" s="27">
        <v>106.9</v>
      </c>
      <c r="U393" s="27">
        <v>112.9</v>
      </c>
      <c r="V393" s="27">
        <v>113.1</v>
      </c>
      <c r="W393" s="360">
        <v>107.52</v>
      </c>
      <c r="X393" s="360">
        <v>103.3</v>
      </c>
      <c r="Y393" s="18">
        <v>100.5</v>
      </c>
      <c r="Z393" s="18">
        <v>107.3</v>
      </c>
      <c r="AA393" s="18">
        <v>102.9</v>
      </c>
    </row>
    <row r="394" spans="1:27">
      <c r="A394" s="11" t="s">
        <v>974</v>
      </c>
      <c r="G394" s="27"/>
      <c r="I394" s="27">
        <v>101.99</v>
      </c>
      <c r="J394" s="27">
        <v>106.56</v>
      </c>
      <c r="K394" s="27">
        <v>151.80000000000001</v>
      </c>
      <c r="L394" s="27">
        <v>158.1</v>
      </c>
      <c r="M394" s="27">
        <v>115.5</v>
      </c>
      <c r="N394" s="27">
        <v>111.1</v>
      </c>
      <c r="O394" s="27">
        <v>105.3</v>
      </c>
      <c r="P394" s="27">
        <v>105.1</v>
      </c>
      <c r="Q394" s="27">
        <v>110.5</v>
      </c>
      <c r="R394" s="27">
        <v>114.1</v>
      </c>
      <c r="S394" s="27">
        <v>120.1</v>
      </c>
      <c r="T394" s="27">
        <v>115.6</v>
      </c>
      <c r="U394" s="27">
        <v>107.82</v>
      </c>
      <c r="V394" s="27">
        <v>109.3</v>
      </c>
      <c r="W394" s="360">
        <v>106.28</v>
      </c>
      <c r="X394" s="360">
        <v>105.3</v>
      </c>
      <c r="Y394" s="18">
        <v>103.2</v>
      </c>
      <c r="Z394" s="18">
        <v>104.8</v>
      </c>
      <c r="AA394" s="18">
        <v>109.2</v>
      </c>
    </row>
    <row r="395" spans="1:27">
      <c r="A395" s="11" t="s">
        <v>759</v>
      </c>
      <c r="G395" s="27"/>
      <c r="I395" s="27">
        <v>90.98</v>
      </c>
      <c r="J395" s="27">
        <v>348.83</v>
      </c>
      <c r="K395" s="27">
        <v>166.5</v>
      </c>
      <c r="L395" s="27">
        <v>70.8</v>
      </c>
      <c r="M395" s="27">
        <v>132.69999999999999</v>
      </c>
      <c r="N395" s="27">
        <v>137.30000000000001</v>
      </c>
      <c r="O395" s="27">
        <v>94.3</v>
      </c>
      <c r="P395" s="27">
        <v>144.4</v>
      </c>
      <c r="Q395" s="27">
        <v>85.9</v>
      </c>
      <c r="R395" s="27">
        <v>161.80000000000001</v>
      </c>
      <c r="S395" s="27">
        <v>29.3</v>
      </c>
      <c r="T395" s="27">
        <v>252.2</v>
      </c>
      <c r="U395" s="27">
        <v>146.33000000000001</v>
      </c>
      <c r="V395" s="27">
        <v>112.3</v>
      </c>
      <c r="W395" s="360">
        <v>103.52</v>
      </c>
      <c r="X395" s="360">
        <v>109.7</v>
      </c>
      <c r="Y395" s="18">
        <v>68.400000000000006</v>
      </c>
      <c r="Z395" s="18">
        <v>126.2</v>
      </c>
      <c r="AA395" s="18">
        <v>144.80000000000001</v>
      </c>
    </row>
    <row r="396" spans="1:27" ht="28.8">
      <c r="A396" s="451" t="s">
        <v>1052</v>
      </c>
      <c r="G396" s="27"/>
      <c r="I396" s="27">
        <v>102.17</v>
      </c>
      <c r="J396" s="27">
        <v>110.49</v>
      </c>
      <c r="K396" s="27">
        <v>126.1</v>
      </c>
      <c r="L396" s="27">
        <v>122.5</v>
      </c>
      <c r="M396" s="27">
        <v>139.9</v>
      </c>
      <c r="N396" s="27">
        <v>122.6</v>
      </c>
      <c r="O396" s="27">
        <v>121.2</v>
      </c>
      <c r="P396" s="27">
        <v>119.1</v>
      </c>
      <c r="Q396" s="27">
        <v>110.9</v>
      </c>
      <c r="R396" s="27">
        <v>119.4</v>
      </c>
      <c r="S396" s="27">
        <v>125.2</v>
      </c>
      <c r="T396" s="27">
        <v>121.9</v>
      </c>
      <c r="U396" s="27">
        <v>114.21</v>
      </c>
      <c r="V396" s="27">
        <v>113.5</v>
      </c>
      <c r="W396" s="360">
        <v>112.85</v>
      </c>
      <c r="X396" s="360">
        <v>116.6</v>
      </c>
      <c r="Y396" s="18">
        <v>99.8</v>
      </c>
      <c r="Z396" s="18">
        <v>106.8</v>
      </c>
      <c r="AA396" s="18">
        <v>100.3</v>
      </c>
    </row>
    <row r="397" spans="1:27">
      <c r="A397" s="11" t="s">
        <v>760</v>
      </c>
      <c r="G397" s="27"/>
      <c r="I397" s="27">
        <v>104.75</v>
      </c>
      <c r="J397" s="27">
        <v>289.41000000000003</v>
      </c>
      <c r="K397" s="27">
        <v>137.69999999999999</v>
      </c>
      <c r="L397" s="27">
        <v>86.3</v>
      </c>
      <c r="M397" s="27">
        <v>97.8</v>
      </c>
      <c r="N397" s="27">
        <v>119.1</v>
      </c>
      <c r="O397" s="27">
        <v>135.5</v>
      </c>
      <c r="P397" s="27">
        <v>116.9</v>
      </c>
      <c r="Q397" s="27">
        <v>111</v>
      </c>
      <c r="R397" s="27">
        <v>109.2</v>
      </c>
      <c r="S397" s="27">
        <v>106.8</v>
      </c>
      <c r="T397" s="27">
        <v>102.2</v>
      </c>
      <c r="U397" s="27">
        <v>105.78</v>
      </c>
      <c r="V397" s="27">
        <v>115</v>
      </c>
      <c r="W397" s="360">
        <v>104.96</v>
      </c>
      <c r="X397" s="360">
        <v>106.1</v>
      </c>
      <c r="Y397" s="18">
        <v>108.7</v>
      </c>
      <c r="Z397" s="18">
        <v>104.2</v>
      </c>
      <c r="AA397" s="18">
        <v>100.7</v>
      </c>
    </row>
    <row r="398" spans="1:27">
      <c r="A398" s="11" t="s">
        <v>2118</v>
      </c>
      <c r="G398" s="27"/>
      <c r="I398" s="27">
        <v>97.11</v>
      </c>
      <c r="J398" s="27">
        <v>241.78</v>
      </c>
      <c r="K398" s="27">
        <v>156.19999999999999</v>
      </c>
      <c r="L398" s="27">
        <v>100.2</v>
      </c>
      <c r="M398" s="27">
        <v>107</v>
      </c>
      <c r="N398" s="27">
        <v>121.8</v>
      </c>
      <c r="O398" s="27">
        <v>132</v>
      </c>
      <c r="P398" s="27">
        <v>130.9</v>
      </c>
      <c r="Q398" s="27">
        <v>102</v>
      </c>
      <c r="R398" s="27">
        <v>113</v>
      </c>
      <c r="S398" s="27">
        <v>108.9</v>
      </c>
      <c r="T398" s="27">
        <v>94</v>
      </c>
      <c r="U398" s="27">
        <v>117.1</v>
      </c>
      <c r="V398" s="27">
        <v>126.6</v>
      </c>
      <c r="W398" s="360">
        <v>110.97</v>
      </c>
      <c r="X398" s="360">
        <v>106.1</v>
      </c>
      <c r="Y398" s="18">
        <v>101.9</v>
      </c>
      <c r="Z398" s="18">
        <v>105</v>
      </c>
      <c r="AA398" s="18">
        <v>101.5</v>
      </c>
    </row>
    <row r="399" spans="1:27">
      <c r="A399" s="11" t="s">
        <v>2119</v>
      </c>
      <c r="G399" s="27"/>
      <c r="I399" s="27">
        <v>112.62</v>
      </c>
      <c r="J399" s="27">
        <v>209.12</v>
      </c>
      <c r="K399" s="27">
        <v>184.6</v>
      </c>
      <c r="L399" s="27">
        <v>79</v>
      </c>
      <c r="M399" s="27">
        <v>131</v>
      </c>
      <c r="N399" s="27">
        <v>91.5</v>
      </c>
      <c r="O399" s="27">
        <v>99.8</v>
      </c>
      <c r="P399" s="27">
        <v>151.9</v>
      </c>
      <c r="Q399" s="27">
        <v>130.4</v>
      </c>
      <c r="R399" s="27">
        <v>126.1</v>
      </c>
      <c r="S399" s="27">
        <v>89.6</v>
      </c>
      <c r="T399" s="27">
        <v>154.19999999999999</v>
      </c>
      <c r="U399" s="27">
        <v>102.69</v>
      </c>
      <c r="V399" s="27">
        <v>112</v>
      </c>
      <c r="W399" s="360">
        <v>101.23</v>
      </c>
      <c r="X399" s="360">
        <v>99.9</v>
      </c>
      <c r="Y399" s="18">
        <v>95.9</v>
      </c>
      <c r="Z399" s="18">
        <v>75.400000000000006</v>
      </c>
      <c r="AA399" s="18">
        <v>142.4</v>
      </c>
    </row>
    <row r="400" spans="1:27">
      <c r="A400" s="11" t="s">
        <v>2032</v>
      </c>
      <c r="G400" s="27"/>
      <c r="I400" s="27">
        <v>93.74</v>
      </c>
      <c r="J400" s="27">
        <v>124.27</v>
      </c>
      <c r="K400" s="27">
        <v>154.30000000000001</v>
      </c>
      <c r="L400" s="27">
        <v>111.2</v>
      </c>
      <c r="M400" s="27">
        <v>98.5</v>
      </c>
      <c r="N400" s="27">
        <v>119.6</v>
      </c>
      <c r="O400" s="27">
        <v>128.1</v>
      </c>
      <c r="P400" s="27">
        <v>142.5</v>
      </c>
      <c r="Q400" s="27">
        <v>129.6</v>
      </c>
      <c r="R400" s="27">
        <v>103.8</v>
      </c>
      <c r="S400" s="27">
        <v>111.9</v>
      </c>
      <c r="T400" s="27">
        <v>98.8</v>
      </c>
      <c r="U400" s="27">
        <v>114.14</v>
      </c>
      <c r="V400" s="27">
        <v>111.5</v>
      </c>
      <c r="W400" s="360">
        <v>100.35</v>
      </c>
      <c r="X400" s="360">
        <v>101.5</v>
      </c>
      <c r="Y400" s="18">
        <v>107.1</v>
      </c>
      <c r="Z400" s="18">
        <v>110.3</v>
      </c>
      <c r="AA400" s="18">
        <v>106.9</v>
      </c>
    </row>
    <row r="401" spans="1:27" ht="14.25" customHeight="1">
      <c r="A401" s="31" t="s">
        <v>1889</v>
      </c>
      <c r="G401" s="27"/>
      <c r="I401" s="27">
        <v>117.14</v>
      </c>
      <c r="J401" s="27">
        <v>213.01</v>
      </c>
      <c r="K401" s="27">
        <v>176.8</v>
      </c>
      <c r="L401" s="27">
        <v>122.4</v>
      </c>
      <c r="M401" s="27">
        <v>105.3</v>
      </c>
      <c r="N401" s="27">
        <v>100.2</v>
      </c>
      <c r="O401" s="27">
        <v>96.3</v>
      </c>
      <c r="P401" s="27">
        <v>126.9</v>
      </c>
      <c r="Q401" s="27">
        <v>107.3</v>
      </c>
      <c r="R401" s="27">
        <v>130.1</v>
      </c>
      <c r="S401" s="27">
        <v>111.5</v>
      </c>
      <c r="T401" s="27">
        <v>110.6</v>
      </c>
      <c r="U401" s="27">
        <v>96.78</v>
      </c>
      <c r="V401" s="27">
        <v>148.19999999999999</v>
      </c>
      <c r="W401" s="360">
        <v>94.6</v>
      </c>
      <c r="X401" s="360">
        <v>99.3</v>
      </c>
      <c r="Y401" s="18">
        <v>115.6</v>
      </c>
      <c r="Z401" s="18">
        <v>79.400000000000006</v>
      </c>
      <c r="AA401" s="18">
        <v>101.7</v>
      </c>
    </row>
    <row r="402" spans="1:27">
      <c r="A402" s="11" t="s">
        <v>2033</v>
      </c>
      <c r="G402" s="27"/>
      <c r="I402" s="27">
        <v>100.77</v>
      </c>
      <c r="J402" s="27">
        <v>119.86</v>
      </c>
      <c r="K402" s="27">
        <v>142.9</v>
      </c>
      <c r="L402" s="27">
        <v>131.5</v>
      </c>
      <c r="M402" s="27">
        <v>123.3</v>
      </c>
      <c r="N402" s="27">
        <v>107</v>
      </c>
      <c r="O402" s="27">
        <v>112.2</v>
      </c>
      <c r="P402" s="27">
        <v>109.9</v>
      </c>
      <c r="Q402" s="27">
        <v>108.4</v>
      </c>
      <c r="R402" s="27">
        <v>118.3</v>
      </c>
      <c r="S402" s="27">
        <v>114</v>
      </c>
      <c r="T402" s="27">
        <v>120.2</v>
      </c>
      <c r="U402" s="27">
        <v>113.32</v>
      </c>
      <c r="V402" s="27">
        <v>107.5</v>
      </c>
      <c r="W402" s="360">
        <v>108.24</v>
      </c>
      <c r="X402" s="360">
        <v>109.1</v>
      </c>
      <c r="Y402" s="18">
        <v>103.1</v>
      </c>
      <c r="Z402" s="18">
        <v>105.3</v>
      </c>
      <c r="AA402" s="18">
        <v>104.5</v>
      </c>
    </row>
    <row r="403" spans="1:27">
      <c r="A403" s="11" t="s">
        <v>1890</v>
      </c>
      <c r="G403" s="27"/>
      <c r="I403" s="27">
        <v>98.6</v>
      </c>
      <c r="J403" s="27">
        <v>122.52</v>
      </c>
      <c r="K403" s="27">
        <v>136.4</v>
      </c>
      <c r="L403" s="27">
        <v>117.9</v>
      </c>
      <c r="M403" s="27">
        <v>126.2</v>
      </c>
      <c r="N403" s="27">
        <v>111.8</v>
      </c>
      <c r="O403" s="27">
        <v>109.7</v>
      </c>
      <c r="P403" s="27">
        <v>118.2</v>
      </c>
      <c r="Q403" s="27">
        <v>108.7</v>
      </c>
      <c r="R403" s="27">
        <v>120.4</v>
      </c>
      <c r="S403" s="27">
        <v>118.6</v>
      </c>
      <c r="T403" s="27">
        <v>118</v>
      </c>
      <c r="U403" s="27">
        <v>110.3</v>
      </c>
      <c r="V403" s="27">
        <v>106.7</v>
      </c>
      <c r="W403" s="360">
        <v>107.22</v>
      </c>
      <c r="X403" s="360">
        <v>112.7</v>
      </c>
      <c r="Y403" s="18">
        <v>104.6</v>
      </c>
      <c r="Z403" s="18">
        <v>106.4</v>
      </c>
      <c r="AA403" s="18">
        <v>105.7</v>
      </c>
    </row>
    <row r="404" spans="1:27" ht="67.5" customHeight="1">
      <c r="A404" s="8" t="s">
        <v>1271</v>
      </c>
      <c r="X404" s="175"/>
      <c r="Y404" s="18"/>
      <c r="AA404" s="175"/>
    </row>
    <row r="405" spans="1:27">
      <c r="A405" s="11" t="s">
        <v>1272</v>
      </c>
      <c r="I405" s="224">
        <v>511.41</v>
      </c>
      <c r="J405" s="224">
        <v>2103.16</v>
      </c>
      <c r="K405" s="224">
        <v>4152.05</v>
      </c>
      <c r="L405" s="224">
        <v>2618.08</v>
      </c>
      <c r="M405" s="224">
        <v>2991.48</v>
      </c>
      <c r="N405" s="224">
        <v>4175.68</v>
      </c>
      <c r="O405" s="224">
        <v>4433</v>
      </c>
      <c r="P405" s="224">
        <v>6569</v>
      </c>
      <c r="Q405" s="224">
        <v>5711</v>
      </c>
      <c r="R405" s="224">
        <v>10368</v>
      </c>
      <c r="S405" s="224">
        <v>3025</v>
      </c>
      <c r="T405" s="224">
        <v>7429</v>
      </c>
      <c r="U405" s="224">
        <v>11044.57</v>
      </c>
      <c r="V405" s="234">
        <v>12417</v>
      </c>
      <c r="W405" s="361">
        <v>12796.99</v>
      </c>
      <c r="X405" s="361">
        <v>14414</v>
      </c>
      <c r="Y405" s="18">
        <v>9832</v>
      </c>
      <c r="Z405" s="18">
        <v>12325</v>
      </c>
      <c r="AA405" s="44">
        <v>18180</v>
      </c>
    </row>
    <row r="406" spans="1:27">
      <c r="A406" s="11" t="s">
        <v>1987</v>
      </c>
      <c r="I406" s="224">
        <v>242.02</v>
      </c>
      <c r="J406" s="224">
        <v>295.68</v>
      </c>
      <c r="K406" s="224">
        <v>416.23</v>
      </c>
      <c r="L406" s="224">
        <v>592.66</v>
      </c>
      <c r="M406" s="224">
        <v>712.95</v>
      </c>
      <c r="N406" s="224">
        <v>882.42</v>
      </c>
      <c r="O406" s="224">
        <v>1236</v>
      </c>
      <c r="P406" s="224">
        <v>1119</v>
      </c>
      <c r="Q406" s="224">
        <v>1209</v>
      </c>
      <c r="R406" s="224">
        <v>1512</v>
      </c>
      <c r="S406" s="224">
        <v>1698</v>
      </c>
      <c r="T406" s="224">
        <v>1620</v>
      </c>
      <c r="U406" s="224">
        <v>2081.9299999999998</v>
      </c>
      <c r="V406" s="234">
        <v>2228</v>
      </c>
      <c r="W406" s="361">
        <v>1932.85</v>
      </c>
      <c r="X406" s="361">
        <v>1896</v>
      </c>
      <c r="Y406" s="18">
        <v>1883</v>
      </c>
      <c r="Z406" s="18">
        <v>2222</v>
      </c>
      <c r="AA406" s="44">
        <v>2929</v>
      </c>
    </row>
    <row r="407" spans="1:27">
      <c r="A407" s="16" t="s">
        <v>973</v>
      </c>
      <c r="I407" s="224">
        <v>406.49</v>
      </c>
      <c r="J407" s="224">
        <v>462.6</v>
      </c>
      <c r="K407" s="224">
        <v>927.84</v>
      </c>
      <c r="L407" s="224">
        <v>1064.51</v>
      </c>
      <c r="M407" s="224">
        <v>1360.34</v>
      </c>
      <c r="N407" s="224">
        <v>1545.8</v>
      </c>
      <c r="O407" s="224">
        <v>2382</v>
      </c>
      <c r="P407" s="224">
        <v>2402</v>
      </c>
      <c r="Q407" s="224">
        <v>2199</v>
      </c>
      <c r="R407" s="224">
        <v>2819</v>
      </c>
      <c r="S407" s="224">
        <v>4505</v>
      </c>
      <c r="T407" s="224">
        <v>3782</v>
      </c>
      <c r="U407" s="224">
        <v>5919.67</v>
      </c>
      <c r="V407" s="234">
        <v>6505</v>
      </c>
      <c r="W407" s="361">
        <v>4523.28</v>
      </c>
      <c r="X407" s="361">
        <v>4045</v>
      </c>
      <c r="Y407" s="18">
        <v>4225</v>
      </c>
      <c r="Z407" s="18">
        <v>5524</v>
      </c>
      <c r="AA407" s="44">
        <v>8524</v>
      </c>
    </row>
    <row r="408" spans="1:27" ht="42">
      <c r="A408" s="16" t="s">
        <v>980</v>
      </c>
      <c r="I408" s="224">
        <v>236.07</v>
      </c>
      <c r="J408" s="224">
        <v>305.04000000000002</v>
      </c>
      <c r="K408" s="224">
        <v>390.38</v>
      </c>
      <c r="L408" s="224">
        <v>515.82000000000005</v>
      </c>
      <c r="M408" s="224">
        <v>547.09</v>
      </c>
      <c r="N408" s="224">
        <v>681.44</v>
      </c>
      <c r="O408" s="224">
        <v>752</v>
      </c>
      <c r="P408" s="224">
        <v>792</v>
      </c>
      <c r="Q408" s="224">
        <v>871</v>
      </c>
      <c r="R408" s="224">
        <v>949</v>
      </c>
      <c r="S408" s="224">
        <v>1101</v>
      </c>
      <c r="T408" s="224">
        <v>1174</v>
      </c>
      <c r="U408" s="224">
        <v>1307.75</v>
      </c>
      <c r="V408" s="234">
        <v>1498</v>
      </c>
      <c r="W408" s="361">
        <v>1526.13</v>
      </c>
      <c r="X408" s="361">
        <v>1512</v>
      </c>
      <c r="Y408" s="18">
        <v>1591</v>
      </c>
      <c r="Z408" s="18">
        <v>1658</v>
      </c>
      <c r="AA408" s="44">
        <v>1679</v>
      </c>
    </row>
    <row r="409" spans="1:27" ht="31.8">
      <c r="A409" s="11" t="s">
        <v>1053</v>
      </c>
      <c r="I409" s="224">
        <v>337.65</v>
      </c>
      <c r="J409" s="224">
        <v>370.43</v>
      </c>
      <c r="K409" s="224">
        <v>468.48</v>
      </c>
      <c r="L409" s="224">
        <v>571.69000000000005</v>
      </c>
      <c r="M409" s="224">
        <v>819.28</v>
      </c>
      <c r="N409" s="224">
        <v>1007.53</v>
      </c>
      <c r="O409" s="224">
        <v>1193</v>
      </c>
      <c r="P409" s="224">
        <v>1436</v>
      </c>
      <c r="Q409" s="224">
        <v>1582</v>
      </c>
      <c r="R409" s="224">
        <v>1856</v>
      </c>
      <c r="S409" s="224">
        <v>2312</v>
      </c>
      <c r="T409" s="224">
        <v>2764</v>
      </c>
      <c r="U409" s="224">
        <v>3080.89</v>
      </c>
      <c r="V409" s="234">
        <v>3562</v>
      </c>
      <c r="W409" s="361">
        <v>4062.49</v>
      </c>
      <c r="X409" s="361">
        <v>4638</v>
      </c>
      <c r="Y409" s="18">
        <v>4666</v>
      </c>
      <c r="Z409" s="18">
        <v>5205</v>
      </c>
      <c r="AA409" s="44">
        <v>5055</v>
      </c>
    </row>
    <row r="410" spans="1:27">
      <c r="A410" s="11" t="s">
        <v>1988</v>
      </c>
      <c r="I410" s="224">
        <v>1984.77</v>
      </c>
      <c r="J410" s="224">
        <v>6134.83</v>
      </c>
      <c r="K410" s="224">
        <v>8688.42</v>
      </c>
      <c r="L410" s="224">
        <v>7382.29</v>
      </c>
      <c r="M410" s="224">
        <v>8711.7000000000007</v>
      </c>
      <c r="N410" s="224">
        <v>10152.030000000001</v>
      </c>
      <c r="O410" s="224">
        <v>13679</v>
      </c>
      <c r="P410" s="224">
        <v>16984</v>
      </c>
      <c r="Q410" s="224">
        <v>18822</v>
      </c>
      <c r="R410" s="224">
        <v>21505</v>
      </c>
      <c r="S410" s="224">
        <v>24834</v>
      </c>
      <c r="T410" s="224">
        <v>23377</v>
      </c>
      <c r="U410" s="224">
        <v>24814.3</v>
      </c>
      <c r="V410" s="234">
        <v>28775</v>
      </c>
      <c r="W410" s="361">
        <v>34523.18</v>
      </c>
      <c r="X410" s="361">
        <v>35539</v>
      </c>
      <c r="Y410" s="18">
        <v>38496</v>
      </c>
      <c r="Z410" s="18">
        <v>40470</v>
      </c>
      <c r="AA410" s="44">
        <v>43170</v>
      </c>
    </row>
    <row r="411" spans="1:27">
      <c r="A411" s="11" t="s">
        <v>1989</v>
      </c>
      <c r="I411" s="224">
        <v>1642.79</v>
      </c>
      <c r="J411" s="224">
        <v>5186.46</v>
      </c>
      <c r="K411" s="224">
        <v>7527.53</v>
      </c>
      <c r="L411" s="224">
        <v>7206.23</v>
      </c>
      <c r="M411" s="224">
        <v>7035.65</v>
      </c>
      <c r="N411" s="224">
        <v>9857.1299999999992</v>
      </c>
      <c r="O411" s="224">
        <v>12707</v>
      </c>
      <c r="P411" s="224">
        <v>16830</v>
      </c>
      <c r="Q411" s="224">
        <v>16925</v>
      </c>
      <c r="R411" s="224">
        <v>19711</v>
      </c>
      <c r="S411" s="224">
        <v>20286</v>
      </c>
      <c r="T411" s="224">
        <v>19661</v>
      </c>
      <c r="U411" s="224">
        <v>24156.76</v>
      </c>
      <c r="V411" s="234">
        <v>30488</v>
      </c>
      <c r="W411" s="361">
        <v>34074.5</v>
      </c>
      <c r="X411" s="361">
        <v>36275</v>
      </c>
      <c r="Y411" s="18">
        <v>36622</v>
      </c>
      <c r="Z411" s="18">
        <v>40015</v>
      </c>
      <c r="AA411" s="44">
        <v>39721</v>
      </c>
    </row>
    <row r="412" spans="1:27">
      <c r="A412" s="31" t="s">
        <v>2049</v>
      </c>
      <c r="I412" s="224">
        <v>700.42</v>
      </c>
      <c r="J412" s="224">
        <v>1437.03</v>
      </c>
      <c r="K412" s="224">
        <v>2965.54</v>
      </c>
      <c r="L412" s="224">
        <v>2029.75</v>
      </c>
      <c r="M412" s="224">
        <v>3123.25</v>
      </c>
      <c r="N412" s="224">
        <v>2915.38</v>
      </c>
      <c r="O412" s="224">
        <v>2984</v>
      </c>
      <c r="P412" s="224">
        <v>5242</v>
      </c>
      <c r="Q412" s="224">
        <v>5680</v>
      </c>
      <c r="R412" s="224">
        <v>8018</v>
      </c>
      <c r="S412" s="224">
        <v>6325</v>
      </c>
      <c r="T412" s="224">
        <v>11594</v>
      </c>
      <c r="U412" s="224">
        <v>12057.5</v>
      </c>
      <c r="V412" s="234">
        <v>13856</v>
      </c>
      <c r="W412" s="361">
        <v>12716.48</v>
      </c>
      <c r="X412" s="361">
        <v>12357</v>
      </c>
      <c r="Y412" s="18">
        <v>11462</v>
      </c>
      <c r="Z412" s="18">
        <v>7099</v>
      </c>
      <c r="AA412" s="44">
        <v>12431</v>
      </c>
    </row>
    <row r="413" spans="1:27">
      <c r="A413" s="11" t="s">
        <v>1273</v>
      </c>
      <c r="I413" s="224">
        <v>237.02</v>
      </c>
      <c r="J413" s="224">
        <v>285.35000000000002</v>
      </c>
      <c r="K413" s="224">
        <v>409.88</v>
      </c>
      <c r="L413" s="224">
        <v>525.45000000000005</v>
      </c>
      <c r="M413" s="224">
        <v>712.92</v>
      </c>
      <c r="N413" s="224">
        <v>761.08</v>
      </c>
      <c r="O413" s="224">
        <v>845</v>
      </c>
      <c r="P413" s="224">
        <v>914</v>
      </c>
      <c r="Q413" s="224">
        <v>1016</v>
      </c>
      <c r="R413" s="224">
        <v>1009</v>
      </c>
      <c r="S413" s="224">
        <v>1284</v>
      </c>
      <c r="T413" s="224">
        <v>1551</v>
      </c>
      <c r="U413" s="224">
        <v>1538.88</v>
      </c>
      <c r="V413" s="234">
        <v>1914</v>
      </c>
      <c r="W413" s="361">
        <v>1933.49</v>
      </c>
      <c r="X413" s="361">
        <v>2149</v>
      </c>
      <c r="Y413" s="18">
        <v>2103</v>
      </c>
      <c r="Z413" s="18">
        <v>2189</v>
      </c>
      <c r="AA413" s="44">
        <v>2253</v>
      </c>
    </row>
    <row r="414" spans="1:27" ht="54.75" customHeight="1">
      <c r="A414" s="26" t="s">
        <v>415</v>
      </c>
      <c r="X414" s="175"/>
      <c r="Y414" s="427"/>
    </row>
    <row r="415" spans="1:27">
      <c r="A415" s="11" t="s">
        <v>1668</v>
      </c>
      <c r="F415" s="168">
        <v>3.3</v>
      </c>
      <c r="G415" s="168">
        <v>143.5</v>
      </c>
      <c r="H415" s="168">
        <v>109.1</v>
      </c>
      <c r="I415" s="168">
        <v>141.9</v>
      </c>
      <c r="J415" s="168">
        <v>191.4</v>
      </c>
      <c r="K415" s="168">
        <v>122.2</v>
      </c>
      <c r="L415" s="168">
        <v>117.5</v>
      </c>
      <c r="M415" s="168">
        <v>98.1</v>
      </c>
      <c r="N415" s="168">
        <v>124.7</v>
      </c>
      <c r="O415" s="168">
        <v>117.7</v>
      </c>
      <c r="P415" s="168">
        <v>103</v>
      </c>
      <c r="Q415" s="168">
        <v>110.4</v>
      </c>
      <c r="R415" s="168">
        <v>130.19999999999999</v>
      </c>
      <c r="S415" s="168">
        <v>102.5</v>
      </c>
      <c r="T415" s="168">
        <v>98.2</v>
      </c>
      <c r="U415" s="168">
        <v>123.6</v>
      </c>
      <c r="V415" s="168">
        <v>94.9</v>
      </c>
      <c r="W415" s="168">
        <v>110.8</v>
      </c>
      <c r="X415" s="27">
        <v>102.7</v>
      </c>
      <c r="Y415" s="27">
        <v>114.1</v>
      </c>
      <c r="Z415" s="27">
        <v>108.5</v>
      </c>
      <c r="AA415" s="27">
        <v>101.78</v>
      </c>
    </row>
    <row r="416" spans="1:27">
      <c r="A416" s="11" t="s">
        <v>1891</v>
      </c>
      <c r="F416" s="168">
        <v>2.9</v>
      </c>
      <c r="G416" s="168">
        <v>162.1</v>
      </c>
      <c r="H416" s="168">
        <v>98.4</v>
      </c>
      <c r="I416" s="168">
        <v>110.5</v>
      </c>
      <c r="J416" s="168">
        <v>235.3</v>
      </c>
      <c r="K416" s="168">
        <v>124.7</v>
      </c>
      <c r="L416" s="168">
        <v>108.8</v>
      </c>
      <c r="M416" s="168">
        <v>95.1</v>
      </c>
      <c r="N416" s="168">
        <v>146.19999999999999</v>
      </c>
      <c r="O416" s="168">
        <v>112.5</v>
      </c>
      <c r="P416" s="168">
        <v>93.9</v>
      </c>
      <c r="Q416" s="168">
        <v>121</v>
      </c>
      <c r="R416" s="168">
        <v>137.30000000000001</v>
      </c>
      <c r="S416" s="168">
        <v>97.4</v>
      </c>
      <c r="T416" s="168">
        <v>93.4</v>
      </c>
      <c r="U416" s="168">
        <v>138.30000000000001</v>
      </c>
      <c r="V416" s="168">
        <v>85.3</v>
      </c>
      <c r="W416" s="168">
        <v>122.7</v>
      </c>
      <c r="X416" s="27">
        <v>96.6</v>
      </c>
      <c r="Y416" s="27">
        <v>107.6</v>
      </c>
      <c r="Z416" s="27">
        <v>124.7</v>
      </c>
      <c r="AA416" s="27">
        <v>97.05</v>
      </c>
    </row>
    <row r="417" spans="1:27">
      <c r="A417" s="11" t="s">
        <v>1892</v>
      </c>
      <c r="F417" s="168">
        <v>3.1</v>
      </c>
      <c r="G417" s="168">
        <v>188.4</v>
      </c>
      <c r="H417" s="168">
        <v>96.8</v>
      </c>
      <c r="I417" s="168">
        <v>98.1</v>
      </c>
      <c r="J417" s="168">
        <v>256.89999999999998</v>
      </c>
      <c r="K417" s="168">
        <v>133.19999999999999</v>
      </c>
      <c r="L417" s="168">
        <v>99.6</v>
      </c>
      <c r="M417" s="168">
        <v>82.3</v>
      </c>
      <c r="N417" s="168">
        <v>165</v>
      </c>
      <c r="O417" s="168">
        <v>111.7</v>
      </c>
      <c r="P417" s="168">
        <v>85.9</v>
      </c>
      <c r="Q417" s="168">
        <v>129.4</v>
      </c>
      <c r="R417" s="168">
        <v>145.5</v>
      </c>
      <c r="S417" s="168">
        <v>95.4</v>
      </c>
      <c r="T417" s="168">
        <v>86.6</v>
      </c>
      <c r="U417" s="168">
        <v>131.4</v>
      </c>
      <c r="V417" s="168">
        <v>95.8</v>
      </c>
      <c r="W417" s="168">
        <v>131.9</v>
      </c>
      <c r="X417" s="27">
        <v>94.5</v>
      </c>
      <c r="Y417" s="27">
        <v>104.3</v>
      </c>
      <c r="Z417" s="27">
        <v>120.3</v>
      </c>
      <c r="AA417" s="27">
        <v>98.88</v>
      </c>
    </row>
    <row r="418" spans="1:27">
      <c r="A418" s="16" t="s">
        <v>1274</v>
      </c>
      <c r="F418" s="168">
        <v>3.4</v>
      </c>
      <c r="G418" s="168">
        <v>175.2</v>
      </c>
      <c r="H418" s="168">
        <v>97.2</v>
      </c>
      <c r="I418" s="168">
        <v>98.4</v>
      </c>
      <c r="J418" s="168">
        <v>276.89999999999998</v>
      </c>
      <c r="K418" s="168">
        <v>127.7</v>
      </c>
      <c r="L418" s="168">
        <v>99.3</v>
      </c>
      <c r="M418" s="168">
        <v>80.599999999999994</v>
      </c>
      <c r="N418" s="168">
        <v>177.1</v>
      </c>
      <c r="O418" s="168">
        <v>108.4</v>
      </c>
      <c r="P418" s="168">
        <v>80.2</v>
      </c>
      <c r="Q418" s="168">
        <v>134.9</v>
      </c>
      <c r="R418" s="168">
        <v>144.6</v>
      </c>
      <c r="S418" s="168">
        <v>92.9</v>
      </c>
      <c r="T418" s="168">
        <v>87.8</v>
      </c>
      <c r="U418" s="168">
        <v>127.8</v>
      </c>
      <c r="V418" s="168">
        <v>96.7</v>
      </c>
      <c r="W418" s="168">
        <v>136.6</v>
      </c>
      <c r="X418" s="27">
        <v>93.1</v>
      </c>
      <c r="Y418" s="27">
        <v>106.3</v>
      </c>
      <c r="Z418" s="27">
        <v>117.6</v>
      </c>
      <c r="AA418" s="27">
        <v>97.36</v>
      </c>
    </row>
    <row r="419" spans="1:27">
      <c r="A419" s="16" t="s">
        <v>1275</v>
      </c>
      <c r="F419" s="168">
        <v>3.1</v>
      </c>
      <c r="G419" s="168">
        <v>203.8</v>
      </c>
      <c r="H419" s="168">
        <v>93</v>
      </c>
      <c r="I419" s="168">
        <v>94</v>
      </c>
      <c r="J419" s="168">
        <v>207.6</v>
      </c>
      <c r="K419" s="168">
        <v>157.9</v>
      </c>
      <c r="L419" s="168">
        <v>95.3</v>
      </c>
      <c r="M419" s="168">
        <v>77.8</v>
      </c>
      <c r="N419" s="168">
        <v>126.4</v>
      </c>
      <c r="O419" s="168">
        <v>145.30000000000001</v>
      </c>
      <c r="P419" s="168">
        <v>92.2</v>
      </c>
      <c r="Q419" s="168">
        <v>111</v>
      </c>
      <c r="R419" s="168">
        <v>141.80000000000001</v>
      </c>
      <c r="S419" s="168">
        <v>106.9</v>
      </c>
      <c r="T419" s="168">
        <v>81.3</v>
      </c>
      <c r="U419" s="168">
        <v>132.69999999999999</v>
      </c>
      <c r="V419" s="168">
        <v>88.4</v>
      </c>
      <c r="W419" s="168">
        <v>127</v>
      </c>
      <c r="X419" s="27">
        <v>101.2</v>
      </c>
      <c r="Y419" s="27">
        <v>96.2</v>
      </c>
      <c r="Z419" s="27">
        <v>108.3</v>
      </c>
      <c r="AA419" s="27">
        <v>109.3</v>
      </c>
    </row>
    <row r="420" spans="1:27">
      <c r="A420" s="16" t="s">
        <v>1276</v>
      </c>
      <c r="F420" s="168">
        <v>4.3</v>
      </c>
      <c r="G420" s="168">
        <v>179.3</v>
      </c>
      <c r="H420" s="168">
        <v>87.5</v>
      </c>
      <c r="I420" s="168">
        <v>96.6</v>
      </c>
      <c r="J420" s="168">
        <v>188.7</v>
      </c>
      <c r="K420" s="168">
        <v>139.5</v>
      </c>
      <c r="L420" s="168">
        <v>104.3</v>
      </c>
      <c r="M420" s="168">
        <v>105.1</v>
      </c>
      <c r="N420" s="168">
        <v>130.80000000000001</v>
      </c>
      <c r="O420" s="168">
        <v>95.3</v>
      </c>
      <c r="P420" s="168">
        <v>93.6</v>
      </c>
      <c r="Q420" s="168">
        <v>117.3</v>
      </c>
      <c r="R420" s="168">
        <v>134.19999999999999</v>
      </c>
      <c r="S420" s="168">
        <v>106.2</v>
      </c>
      <c r="T420" s="168">
        <v>84.8</v>
      </c>
      <c r="U420" s="168">
        <v>118.3</v>
      </c>
      <c r="V420" s="168">
        <v>70.7</v>
      </c>
      <c r="W420" s="168">
        <v>101.9</v>
      </c>
      <c r="X420" s="27">
        <v>105</v>
      </c>
      <c r="Y420" s="27">
        <v>105.3</v>
      </c>
      <c r="Z420" s="27">
        <v>112.5</v>
      </c>
      <c r="AA420" s="27">
        <v>93.59</v>
      </c>
    </row>
    <row r="421" spans="1:27">
      <c r="A421" s="16" t="s">
        <v>1277</v>
      </c>
      <c r="F421" s="168">
        <v>2.5</v>
      </c>
      <c r="G421" s="168">
        <v>162.6</v>
      </c>
      <c r="H421" s="168">
        <v>96</v>
      </c>
      <c r="I421" s="168">
        <v>111.3</v>
      </c>
      <c r="J421" s="168">
        <v>303</v>
      </c>
      <c r="K421" s="168">
        <v>106.1</v>
      </c>
      <c r="L421" s="168">
        <v>90.3</v>
      </c>
      <c r="M421" s="168">
        <v>109.7</v>
      </c>
      <c r="N421" s="168">
        <v>134.19999999999999</v>
      </c>
      <c r="O421" s="168">
        <v>103.5</v>
      </c>
      <c r="P421" s="168">
        <v>92.9</v>
      </c>
      <c r="Q421" s="168">
        <v>116.7</v>
      </c>
      <c r="R421" s="168">
        <v>111.4</v>
      </c>
      <c r="S421" s="168">
        <v>99.6</v>
      </c>
      <c r="T421" s="168">
        <v>96.8</v>
      </c>
      <c r="U421" s="168">
        <v>259.10000000000002</v>
      </c>
      <c r="V421" s="168">
        <v>83.6</v>
      </c>
      <c r="W421" s="168">
        <v>80.7</v>
      </c>
      <c r="X421" s="27">
        <v>79.8</v>
      </c>
      <c r="Y421" s="27">
        <v>136.30000000000001</v>
      </c>
      <c r="Z421" s="27">
        <v>149</v>
      </c>
      <c r="AA421" s="27">
        <v>118.91</v>
      </c>
    </row>
    <row r="422" spans="1:27">
      <c r="A422" s="16" t="s">
        <v>1278</v>
      </c>
      <c r="F422" s="168">
        <v>2.1</v>
      </c>
      <c r="G422" s="168">
        <v>170.7</v>
      </c>
      <c r="H422" s="168">
        <v>79.5</v>
      </c>
      <c r="I422" s="168">
        <v>109.3</v>
      </c>
      <c r="J422" s="168">
        <v>198.9</v>
      </c>
      <c r="K422" s="168">
        <v>129.1</v>
      </c>
      <c r="L422" s="168">
        <v>111.7</v>
      </c>
      <c r="M422" s="168">
        <v>103.3</v>
      </c>
      <c r="N422" s="168">
        <v>143</v>
      </c>
      <c r="O422" s="168">
        <v>102.2</v>
      </c>
      <c r="P422" s="168">
        <v>88.5</v>
      </c>
      <c r="Q422" s="168">
        <v>144.80000000000001</v>
      </c>
      <c r="R422" s="168">
        <v>134.19999999999999</v>
      </c>
      <c r="S422" s="168">
        <v>105</v>
      </c>
      <c r="T422" s="168">
        <v>88.3</v>
      </c>
      <c r="U422" s="168">
        <v>143.69999999999999</v>
      </c>
      <c r="V422" s="168">
        <v>92.4</v>
      </c>
      <c r="W422" s="168">
        <v>129.69999999999999</v>
      </c>
      <c r="X422" s="27">
        <v>83.7</v>
      </c>
      <c r="Y422" s="27">
        <v>103.6</v>
      </c>
      <c r="Z422" s="27">
        <v>126.6</v>
      </c>
      <c r="AA422" s="27">
        <v>103.38</v>
      </c>
    </row>
    <row r="423" spans="1:27">
      <c r="A423" s="112" t="s">
        <v>1279</v>
      </c>
      <c r="F423" s="168">
        <v>2.7</v>
      </c>
      <c r="G423" s="168">
        <v>246.6</v>
      </c>
      <c r="H423" s="168">
        <v>99.3</v>
      </c>
      <c r="I423" s="168">
        <v>97</v>
      </c>
      <c r="J423" s="168">
        <v>230.3</v>
      </c>
      <c r="K423" s="168">
        <v>150.9</v>
      </c>
      <c r="L423" s="168">
        <v>101.3</v>
      </c>
      <c r="M423" s="168">
        <v>84.2</v>
      </c>
      <c r="N423" s="168">
        <v>146.30000000000001</v>
      </c>
      <c r="O423" s="168">
        <v>113.7</v>
      </c>
      <c r="P423" s="168">
        <v>101.9</v>
      </c>
      <c r="Q423" s="168">
        <v>114.7</v>
      </c>
      <c r="R423" s="168">
        <v>159.30000000000001</v>
      </c>
      <c r="S423" s="168">
        <v>95.9</v>
      </c>
      <c r="T423" s="168">
        <v>80.099999999999994</v>
      </c>
      <c r="U423" s="168">
        <v>143.80000000000001</v>
      </c>
      <c r="V423" s="168">
        <v>95.3</v>
      </c>
      <c r="W423" s="168">
        <v>126.1</v>
      </c>
      <c r="X423" s="27">
        <v>99.1</v>
      </c>
      <c r="Y423" s="27">
        <v>96.2</v>
      </c>
      <c r="Z423" s="27">
        <v>123.6</v>
      </c>
      <c r="AA423" s="27">
        <v>100</v>
      </c>
    </row>
    <row r="424" spans="1:27">
      <c r="A424" s="112" t="s">
        <v>1280</v>
      </c>
      <c r="F424" s="168">
        <v>2.6</v>
      </c>
      <c r="G424" s="168">
        <v>241.6</v>
      </c>
      <c r="H424" s="168">
        <v>105.7</v>
      </c>
      <c r="I424" s="168">
        <v>97.2</v>
      </c>
      <c r="J424" s="168">
        <v>189.5</v>
      </c>
      <c r="K424" s="168">
        <v>142.1</v>
      </c>
      <c r="L424" s="168">
        <v>105.7</v>
      </c>
      <c r="M424" s="168">
        <v>87.5</v>
      </c>
      <c r="N424" s="168">
        <v>115.8</v>
      </c>
      <c r="O424" s="168">
        <v>118.9</v>
      </c>
      <c r="P424" s="168">
        <v>92.4</v>
      </c>
      <c r="Q424" s="168">
        <v>112.2</v>
      </c>
      <c r="R424" s="168">
        <v>131.1</v>
      </c>
      <c r="S424" s="168">
        <v>109.2</v>
      </c>
      <c r="T424" s="168">
        <v>91.2</v>
      </c>
      <c r="U424" s="168">
        <v>124.4</v>
      </c>
      <c r="V424" s="168">
        <v>103.1</v>
      </c>
      <c r="W424" s="168">
        <v>118</v>
      </c>
      <c r="X424" s="27">
        <v>103.4</v>
      </c>
      <c r="Y424" s="27">
        <v>102.1</v>
      </c>
      <c r="Z424" s="27">
        <v>129.4</v>
      </c>
      <c r="AA424" s="27">
        <v>112.75</v>
      </c>
    </row>
    <row r="425" spans="1:27">
      <c r="A425" s="16" t="s">
        <v>1281</v>
      </c>
      <c r="F425" s="168">
        <v>2.4</v>
      </c>
      <c r="G425" s="168">
        <v>204.2</v>
      </c>
      <c r="H425" s="168">
        <v>97.9</v>
      </c>
      <c r="I425" s="168">
        <v>101.6</v>
      </c>
      <c r="J425" s="168">
        <v>180.3</v>
      </c>
      <c r="K425" s="168">
        <v>141.4</v>
      </c>
      <c r="L425" s="168">
        <v>104.5</v>
      </c>
      <c r="M425" s="168">
        <v>91.7</v>
      </c>
      <c r="N425" s="168">
        <v>122.1</v>
      </c>
      <c r="O425" s="168">
        <v>131.69999999999999</v>
      </c>
      <c r="P425" s="168">
        <v>100.3</v>
      </c>
      <c r="Q425" s="168">
        <v>108.8</v>
      </c>
      <c r="R425" s="168">
        <v>125.3</v>
      </c>
      <c r="S425" s="168">
        <v>113.1</v>
      </c>
      <c r="T425" s="168">
        <v>89.9</v>
      </c>
      <c r="U425" s="168">
        <v>120.5</v>
      </c>
      <c r="V425" s="168">
        <v>105.2</v>
      </c>
      <c r="W425" s="168">
        <v>122</v>
      </c>
      <c r="X425" s="27">
        <v>106.4</v>
      </c>
      <c r="Y425" s="27">
        <v>95.4</v>
      </c>
      <c r="Z425" s="27">
        <v>107.8</v>
      </c>
      <c r="AA425" s="27">
        <v>108.74</v>
      </c>
    </row>
    <row r="426" spans="1:27">
      <c r="A426" s="11" t="s">
        <v>1893</v>
      </c>
      <c r="F426" s="168">
        <v>3.2</v>
      </c>
      <c r="G426" s="168">
        <v>95.4</v>
      </c>
      <c r="H426" s="168">
        <v>99.1</v>
      </c>
      <c r="I426" s="168">
        <v>153.4</v>
      </c>
      <c r="J426" s="168">
        <v>247.2</v>
      </c>
      <c r="K426" s="168">
        <v>97.4</v>
      </c>
      <c r="L426" s="168">
        <v>136.80000000000001</v>
      </c>
      <c r="M426" s="168">
        <v>111.9</v>
      </c>
      <c r="N426" s="168">
        <v>109.9</v>
      </c>
      <c r="O426" s="168">
        <v>123.7</v>
      </c>
      <c r="P426" s="168">
        <v>88.3</v>
      </c>
      <c r="Q426" s="168">
        <v>95.6</v>
      </c>
      <c r="R426" s="168">
        <v>205.7</v>
      </c>
      <c r="S426" s="168">
        <v>86.6</v>
      </c>
      <c r="T426" s="168">
        <v>100.4</v>
      </c>
      <c r="U426" s="168">
        <v>171.1</v>
      </c>
      <c r="V426" s="168">
        <v>75.8</v>
      </c>
      <c r="W426" s="168">
        <v>129.69999999999999</v>
      </c>
      <c r="X426" s="27">
        <v>78.8</v>
      </c>
      <c r="Y426" s="27">
        <v>117.7</v>
      </c>
      <c r="Z426" s="27">
        <v>152.6</v>
      </c>
      <c r="AA426" s="27">
        <v>97.13</v>
      </c>
    </row>
    <row r="427" spans="1:27">
      <c r="A427" s="11" t="s">
        <v>1282</v>
      </c>
      <c r="F427" s="168">
        <v>2.6</v>
      </c>
      <c r="G427" s="168">
        <v>132</v>
      </c>
      <c r="H427" s="168">
        <v>103.9</v>
      </c>
      <c r="I427" s="168">
        <v>105.3</v>
      </c>
      <c r="J427" s="168">
        <v>141.6</v>
      </c>
      <c r="K427" s="168">
        <v>123.9</v>
      </c>
      <c r="L427" s="168">
        <v>120.7</v>
      </c>
      <c r="M427" s="168">
        <v>117.9</v>
      </c>
      <c r="N427" s="168">
        <v>120.4</v>
      </c>
      <c r="O427" s="168">
        <v>96.1</v>
      </c>
      <c r="P427" s="168">
        <v>107.3</v>
      </c>
      <c r="Q427" s="168">
        <v>115.2</v>
      </c>
      <c r="R427" s="168">
        <v>95.8</v>
      </c>
      <c r="S427" s="168">
        <v>106.2</v>
      </c>
      <c r="T427" s="168">
        <v>131.69999999999999</v>
      </c>
      <c r="U427" s="168">
        <v>121.1</v>
      </c>
      <c r="V427" s="168">
        <v>76.8</v>
      </c>
      <c r="W427" s="168">
        <v>95.4</v>
      </c>
      <c r="X427" s="27">
        <v>105.6</v>
      </c>
      <c r="Y427" s="27">
        <v>117</v>
      </c>
      <c r="Z427" s="27">
        <v>138.1</v>
      </c>
      <c r="AA427" s="27">
        <v>90.86</v>
      </c>
    </row>
    <row r="428" spans="1:27">
      <c r="A428" s="11" t="s">
        <v>1894</v>
      </c>
      <c r="F428" s="168">
        <v>4</v>
      </c>
      <c r="G428" s="168">
        <v>107.6</v>
      </c>
      <c r="H428" s="168">
        <v>100.1</v>
      </c>
      <c r="I428" s="168">
        <v>112</v>
      </c>
      <c r="J428" s="168">
        <v>246.8</v>
      </c>
      <c r="K428" s="168">
        <v>174.8</v>
      </c>
      <c r="L428" s="168">
        <v>106.8</v>
      </c>
      <c r="M428" s="168">
        <v>88.2</v>
      </c>
      <c r="N428" s="168">
        <v>121.4</v>
      </c>
      <c r="O428" s="168">
        <v>121</v>
      </c>
      <c r="P428" s="168">
        <v>97.9</v>
      </c>
      <c r="Q428" s="168">
        <v>105.3</v>
      </c>
      <c r="R428" s="168">
        <v>110.8</v>
      </c>
      <c r="S428" s="168">
        <v>129.4</v>
      </c>
      <c r="T428" s="168">
        <v>110.9</v>
      </c>
      <c r="U428" s="168">
        <v>106.3</v>
      </c>
      <c r="V428" s="168">
        <v>106.3</v>
      </c>
      <c r="W428" s="168">
        <v>115.3</v>
      </c>
      <c r="X428" s="27">
        <v>95.9</v>
      </c>
      <c r="Y428" s="27">
        <v>92.3</v>
      </c>
      <c r="Z428" s="27">
        <v>156.19999999999999</v>
      </c>
      <c r="AA428" s="27">
        <v>94.51</v>
      </c>
    </row>
    <row r="429" spans="1:27">
      <c r="A429" s="31" t="s">
        <v>561</v>
      </c>
      <c r="F429" s="168">
        <v>3.4</v>
      </c>
      <c r="G429" s="168">
        <v>111.4</v>
      </c>
      <c r="H429" s="168">
        <v>105.7</v>
      </c>
      <c r="I429" s="168">
        <v>156.30000000000001</v>
      </c>
      <c r="J429" s="168">
        <v>210.6</v>
      </c>
      <c r="K429" s="168">
        <v>99.1</v>
      </c>
      <c r="L429" s="168">
        <v>112.6</v>
      </c>
      <c r="M429" s="168">
        <v>139.80000000000001</v>
      </c>
      <c r="N429" s="168">
        <v>97.8</v>
      </c>
      <c r="O429" s="168">
        <v>98.6</v>
      </c>
      <c r="P429" s="168">
        <v>116.7</v>
      </c>
      <c r="Q429" s="168">
        <v>103.3</v>
      </c>
      <c r="R429" s="168">
        <v>131.1</v>
      </c>
      <c r="S429" s="168">
        <v>116.4</v>
      </c>
      <c r="T429" s="168">
        <v>95.3</v>
      </c>
      <c r="U429" s="168">
        <v>201.4</v>
      </c>
      <c r="V429" s="168">
        <v>47</v>
      </c>
      <c r="W429" s="168">
        <v>99.4</v>
      </c>
      <c r="X429" s="27">
        <v>124.2</v>
      </c>
      <c r="Y429" s="27">
        <v>116</v>
      </c>
      <c r="Z429" s="27">
        <v>83.9</v>
      </c>
      <c r="AA429" s="27">
        <v>95.32</v>
      </c>
    </row>
    <row r="430" spans="1:27">
      <c r="A430" s="31" t="s">
        <v>1895</v>
      </c>
      <c r="F430" s="168">
        <v>2.2000000000000002</v>
      </c>
      <c r="G430" s="168">
        <v>142.80000000000001</v>
      </c>
      <c r="H430" s="168">
        <v>103.3</v>
      </c>
      <c r="I430" s="168">
        <v>154.69999999999999</v>
      </c>
      <c r="J430" s="168">
        <v>179.6</v>
      </c>
      <c r="K430" s="168">
        <v>119.4</v>
      </c>
      <c r="L430" s="168">
        <v>138</v>
      </c>
      <c r="M430" s="168">
        <v>140.6</v>
      </c>
      <c r="N430" s="168">
        <v>115.2</v>
      </c>
      <c r="O430" s="168">
        <v>118.5</v>
      </c>
      <c r="P430" s="168">
        <v>128</v>
      </c>
      <c r="Q430" s="168">
        <v>109.9</v>
      </c>
      <c r="R430" s="168">
        <v>101.7</v>
      </c>
      <c r="S430" s="168">
        <v>104.3</v>
      </c>
      <c r="T430" s="168">
        <v>92.8</v>
      </c>
      <c r="U430" s="168">
        <v>147.80000000000001</v>
      </c>
      <c r="V430" s="168">
        <v>72.8</v>
      </c>
      <c r="W430" s="168">
        <v>106.2</v>
      </c>
      <c r="X430" s="27">
        <v>111.4</v>
      </c>
      <c r="Y430" s="27">
        <v>99.4</v>
      </c>
      <c r="Z430" s="27">
        <v>109</v>
      </c>
      <c r="AA430" s="27">
        <v>94.17</v>
      </c>
    </row>
    <row r="431" spans="1:27">
      <c r="A431" s="16" t="s">
        <v>1896</v>
      </c>
      <c r="F431" s="168">
        <v>2.2999999999999998</v>
      </c>
      <c r="G431" s="168">
        <v>240.7</v>
      </c>
      <c r="H431" s="168">
        <v>91.4</v>
      </c>
      <c r="I431" s="168">
        <v>144</v>
      </c>
      <c r="J431" s="168">
        <v>179.5</v>
      </c>
      <c r="K431" s="168">
        <v>126.7</v>
      </c>
      <c r="L431" s="168">
        <v>116.5</v>
      </c>
      <c r="M431" s="168">
        <v>124.2</v>
      </c>
      <c r="N431" s="168">
        <v>123.6</v>
      </c>
      <c r="O431" s="168">
        <v>131.80000000000001</v>
      </c>
      <c r="P431" s="168">
        <v>137</v>
      </c>
      <c r="Q431" s="168">
        <v>106.3</v>
      </c>
      <c r="R431" s="168">
        <v>83.3</v>
      </c>
      <c r="S431" s="168">
        <v>115.6</v>
      </c>
      <c r="T431" s="168">
        <v>83.4</v>
      </c>
      <c r="U431" s="168">
        <v>153.4</v>
      </c>
      <c r="V431" s="168">
        <v>72.5</v>
      </c>
      <c r="W431" s="168">
        <v>111.3</v>
      </c>
      <c r="X431" s="27">
        <v>105</v>
      </c>
      <c r="Y431" s="27">
        <v>110.2</v>
      </c>
      <c r="Z431" s="27">
        <v>116</v>
      </c>
      <c r="AA431" s="27">
        <v>101.27</v>
      </c>
    </row>
    <row r="432" spans="1:27">
      <c r="A432" s="16" t="s">
        <v>1284</v>
      </c>
      <c r="F432" s="168">
        <v>2.2000000000000002</v>
      </c>
      <c r="G432" s="168">
        <v>139.1</v>
      </c>
      <c r="H432" s="168">
        <v>115.8</v>
      </c>
      <c r="I432" s="168">
        <v>125.8</v>
      </c>
      <c r="J432" s="168">
        <v>215.9</v>
      </c>
      <c r="K432" s="168">
        <v>130.6</v>
      </c>
      <c r="L432" s="168">
        <v>155.9</v>
      </c>
      <c r="M432" s="168">
        <v>131</v>
      </c>
      <c r="N432" s="168">
        <v>130.30000000000001</v>
      </c>
      <c r="O432" s="168">
        <v>117.5</v>
      </c>
      <c r="P432" s="168">
        <v>122.5</v>
      </c>
      <c r="Q432" s="168">
        <v>118.7</v>
      </c>
      <c r="R432" s="168">
        <v>103</v>
      </c>
      <c r="S432" s="168">
        <v>111.6</v>
      </c>
      <c r="T432" s="168">
        <v>90.7</v>
      </c>
      <c r="U432" s="168">
        <v>121.5</v>
      </c>
      <c r="V432" s="168">
        <v>94.4</v>
      </c>
      <c r="W432" s="168">
        <v>98.7</v>
      </c>
      <c r="X432" s="27">
        <v>113.8</v>
      </c>
      <c r="Y432" s="27">
        <v>90.5</v>
      </c>
      <c r="Z432" s="27">
        <v>107.4</v>
      </c>
      <c r="AA432" s="27">
        <v>93.31</v>
      </c>
    </row>
    <row r="433" spans="1:27">
      <c r="A433" s="16" t="s">
        <v>563</v>
      </c>
      <c r="F433" s="168">
        <v>1.3</v>
      </c>
      <c r="G433" s="168">
        <v>113.3</v>
      </c>
      <c r="H433" s="168">
        <v>101.5</v>
      </c>
      <c r="I433" s="168">
        <v>199.7</v>
      </c>
      <c r="J433" s="168">
        <v>198.2</v>
      </c>
      <c r="K433" s="168">
        <v>94.8</v>
      </c>
      <c r="L433" s="168">
        <v>117.3</v>
      </c>
      <c r="M433" s="168">
        <v>138.9</v>
      </c>
      <c r="N433" s="168">
        <v>115.3</v>
      </c>
      <c r="O433" s="168">
        <v>97.9</v>
      </c>
      <c r="P433" s="168">
        <v>108</v>
      </c>
      <c r="Q433" s="168">
        <v>122.1</v>
      </c>
      <c r="R433" s="168">
        <v>121.4</v>
      </c>
      <c r="S433" s="168">
        <v>83.1</v>
      </c>
      <c r="T433" s="168">
        <v>148.9</v>
      </c>
      <c r="U433" s="168">
        <v>176.3</v>
      </c>
      <c r="V433" s="168">
        <v>57</v>
      </c>
      <c r="W433" s="168">
        <v>103.2</v>
      </c>
      <c r="X433" s="27">
        <v>115.4</v>
      </c>
      <c r="Y433" s="27">
        <v>130.4</v>
      </c>
      <c r="Z433" s="27">
        <v>104.3</v>
      </c>
      <c r="AA433" s="27">
        <v>84</v>
      </c>
    </row>
    <row r="434" spans="1:27">
      <c r="A434" s="16" t="s">
        <v>1285</v>
      </c>
      <c r="F434" s="168">
        <v>2.2000000000000002</v>
      </c>
      <c r="G434" s="168">
        <v>113.1</v>
      </c>
      <c r="H434" s="168">
        <v>96</v>
      </c>
      <c r="I434" s="168">
        <v>211.9</v>
      </c>
      <c r="J434" s="168">
        <v>113.7</v>
      </c>
      <c r="K434" s="168">
        <v>110.7</v>
      </c>
      <c r="L434" s="168">
        <v>146.9</v>
      </c>
      <c r="M434" s="168">
        <v>177</v>
      </c>
      <c r="N434" s="168">
        <v>75.099999999999994</v>
      </c>
      <c r="O434" s="168">
        <v>106.8</v>
      </c>
      <c r="P434" s="168">
        <v>137.6</v>
      </c>
      <c r="Q434" s="168">
        <v>85.9</v>
      </c>
      <c r="R434" s="168">
        <v>175.2</v>
      </c>
      <c r="S434" s="168">
        <v>72.2</v>
      </c>
      <c r="T434" s="168">
        <v>111.7</v>
      </c>
      <c r="U434" s="168">
        <v>212.2</v>
      </c>
      <c r="V434" s="168">
        <v>37.700000000000003</v>
      </c>
      <c r="W434" s="168">
        <v>140.1</v>
      </c>
      <c r="X434" s="27">
        <v>104.3</v>
      </c>
      <c r="Y434" s="27">
        <v>130.1</v>
      </c>
      <c r="Z434" s="27">
        <v>107.8</v>
      </c>
      <c r="AA434" s="27">
        <v>78.150000000000006</v>
      </c>
    </row>
    <row r="435" spans="1:27">
      <c r="A435" s="16" t="s">
        <v>1286</v>
      </c>
      <c r="F435" s="168">
        <v>2.4</v>
      </c>
      <c r="G435" s="168">
        <v>112.8</v>
      </c>
      <c r="H435" s="168">
        <v>100</v>
      </c>
      <c r="I435" s="168">
        <v>163.4</v>
      </c>
      <c r="J435" s="168">
        <v>208.6</v>
      </c>
      <c r="K435" s="168">
        <v>94</v>
      </c>
      <c r="L435" s="168">
        <v>115.4</v>
      </c>
      <c r="M435" s="168">
        <v>191.4</v>
      </c>
      <c r="N435" s="168">
        <v>89.8</v>
      </c>
      <c r="O435" s="168">
        <v>104.2</v>
      </c>
      <c r="P435" s="168">
        <v>128.19999999999999</v>
      </c>
      <c r="Q435" s="168">
        <v>98.1</v>
      </c>
      <c r="R435" s="168">
        <v>116.4</v>
      </c>
      <c r="S435" s="168">
        <v>110.3</v>
      </c>
      <c r="T435" s="168">
        <v>95</v>
      </c>
      <c r="U435" s="168">
        <v>167.4</v>
      </c>
      <c r="V435" s="168">
        <v>59</v>
      </c>
      <c r="W435" s="168">
        <v>115.5</v>
      </c>
      <c r="X435" s="27">
        <v>111.7</v>
      </c>
      <c r="Y435" s="27">
        <v>110.4</v>
      </c>
      <c r="Z435" s="27">
        <v>103.2</v>
      </c>
      <c r="AA435" s="27">
        <v>99.14</v>
      </c>
    </row>
    <row r="436" spans="1:27">
      <c r="A436" s="16" t="s">
        <v>1287</v>
      </c>
      <c r="F436" s="168">
        <v>2.6</v>
      </c>
      <c r="G436" s="168">
        <v>107.4</v>
      </c>
      <c r="H436" s="168">
        <v>106.5</v>
      </c>
      <c r="I436" s="168">
        <v>165.1</v>
      </c>
      <c r="J436" s="168">
        <v>181.7</v>
      </c>
      <c r="K436" s="168">
        <v>93.6</v>
      </c>
      <c r="L436" s="168">
        <v>110.2</v>
      </c>
      <c r="M436" s="168">
        <v>168.8</v>
      </c>
      <c r="N436" s="168">
        <v>92.3</v>
      </c>
      <c r="O436" s="168">
        <v>104.6</v>
      </c>
      <c r="P436" s="168">
        <v>126.1</v>
      </c>
      <c r="Q436" s="168">
        <v>101.5</v>
      </c>
      <c r="R436" s="168">
        <v>110.6</v>
      </c>
      <c r="S436" s="168">
        <v>116.1</v>
      </c>
      <c r="T436" s="168">
        <v>83.9</v>
      </c>
      <c r="U436" s="168">
        <v>175.5</v>
      </c>
      <c r="V436" s="168">
        <v>59.5</v>
      </c>
      <c r="W436" s="168">
        <v>112.5</v>
      </c>
      <c r="X436" s="27">
        <v>122.7</v>
      </c>
      <c r="Y436" s="27">
        <v>103.5</v>
      </c>
      <c r="Z436" s="27">
        <v>102.4</v>
      </c>
      <c r="AA436" s="27">
        <v>93.33</v>
      </c>
    </row>
    <row r="437" spans="1:27">
      <c r="A437" s="31" t="s">
        <v>1897</v>
      </c>
      <c r="F437" s="168">
        <v>2.2999999999999998</v>
      </c>
      <c r="G437" s="168">
        <v>126.8</v>
      </c>
      <c r="H437" s="168">
        <v>114.7</v>
      </c>
      <c r="I437" s="168">
        <v>103.2</v>
      </c>
      <c r="J437" s="168">
        <v>353.4</v>
      </c>
      <c r="K437" s="168">
        <v>123.1</v>
      </c>
      <c r="L437" s="168">
        <v>146.69999999999999</v>
      </c>
      <c r="M437" s="168">
        <v>119.4</v>
      </c>
      <c r="N437" s="168">
        <v>187.3</v>
      </c>
      <c r="O437" s="168">
        <v>183.9</v>
      </c>
      <c r="P437" s="168">
        <v>94.5</v>
      </c>
      <c r="Q437" s="168">
        <v>143.1</v>
      </c>
      <c r="R437" s="168">
        <v>89.3</v>
      </c>
      <c r="S437" s="168">
        <v>124.4</v>
      </c>
      <c r="T437" s="168">
        <v>128.9</v>
      </c>
      <c r="U437" s="168">
        <v>134.69999999999999</v>
      </c>
      <c r="V437" s="168">
        <v>137.1</v>
      </c>
      <c r="W437" s="168">
        <v>100</v>
      </c>
      <c r="X437" s="27">
        <v>126.3</v>
      </c>
      <c r="Y437" s="27">
        <v>116.3</v>
      </c>
      <c r="Z437" s="27">
        <v>114.7</v>
      </c>
      <c r="AA437" s="27">
        <v>98.73</v>
      </c>
    </row>
    <row r="438" spans="1:27">
      <c r="A438" s="31" t="s">
        <v>1898</v>
      </c>
      <c r="F438" s="168">
        <v>2.6</v>
      </c>
      <c r="G438" s="168">
        <v>101.5</v>
      </c>
      <c r="H438" s="168">
        <v>109.7</v>
      </c>
      <c r="I438" s="168">
        <v>177.5</v>
      </c>
      <c r="J438" s="168">
        <v>245.5</v>
      </c>
      <c r="K438" s="168">
        <v>79.400000000000006</v>
      </c>
      <c r="L438" s="168">
        <v>142.69999999999999</v>
      </c>
      <c r="M438" s="168">
        <v>126.3</v>
      </c>
      <c r="N438" s="168">
        <v>84.1</v>
      </c>
      <c r="O438" s="168">
        <v>125.7</v>
      </c>
      <c r="P438" s="168">
        <v>112.5</v>
      </c>
      <c r="Q438" s="168">
        <v>132.69999999999999</v>
      </c>
      <c r="R438" s="168">
        <v>91.5</v>
      </c>
      <c r="S438" s="168">
        <v>122.1</v>
      </c>
      <c r="T438" s="168">
        <v>85.2</v>
      </c>
      <c r="U438" s="168">
        <v>136.69999999999999</v>
      </c>
      <c r="V438" s="168">
        <v>102.7</v>
      </c>
      <c r="W438" s="168">
        <v>105.5</v>
      </c>
      <c r="X438" s="27">
        <v>99.7</v>
      </c>
      <c r="Y438" s="27">
        <v>120.9</v>
      </c>
      <c r="Z438" s="27">
        <v>133.19999999999999</v>
      </c>
      <c r="AA438" s="27">
        <v>85.71</v>
      </c>
    </row>
    <row r="439" spans="1:27">
      <c r="A439" s="31" t="s">
        <v>1899</v>
      </c>
      <c r="F439" s="168">
        <v>2.4</v>
      </c>
      <c r="G439" s="168">
        <v>146.5</v>
      </c>
      <c r="H439" s="168">
        <v>105.9</v>
      </c>
      <c r="I439" s="168">
        <v>107.7</v>
      </c>
      <c r="J439" s="168">
        <v>204.5</v>
      </c>
      <c r="K439" s="168">
        <v>126.3</v>
      </c>
      <c r="L439" s="168">
        <v>134.4</v>
      </c>
      <c r="M439" s="168">
        <v>108.6</v>
      </c>
      <c r="N439" s="168">
        <v>125.6</v>
      </c>
      <c r="O439" s="168">
        <v>110.5</v>
      </c>
      <c r="P439" s="168">
        <v>118.6</v>
      </c>
      <c r="Q439" s="168">
        <v>122.9</v>
      </c>
      <c r="R439" s="168">
        <v>124.9</v>
      </c>
      <c r="S439" s="168">
        <v>120.3</v>
      </c>
      <c r="T439" s="168">
        <v>127.5</v>
      </c>
      <c r="U439" s="168">
        <v>111.9</v>
      </c>
      <c r="V439" s="168">
        <v>125</v>
      </c>
      <c r="W439" s="168">
        <v>105.7</v>
      </c>
      <c r="X439" s="27">
        <v>103</v>
      </c>
      <c r="Y439" s="27">
        <v>98.2</v>
      </c>
      <c r="Z439" s="27">
        <v>111.8</v>
      </c>
      <c r="AA439" s="27">
        <v>111.93</v>
      </c>
    </row>
    <row r="440" spans="1:27">
      <c r="A440" s="31" t="s">
        <v>1288</v>
      </c>
      <c r="F440" s="168">
        <v>2.4</v>
      </c>
      <c r="G440" s="168">
        <v>138</v>
      </c>
      <c r="H440" s="168">
        <v>116.7</v>
      </c>
      <c r="I440" s="168">
        <v>100.1</v>
      </c>
      <c r="J440" s="168">
        <v>206.4</v>
      </c>
      <c r="K440" s="168">
        <v>149.69999999999999</v>
      </c>
      <c r="L440" s="168">
        <v>109.2</v>
      </c>
      <c r="M440" s="168">
        <v>124.9</v>
      </c>
      <c r="N440" s="168">
        <v>115.9</v>
      </c>
      <c r="O440" s="168">
        <v>120.5</v>
      </c>
      <c r="P440" s="168">
        <v>98.8</v>
      </c>
      <c r="Q440" s="168">
        <v>166.1</v>
      </c>
      <c r="R440" s="168">
        <v>109.7</v>
      </c>
      <c r="S440" s="168">
        <v>96.1</v>
      </c>
      <c r="T440" s="168">
        <v>102.3</v>
      </c>
      <c r="U440" s="168">
        <v>114.3</v>
      </c>
      <c r="V440" s="168">
        <v>82.4</v>
      </c>
      <c r="W440" s="168">
        <v>122.6</v>
      </c>
      <c r="X440" s="27">
        <v>89.6</v>
      </c>
      <c r="Y440" s="27">
        <v>102.5</v>
      </c>
      <c r="Z440" s="27">
        <v>134.30000000000001</v>
      </c>
      <c r="AA440" s="27">
        <v>105.82</v>
      </c>
    </row>
    <row r="441" spans="1:27" ht="26.4">
      <c r="A441" s="412" t="s">
        <v>1900</v>
      </c>
      <c r="F441" s="168">
        <v>1.4</v>
      </c>
      <c r="G441" s="168">
        <v>163.80000000000001</v>
      </c>
      <c r="H441" s="168">
        <v>79.3</v>
      </c>
      <c r="I441" s="168">
        <v>118.1</v>
      </c>
      <c r="J441" s="168">
        <v>147.1</v>
      </c>
      <c r="K441" s="168">
        <v>113.2</v>
      </c>
      <c r="L441" s="168">
        <v>103.9</v>
      </c>
      <c r="M441" s="168">
        <v>111.3</v>
      </c>
      <c r="N441" s="168">
        <v>108.7</v>
      </c>
      <c r="O441" s="168">
        <v>112.2</v>
      </c>
      <c r="P441" s="168">
        <v>97.5</v>
      </c>
      <c r="Q441" s="168">
        <v>109.6</v>
      </c>
      <c r="R441" s="168">
        <v>115.8</v>
      </c>
      <c r="S441" s="168">
        <v>160.69999999999999</v>
      </c>
      <c r="T441" s="168">
        <v>133</v>
      </c>
      <c r="U441" s="168">
        <v>109.3</v>
      </c>
      <c r="V441" s="168">
        <v>83.4</v>
      </c>
      <c r="W441" s="168">
        <v>113.5</v>
      </c>
      <c r="X441" s="27">
        <v>100.2</v>
      </c>
      <c r="Y441" s="27">
        <v>123.4</v>
      </c>
      <c r="Z441" s="27">
        <v>90.2</v>
      </c>
      <c r="AA441" s="27">
        <v>114.24</v>
      </c>
    </row>
    <row r="442" spans="1:27">
      <c r="A442" s="412" t="s">
        <v>1901</v>
      </c>
      <c r="F442" s="168">
        <v>3.6</v>
      </c>
      <c r="G442" s="168">
        <v>133.5</v>
      </c>
      <c r="H442" s="168">
        <v>118.3</v>
      </c>
      <c r="I442" s="168">
        <v>164.5</v>
      </c>
      <c r="J442" s="168">
        <v>169.4</v>
      </c>
      <c r="K442" s="168">
        <v>120.7</v>
      </c>
      <c r="L442" s="168">
        <v>123.8</v>
      </c>
      <c r="M442" s="168">
        <v>100</v>
      </c>
      <c r="N442" s="168">
        <v>112.4</v>
      </c>
      <c r="O442" s="168">
        <v>121.1</v>
      </c>
      <c r="P442" s="168">
        <v>109</v>
      </c>
      <c r="Q442" s="168">
        <v>104.2</v>
      </c>
      <c r="R442" s="168">
        <v>125.5</v>
      </c>
      <c r="S442" s="168">
        <v>106.1</v>
      </c>
      <c r="T442" s="168">
        <v>101.5</v>
      </c>
      <c r="U442" s="168">
        <v>114.9</v>
      </c>
      <c r="V442" s="168">
        <v>102.6</v>
      </c>
      <c r="W442" s="168">
        <v>105.3</v>
      </c>
      <c r="X442" s="27">
        <v>105.7</v>
      </c>
      <c r="Y442" s="27">
        <v>117.5</v>
      </c>
      <c r="Z442" s="27">
        <v>102.4</v>
      </c>
      <c r="AA442" s="27">
        <v>104.46</v>
      </c>
    </row>
    <row r="443" spans="1:27">
      <c r="A443" s="11" t="s">
        <v>1289</v>
      </c>
      <c r="F443" s="168">
        <v>3.2</v>
      </c>
      <c r="G443" s="168">
        <v>136.69999999999999</v>
      </c>
      <c r="H443" s="168">
        <v>123.7</v>
      </c>
      <c r="I443" s="168">
        <v>152.9</v>
      </c>
      <c r="J443" s="168">
        <v>178.2</v>
      </c>
      <c r="K443" s="168">
        <v>126.6</v>
      </c>
      <c r="L443" s="168">
        <v>131</v>
      </c>
      <c r="M443" s="168">
        <v>100</v>
      </c>
      <c r="N443" s="168">
        <v>109.2</v>
      </c>
      <c r="O443" s="168">
        <v>123.6</v>
      </c>
      <c r="P443" s="168">
        <v>115.2</v>
      </c>
      <c r="Q443" s="168">
        <v>103.2</v>
      </c>
      <c r="R443" s="168">
        <v>108</v>
      </c>
      <c r="S443" s="168">
        <v>117.4</v>
      </c>
      <c r="T443" s="168">
        <v>105.6</v>
      </c>
      <c r="U443" s="168">
        <v>103.8</v>
      </c>
      <c r="V443" s="168">
        <v>105.3</v>
      </c>
      <c r="W443" s="168">
        <v>107.2</v>
      </c>
      <c r="X443" s="27">
        <v>94.3</v>
      </c>
      <c r="Y443" s="27">
        <v>125.2</v>
      </c>
      <c r="Z443" s="27">
        <v>100.1</v>
      </c>
      <c r="AA443" s="27">
        <v>103.31</v>
      </c>
    </row>
    <row r="444" spans="1:27">
      <c r="A444" s="16" t="s">
        <v>1902</v>
      </c>
      <c r="F444" s="168">
        <v>3.4</v>
      </c>
      <c r="G444" s="168">
        <v>134.4</v>
      </c>
      <c r="H444" s="168">
        <v>120.9</v>
      </c>
      <c r="I444" s="168">
        <v>141.5</v>
      </c>
      <c r="J444" s="168">
        <v>208.9</v>
      </c>
      <c r="K444" s="168">
        <v>120.8</v>
      </c>
      <c r="L444" s="168">
        <v>138.9</v>
      </c>
      <c r="M444" s="168">
        <v>102.2</v>
      </c>
      <c r="N444" s="168">
        <v>103.4</v>
      </c>
      <c r="O444" s="168">
        <v>125.5</v>
      </c>
      <c r="P444" s="168">
        <v>124.4</v>
      </c>
      <c r="Q444" s="168">
        <v>111.5</v>
      </c>
      <c r="R444" s="168">
        <v>104.2</v>
      </c>
      <c r="S444" s="168">
        <v>115</v>
      </c>
      <c r="T444" s="168">
        <v>108.7</v>
      </c>
      <c r="U444" s="168">
        <v>107.9</v>
      </c>
      <c r="V444" s="168">
        <v>117.8</v>
      </c>
      <c r="W444" s="168">
        <v>104.1</v>
      </c>
      <c r="X444" s="27">
        <v>94</v>
      </c>
      <c r="Y444" s="27">
        <v>110.8</v>
      </c>
      <c r="Z444" s="27">
        <v>116.1</v>
      </c>
      <c r="AA444" s="27">
        <v>102.52</v>
      </c>
    </row>
    <row r="445" spans="1:27">
      <c r="A445" s="16" t="s">
        <v>769</v>
      </c>
      <c r="F445" s="168">
        <v>3.6</v>
      </c>
      <c r="G445" s="168">
        <v>158</v>
      </c>
      <c r="H445" s="168">
        <v>129.9</v>
      </c>
      <c r="I445" s="168">
        <v>131.80000000000001</v>
      </c>
      <c r="J445" s="168">
        <v>199.9</v>
      </c>
      <c r="K445" s="168">
        <v>123.4</v>
      </c>
      <c r="L445" s="168">
        <v>141.19999999999999</v>
      </c>
      <c r="M445" s="168">
        <v>110.6</v>
      </c>
      <c r="N445" s="168">
        <v>113</v>
      </c>
      <c r="O445" s="168">
        <v>108.6</v>
      </c>
      <c r="P445" s="168">
        <v>124.4</v>
      </c>
      <c r="Q445" s="168">
        <v>115.8</v>
      </c>
      <c r="R445" s="168">
        <v>105.9</v>
      </c>
      <c r="S445" s="168">
        <v>116.1</v>
      </c>
      <c r="T445" s="168">
        <v>108.1</v>
      </c>
      <c r="U445" s="168">
        <v>109.5</v>
      </c>
      <c r="V445" s="168">
        <v>110.7</v>
      </c>
      <c r="W445" s="168">
        <v>115.4</v>
      </c>
      <c r="X445" s="27">
        <v>103.8</v>
      </c>
      <c r="Y445" s="27">
        <v>101.9</v>
      </c>
      <c r="Z445" s="27">
        <v>106.6</v>
      </c>
      <c r="AA445" s="27">
        <v>103.37</v>
      </c>
    </row>
    <row r="446" spans="1:27">
      <c r="A446" s="16" t="s">
        <v>770</v>
      </c>
      <c r="F446" s="168">
        <v>3.2</v>
      </c>
      <c r="G446" s="168">
        <v>134</v>
      </c>
      <c r="H446" s="168">
        <v>128.19999999999999</v>
      </c>
      <c r="I446" s="168">
        <v>138.1</v>
      </c>
      <c r="J446" s="168">
        <v>168.2</v>
      </c>
      <c r="K446" s="168">
        <v>132.30000000000001</v>
      </c>
      <c r="L446" s="168">
        <v>135.80000000000001</v>
      </c>
      <c r="M446" s="168">
        <v>96.4</v>
      </c>
      <c r="N446" s="168">
        <v>107.5</v>
      </c>
      <c r="O446" s="168">
        <v>142.9</v>
      </c>
      <c r="P446" s="168">
        <v>109.3</v>
      </c>
      <c r="Q446" s="168">
        <v>98</v>
      </c>
      <c r="R446" s="168">
        <v>103.2</v>
      </c>
      <c r="S446" s="168">
        <v>128.9</v>
      </c>
      <c r="T446" s="168">
        <v>101.4</v>
      </c>
      <c r="U446" s="168">
        <v>102.7</v>
      </c>
      <c r="V446" s="168">
        <v>110.3</v>
      </c>
      <c r="W446" s="168">
        <v>100.9</v>
      </c>
      <c r="X446" s="27">
        <v>98.1</v>
      </c>
      <c r="Y446" s="27">
        <v>126.3</v>
      </c>
      <c r="Z446" s="27">
        <v>94.6</v>
      </c>
      <c r="AA446" s="27">
        <v>100.17</v>
      </c>
    </row>
    <row r="447" spans="1:27" ht="13.5" customHeight="1">
      <c r="A447" s="112" t="s">
        <v>1630</v>
      </c>
      <c r="F447" s="168">
        <v>2.9</v>
      </c>
      <c r="G447" s="168">
        <v>141.5</v>
      </c>
      <c r="H447" s="168">
        <v>126.2</v>
      </c>
      <c r="I447" s="168">
        <v>192.4</v>
      </c>
      <c r="J447" s="168">
        <v>135.6</v>
      </c>
      <c r="K447" s="168">
        <v>130.5</v>
      </c>
      <c r="L447" s="168">
        <v>116.9</v>
      </c>
      <c r="M447" s="168">
        <v>100</v>
      </c>
      <c r="N447" s="168">
        <v>116.9</v>
      </c>
      <c r="O447" s="168">
        <v>109.4</v>
      </c>
      <c r="P447" s="168">
        <v>111.4</v>
      </c>
      <c r="Q447" s="168">
        <v>100.5</v>
      </c>
      <c r="R447" s="168">
        <v>113.4</v>
      </c>
      <c r="S447" s="168">
        <v>112.6</v>
      </c>
      <c r="T447" s="168">
        <v>106.6</v>
      </c>
      <c r="U447" s="168">
        <v>102.6</v>
      </c>
      <c r="V447" s="168">
        <v>97.4</v>
      </c>
      <c r="W447" s="168">
        <v>111.9</v>
      </c>
      <c r="X447" s="27">
        <v>92.3</v>
      </c>
      <c r="Y447" s="27">
        <v>128.1</v>
      </c>
      <c r="Z447" s="27">
        <v>101.4</v>
      </c>
      <c r="AA447" s="27">
        <v>105.58</v>
      </c>
    </row>
    <row r="448" spans="1:27" ht="26.4">
      <c r="A448" s="11" t="s">
        <v>1631</v>
      </c>
      <c r="F448" s="168">
        <v>4.7</v>
      </c>
      <c r="G448" s="168">
        <v>124.4</v>
      </c>
      <c r="H448" s="168">
        <v>117.8</v>
      </c>
      <c r="I448" s="168">
        <v>150.5</v>
      </c>
      <c r="J448" s="168">
        <v>192.5</v>
      </c>
      <c r="K448" s="168">
        <v>114</v>
      </c>
      <c r="L448" s="168">
        <v>120.7</v>
      </c>
      <c r="M448" s="168">
        <v>96.4</v>
      </c>
      <c r="N448" s="168">
        <v>119</v>
      </c>
      <c r="O448" s="168">
        <v>113.6</v>
      </c>
      <c r="P448" s="168">
        <v>111.4</v>
      </c>
      <c r="Q448" s="168">
        <v>103.4</v>
      </c>
      <c r="R448" s="168">
        <v>156.4</v>
      </c>
      <c r="S448" s="168">
        <v>90.8</v>
      </c>
      <c r="T448" s="168">
        <v>101.4</v>
      </c>
      <c r="U448" s="168">
        <v>134.69999999999999</v>
      </c>
      <c r="V448" s="168">
        <v>96</v>
      </c>
      <c r="W448" s="168">
        <v>100.3</v>
      </c>
      <c r="X448" s="27">
        <v>123.9</v>
      </c>
      <c r="Y448" s="27">
        <v>108.7</v>
      </c>
      <c r="Z448" s="27">
        <v>102.9</v>
      </c>
      <c r="AA448" s="27">
        <v>111.99</v>
      </c>
    </row>
    <row r="449" spans="1:27">
      <c r="A449" s="11" t="s">
        <v>2176</v>
      </c>
      <c r="F449" s="168">
        <v>3</v>
      </c>
      <c r="G449" s="168">
        <v>146.9</v>
      </c>
      <c r="H449" s="168">
        <v>108.8</v>
      </c>
      <c r="I449" s="168">
        <v>212.9</v>
      </c>
      <c r="J449" s="168">
        <v>109.9</v>
      </c>
      <c r="K449" s="168">
        <v>122.6</v>
      </c>
      <c r="L449" s="168">
        <v>114</v>
      </c>
      <c r="M449" s="168">
        <v>107.4</v>
      </c>
      <c r="N449" s="168">
        <v>108.8</v>
      </c>
      <c r="O449" s="168">
        <v>129.5</v>
      </c>
      <c r="P449" s="168">
        <v>86.2</v>
      </c>
      <c r="Q449" s="168">
        <v>110.3</v>
      </c>
      <c r="R449" s="168">
        <v>126.4</v>
      </c>
      <c r="S449" s="168">
        <v>110.5</v>
      </c>
      <c r="T449" s="168">
        <v>84.4</v>
      </c>
      <c r="U449" s="168">
        <v>116.1</v>
      </c>
      <c r="V449" s="168">
        <v>106.5</v>
      </c>
      <c r="W449" s="168">
        <v>106</v>
      </c>
      <c r="X449" s="27">
        <v>131.69999999999999</v>
      </c>
      <c r="Y449" s="27">
        <v>102.6</v>
      </c>
      <c r="Z449" s="27">
        <v>113.7</v>
      </c>
      <c r="AA449" s="27">
        <v>97.58</v>
      </c>
    </row>
    <row r="450" spans="1:27">
      <c r="A450" s="11" t="s">
        <v>2177</v>
      </c>
      <c r="F450" s="168">
        <v>4.7</v>
      </c>
      <c r="G450" s="168">
        <v>106.1</v>
      </c>
      <c r="H450" s="168">
        <v>108.8</v>
      </c>
      <c r="I450" s="168">
        <v>116.1</v>
      </c>
      <c r="J450" s="168">
        <v>188.2</v>
      </c>
      <c r="K450" s="168">
        <v>173.9</v>
      </c>
      <c r="L450" s="168">
        <v>117</v>
      </c>
      <c r="M450" s="168">
        <v>105.7</v>
      </c>
      <c r="N450" s="168">
        <v>105.5</v>
      </c>
      <c r="O450" s="168">
        <v>112.1</v>
      </c>
      <c r="P450" s="168">
        <v>95.7</v>
      </c>
      <c r="Q450" s="168">
        <v>89.7</v>
      </c>
      <c r="R450" s="168">
        <v>100.7</v>
      </c>
      <c r="S450" s="168">
        <v>121.1</v>
      </c>
      <c r="T450" s="168">
        <v>97.7</v>
      </c>
      <c r="U450" s="168">
        <v>103.5</v>
      </c>
      <c r="V450" s="168">
        <v>126.7</v>
      </c>
      <c r="W450" s="168">
        <v>106.8</v>
      </c>
      <c r="X450" s="27">
        <v>103.2</v>
      </c>
      <c r="Y450" s="27">
        <v>99.9</v>
      </c>
      <c r="Z450" s="27">
        <v>108</v>
      </c>
      <c r="AA450" s="27">
        <v>108.62</v>
      </c>
    </row>
    <row r="451" spans="1:27" ht="52.8">
      <c r="A451" s="8" t="s">
        <v>2277</v>
      </c>
      <c r="W451" s="175"/>
      <c r="Y451" s="427"/>
    </row>
    <row r="452" spans="1:27">
      <c r="A452" s="11" t="s">
        <v>1892</v>
      </c>
      <c r="F452" s="225">
        <v>317</v>
      </c>
      <c r="G452" s="225">
        <v>612</v>
      </c>
      <c r="H452" s="225">
        <v>593</v>
      </c>
      <c r="I452" s="226">
        <v>533.1</v>
      </c>
      <c r="J452" s="225">
        <v>1390</v>
      </c>
      <c r="K452" s="225">
        <v>2113</v>
      </c>
      <c r="L452" s="225">
        <v>2138</v>
      </c>
      <c r="M452" s="225">
        <v>1690</v>
      </c>
      <c r="N452" s="225">
        <v>2233</v>
      </c>
      <c r="O452" s="225">
        <v>3060</v>
      </c>
      <c r="P452" s="225">
        <v>2519</v>
      </c>
      <c r="Q452" s="225">
        <v>3008</v>
      </c>
      <c r="R452" s="78">
        <v>4549</v>
      </c>
      <c r="S452" s="227">
        <v>5036</v>
      </c>
      <c r="T452" s="227">
        <v>4412</v>
      </c>
      <c r="U452" s="227">
        <v>4017</v>
      </c>
      <c r="V452" s="227">
        <v>5348</v>
      </c>
      <c r="W452" s="227">
        <v>6424</v>
      </c>
      <c r="X452" s="18">
        <v>6824</v>
      </c>
      <c r="Y452" s="44">
        <v>6616</v>
      </c>
      <c r="Z452" s="44">
        <v>8684</v>
      </c>
      <c r="AA452" s="44">
        <v>8922.99</v>
      </c>
    </row>
    <row r="453" spans="1:27">
      <c r="A453" s="16" t="s">
        <v>1274</v>
      </c>
      <c r="F453" s="225">
        <v>365</v>
      </c>
      <c r="G453" s="225">
        <v>640</v>
      </c>
      <c r="H453" s="225">
        <v>622</v>
      </c>
      <c r="I453" s="226">
        <v>546</v>
      </c>
      <c r="J453" s="225">
        <v>1488</v>
      </c>
      <c r="K453" s="225">
        <v>2179</v>
      </c>
      <c r="L453" s="225">
        <v>2242</v>
      </c>
      <c r="M453" s="225">
        <v>1751</v>
      </c>
      <c r="N453" s="225">
        <v>2423</v>
      </c>
      <c r="O453" s="225">
        <v>3242</v>
      </c>
      <c r="P453" s="225">
        <v>2508</v>
      </c>
      <c r="Q453" s="225">
        <v>3060</v>
      </c>
      <c r="R453" s="78">
        <v>4653</v>
      </c>
      <c r="S453" s="227">
        <v>5103</v>
      </c>
      <c r="T453" s="227">
        <v>4260</v>
      </c>
      <c r="U453" s="227">
        <v>3867</v>
      </c>
      <c r="V453" s="227">
        <v>5108</v>
      </c>
      <c r="W453" s="227">
        <v>6409</v>
      </c>
      <c r="X453" s="18">
        <v>6715</v>
      </c>
      <c r="Y453" s="44">
        <v>6849</v>
      </c>
      <c r="Z453" s="44">
        <v>8768</v>
      </c>
      <c r="AA453" s="44">
        <v>8836.57</v>
      </c>
    </row>
    <row r="454" spans="1:27">
      <c r="A454" s="16" t="s">
        <v>1275</v>
      </c>
      <c r="F454" s="225">
        <v>310</v>
      </c>
      <c r="G454" s="225">
        <v>633</v>
      </c>
      <c r="H454" s="225">
        <v>588</v>
      </c>
      <c r="I454" s="226">
        <v>449</v>
      </c>
      <c r="J454" s="225">
        <v>1091</v>
      </c>
      <c r="K454" s="225">
        <v>1992</v>
      </c>
      <c r="L454" s="225">
        <v>1877</v>
      </c>
      <c r="M454" s="225">
        <v>1264</v>
      </c>
      <c r="N454" s="225">
        <v>1349</v>
      </c>
      <c r="O454" s="225">
        <v>2509</v>
      </c>
      <c r="P454" s="225">
        <v>2346</v>
      </c>
      <c r="Q454" s="225">
        <v>2474</v>
      </c>
      <c r="R454" s="78">
        <v>3586</v>
      </c>
      <c r="S454" s="227">
        <v>4382</v>
      </c>
      <c r="T454" s="227">
        <v>3810</v>
      </c>
      <c r="U454" s="227">
        <v>3411</v>
      </c>
      <c r="V454" s="227">
        <v>3924</v>
      </c>
      <c r="W454" s="227">
        <v>4519</v>
      </c>
      <c r="X454" s="18">
        <v>4912</v>
      </c>
      <c r="Y454" s="44">
        <v>4691</v>
      </c>
      <c r="Z454" s="44">
        <v>5247</v>
      </c>
      <c r="AA454" s="44">
        <v>6149.44</v>
      </c>
    </row>
    <row r="455" spans="1:27">
      <c r="A455" s="16" t="s">
        <v>1276</v>
      </c>
      <c r="F455" s="225">
        <v>319</v>
      </c>
      <c r="G455" s="225">
        <v>572</v>
      </c>
      <c r="H455" s="225">
        <v>500</v>
      </c>
      <c r="I455" s="226">
        <v>427</v>
      </c>
      <c r="J455" s="225">
        <v>909</v>
      </c>
      <c r="K455" s="225">
        <v>1523</v>
      </c>
      <c r="L455" s="225">
        <v>1634</v>
      </c>
      <c r="M455" s="225">
        <v>1556</v>
      </c>
      <c r="N455" s="225">
        <v>2952</v>
      </c>
      <c r="O455" s="225">
        <v>2488</v>
      </c>
      <c r="P455" s="225">
        <v>1860</v>
      </c>
      <c r="Q455" s="225">
        <v>2559</v>
      </c>
      <c r="R455" s="78">
        <v>3622</v>
      </c>
      <c r="S455" s="227">
        <v>4088</v>
      </c>
      <c r="T455" s="227">
        <v>3956</v>
      </c>
      <c r="U455" s="227">
        <v>3832</v>
      </c>
      <c r="V455" s="227">
        <v>5158</v>
      </c>
      <c r="W455" s="227">
        <v>3982</v>
      </c>
      <c r="X455" s="18">
        <v>5241</v>
      </c>
      <c r="Y455" s="44">
        <v>5609</v>
      </c>
      <c r="Z455" s="44">
        <v>7365</v>
      </c>
      <c r="AA455" s="44">
        <v>6438.5</v>
      </c>
    </row>
    <row r="456" spans="1:27">
      <c r="A456" s="16" t="s">
        <v>1277</v>
      </c>
      <c r="F456" s="225">
        <v>646</v>
      </c>
      <c r="G456" s="225">
        <v>1051</v>
      </c>
      <c r="H456" s="225">
        <v>1009</v>
      </c>
      <c r="I456" s="226">
        <v>1121</v>
      </c>
      <c r="J456" s="225">
        <v>4757</v>
      </c>
      <c r="K456" s="225">
        <v>4509</v>
      </c>
      <c r="L456" s="225">
        <v>3063</v>
      </c>
      <c r="M456" s="225">
        <v>3002</v>
      </c>
      <c r="N456" s="225">
        <v>5062</v>
      </c>
      <c r="O456" s="225">
        <v>5192</v>
      </c>
      <c r="P456" s="225">
        <v>4581</v>
      </c>
      <c r="Q456" s="225">
        <v>5352</v>
      </c>
      <c r="R456" s="78">
        <v>5927</v>
      </c>
      <c r="S456" s="227">
        <v>6197</v>
      </c>
      <c r="T456" s="227">
        <v>5771</v>
      </c>
      <c r="U456" s="227">
        <v>8153</v>
      </c>
      <c r="V456" s="227">
        <v>15676</v>
      </c>
      <c r="W456" s="227">
        <v>10537</v>
      </c>
      <c r="X456" s="18">
        <v>7205</v>
      </c>
      <c r="Y456" s="44">
        <v>8370</v>
      </c>
      <c r="Z456" s="44">
        <v>20137</v>
      </c>
      <c r="AA456" s="44">
        <v>25870.080000000002</v>
      </c>
    </row>
    <row r="457" spans="1:27">
      <c r="A457" s="16" t="s">
        <v>1278</v>
      </c>
      <c r="F457" s="225">
        <v>539</v>
      </c>
      <c r="G457" s="225">
        <v>919</v>
      </c>
      <c r="H457" s="225">
        <v>731</v>
      </c>
      <c r="I457" s="226">
        <v>747</v>
      </c>
      <c r="J457" s="225">
        <v>2124</v>
      </c>
      <c r="K457" s="225">
        <v>2616</v>
      </c>
      <c r="L457" s="225">
        <v>3269</v>
      </c>
      <c r="M457" s="225">
        <v>2986</v>
      </c>
      <c r="N457" s="225">
        <v>2781</v>
      </c>
      <c r="O457" s="225">
        <v>3632</v>
      </c>
      <c r="P457" s="225">
        <v>2388</v>
      </c>
      <c r="Q457" s="225">
        <v>3412</v>
      </c>
      <c r="R457" s="78">
        <v>5165</v>
      </c>
      <c r="S457" s="227">
        <v>5758</v>
      </c>
      <c r="T457" s="227">
        <v>4361</v>
      </c>
      <c r="U457" s="227">
        <v>4681</v>
      </c>
      <c r="V457" s="227">
        <v>5917</v>
      </c>
      <c r="W457" s="227">
        <v>6751</v>
      </c>
      <c r="X457" s="18">
        <v>6581</v>
      </c>
      <c r="Y457" s="44">
        <v>5799</v>
      </c>
      <c r="Z457" s="44">
        <v>7853</v>
      </c>
      <c r="AA457" s="44">
        <v>8347.7000000000007</v>
      </c>
    </row>
    <row r="458" spans="1:27">
      <c r="A458" s="16" t="s">
        <v>1279</v>
      </c>
      <c r="F458" s="225">
        <v>204</v>
      </c>
      <c r="G458" s="225">
        <v>503</v>
      </c>
      <c r="H458" s="225">
        <v>500</v>
      </c>
      <c r="I458" s="226">
        <v>440</v>
      </c>
      <c r="J458" s="225">
        <v>1086</v>
      </c>
      <c r="K458" s="225">
        <v>1822</v>
      </c>
      <c r="L458" s="225">
        <v>1822</v>
      </c>
      <c r="M458" s="225">
        <v>1500</v>
      </c>
      <c r="N458" s="225">
        <v>1941</v>
      </c>
      <c r="O458" s="225">
        <v>2514</v>
      </c>
      <c r="P458" s="225">
        <v>2560</v>
      </c>
      <c r="Q458" s="225">
        <v>2805</v>
      </c>
      <c r="R458" s="78">
        <v>4398</v>
      </c>
      <c r="S458" s="227">
        <v>4835</v>
      </c>
      <c r="T458" s="227">
        <v>3812</v>
      </c>
      <c r="U458" s="227">
        <v>3395</v>
      </c>
      <c r="V458" s="227">
        <v>4986</v>
      </c>
      <c r="W458" s="227">
        <v>5903</v>
      </c>
      <c r="X458" s="18">
        <v>6376</v>
      </c>
      <c r="Y458" s="44">
        <v>5516</v>
      </c>
      <c r="Z458" s="44">
        <v>7344</v>
      </c>
      <c r="AA458" s="44">
        <v>7740.97</v>
      </c>
    </row>
    <row r="459" spans="1:27">
      <c r="A459" s="16" t="s">
        <v>1280</v>
      </c>
      <c r="F459" s="225">
        <v>372</v>
      </c>
      <c r="G459" s="225">
        <v>899</v>
      </c>
      <c r="H459" s="225">
        <v>951</v>
      </c>
      <c r="I459" s="226">
        <v>922</v>
      </c>
      <c r="J459" s="225">
        <v>2297</v>
      </c>
      <c r="K459" s="225">
        <v>3365</v>
      </c>
      <c r="L459" s="225">
        <v>3487</v>
      </c>
      <c r="M459" s="225">
        <v>2825</v>
      </c>
      <c r="N459" s="225">
        <v>2824</v>
      </c>
      <c r="O459" s="225">
        <v>3704</v>
      </c>
      <c r="P459" s="225">
        <v>3216</v>
      </c>
      <c r="Q459" s="225">
        <v>3425</v>
      </c>
      <c r="R459" s="78">
        <v>5127</v>
      </c>
      <c r="S459" s="227">
        <v>6827</v>
      </c>
      <c r="T459" s="227">
        <v>5581</v>
      </c>
      <c r="U459" s="227">
        <v>5581</v>
      </c>
      <c r="V459" s="227">
        <v>6991</v>
      </c>
      <c r="W459" s="227">
        <v>8335</v>
      </c>
      <c r="X459" s="18">
        <v>8395</v>
      </c>
      <c r="Y459" s="44">
        <v>8458</v>
      </c>
      <c r="Z459" s="44">
        <v>13069</v>
      </c>
      <c r="AA459" s="44">
        <v>16704.37</v>
      </c>
    </row>
    <row r="460" spans="1:27">
      <c r="A460" s="16" t="s">
        <v>1281</v>
      </c>
      <c r="F460" s="225">
        <v>256</v>
      </c>
      <c r="G460" s="225">
        <v>524</v>
      </c>
      <c r="H460" s="225">
        <v>513</v>
      </c>
      <c r="I460" s="226">
        <v>499</v>
      </c>
      <c r="J460" s="225">
        <v>1011</v>
      </c>
      <c r="K460" s="225">
        <v>1637</v>
      </c>
      <c r="L460" s="225">
        <v>1703</v>
      </c>
      <c r="M460" s="225">
        <v>1509</v>
      </c>
      <c r="N460" s="225">
        <v>1666</v>
      </c>
      <c r="O460" s="225">
        <v>2444</v>
      </c>
      <c r="P460" s="225">
        <v>2488</v>
      </c>
      <c r="Q460" s="225">
        <v>2517</v>
      </c>
      <c r="R460" s="78">
        <v>2987</v>
      </c>
      <c r="S460" s="227">
        <v>3798</v>
      </c>
      <c r="T460" s="227">
        <v>3957</v>
      </c>
      <c r="U460" s="227">
        <v>3596</v>
      </c>
      <c r="V460" s="227">
        <v>4495</v>
      </c>
      <c r="W460" s="227">
        <v>4597</v>
      </c>
      <c r="X460" s="18">
        <v>5782</v>
      </c>
      <c r="Y460" s="44">
        <v>4965</v>
      </c>
      <c r="Z460" s="44">
        <v>5493</v>
      </c>
      <c r="AA460" s="44">
        <v>6399.85</v>
      </c>
    </row>
    <row r="461" spans="1:27">
      <c r="A461" s="11" t="s">
        <v>1893</v>
      </c>
      <c r="F461" s="225">
        <v>830</v>
      </c>
      <c r="G461" s="225">
        <v>792</v>
      </c>
      <c r="H461" s="225">
        <v>784</v>
      </c>
      <c r="I461" s="226">
        <v>1207</v>
      </c>
      <c r="J461" s="225">
        <v>3015</v>
      </c>
      <c r="K461" s="225">
        <v>2882</v>
      </c>
      <c r="L461" s="225">
        <v>3850</v>
      </c>
      <c r="M461" s="225">
        <v>4796</v>
      </c>
      <c r="N461" s="225">
        <v>4861</v>
      </c>
      <c r="O461" s="225">
        <v>6028</v>
      </c>
      <c r="P461" s="225">
        <v>5672</v>
      </c>
      <c r="Q461" s="225">
        <v>4957</v>
      </c>
      <c r="R461" s="78">
        <v>9342</v>
      </c>
      <c r="S461" s="227">
        <v>9699</v>
      </c>
      <c r="T461" s="227">
        <v>8321</v>
      </c>
      <c r="U461" s="227">
        <v>10605</v>
      </c>
      <c r="V461" s="227">
        <v>11364</v>
      </c>
      <c r="W461" s="227">
        <v>12458</v>
      </c>
      <c r="X461" s="18">
        <v>12024</v>
      </c>
      <c r="Y461" s="44">
        <v>11534</v>
      </c>
      <c r="Z461" s="44">
        <v>20284</v>
      </c>
      <c r="AA461" s="44">
        <v>21885.59</v>
      </c>
    </row>
    <row r="462" spans="1:27">
      <c r="A462" s="11" t="s">
        <v>1282</v>
      </c>
      <c r="F462" s="225">
        <v>143</v>
      </c>
      <c r="G462" s="225">
        <v>189</v>
      </c>
      <c r="H462" s="225">
        <v>196</v>
      </c>
      <c r="I462" s="226">
        <v>291</v>
      </c>
      <c r="J462" s="225">
        <v>358</v>
      </c>
      <c r="K462" s="225">
        <v>509</v>
      </c>
      <c r="L462" s="225">
        <v>655</v>
      </c>
      <c r="M462" s="225">
        <v>747</v>
      </c>
      <c r="N462" s="225">
        <v>854</v>
      </c>
      <c r="O462" s="225">
        <v>847</v>
      </c>
      <c r="P462" s="225">
        <v>965</v>
      </c>
      <c r="Q462" s="225">
        <v>1165</v>
      </c>
      <c r="R462" s="78">
        <v>1071</v>
      </c>
      <c r="S462" s="227">
        <v>1163</v>
      </c>
      <c r="T462" s="227">
        <v>1242</v>
      </c>
      <c r="U462" s="227">
        <v>1636</v>
      </c>
      <c r="V462" s="227">
        <v>1602</v>
      </c>
      <c r="W462" s="227">
        <v>1419</v>
      </c>
      <c r="X462" s="18">
        <v>1533</v>
      </c>
      <c r="Y462" s="44">
        <v>1877</v>
      </c>
      <c r="Z462" s="44">
        <v>3072</v>
      </c>
      <c r="AA462" s="44">
        <v>2919.23</v>
      </c>
    </row>
    <row r="463" spans="1:27">
      <c r="A463" s="11" t="s">
        <v>1894</v>
      </c>
      <c r="F463" s="225">
        <v>1209</v>
      </c>
      <c r="G463" s="225">
        <v>1304</v>
      </c>
      <c r="H463" s="225">
        <v>1305</v>
      </c>
      <c r="I463" s="226">
        <v>1504</v>
      </c>
      <c r="J463" s="225">
        <v>3507</v>
      </c>
      <c r="K463" s="225">
        <v>7018</v>
      </c>
      <c r="L463" s="225">
        <v>7214</v>
      </c>
      <c r="M463" s="225">
        <v>6005</v>
      </c>
      <c r="N463" s="225">
        <v>6246</v>
      </c>
      <c r="O463" s="225">
        <v>8067</v>
      </c>
      <c r="P463" s="225">
        <v>7537</v>
      </c>
      <c r="Q463" s="225">
        <v>9100</v>
      </c>
      <c r="R463" s="78">
        <v>9513</v>
      </c>
      <c r="S463" s="227">
        <v>11241</v>
      </c>
      <c r="T463" s="227">
        <v>16346</v>
      </c>
      <c r="U463" s="227">
        <v>13807</v>
      </c>
      <c r="V463" s="227">
        <v>19018</v>
      </c>
      <c r="W463" s="227">
        <v>20935</v>
      </c>
      <c r="X463" s="18">
        <v>24124</v>
      </c>
      <c r="Y463" s="44">
        <v>22824</v>
      </c>
      <c r="Z463" s="44">
        <v>28116</v>
      </c>
      <c r="AA463" s="44">
        <v>22660.91</v>
      </c>
    </row>
    <row r="464" spans="1:27">
      <c r="A464" s="11" t="s">
        <v>561</v>
      </c>
      <c r="F464" s="225">
        <v>864</v>
      </c>
      <c r="G464" s="225">
        <v>963</v>
      </c>
      <c r="H464" s="225">
        <v>1017</v>
      </c>
      <c r="I464" s="226">
        <v>1225</v>
      </c>
      <c r="J464" s="225">
        <v>3714</v>
      </c>
      <c r="K464" s="225">
        <v>3710</v>
      </c>
      <c r="L464" s="225">
        <v>3676</v>
      </c>
      <c r="M464" s="225">
        <v>4648</v>
      </c>
      <c r="N464" s="225">
        <v>5377</v>
      </c>
      <c r="O464" s="225">
        <v>4708</v>
      </c>
      <c r="P464" s="225">
        <v>5234</v>
      </c>
      <c r="Q464" s="225">
        <v>5568</v>
      </c>
      <c r="R464" s="78">
        <v>6346</v>
      </c>
      <c r="S464" s="227">
        <v>8203</v>
      </c>
      <c r="T464" s="227">
        <v>8310</v>
      </c>
      <c r="U464" s="227">
        <v>9501</v>
      </c>
      <c r="V464" s="227">
        <v>10308</v>
      </c>
      <c r="W464" s="227">
        <v>7642</v>
      </c>
      <c r="X464" s="18">
        <v>9447</v>
      </c>
      <c r="Y464" s="44">
        <v>12898</v>
      </c>
      <c r="Z464" s="44">
        <v>13197</v>
      </c>
      <c r="AA464" s="44">
        <v>10247.93</v>
      </c>
    </row>
    <row r="465" spans="1:27">
      <c r="A465" s="412" t="s">
        <v>1895</v>
      </c>
      <c r="F465" s="225">
        <v>1439</v>
      </c>
      <c r="G465" s="225">
        <v>2057</v>
      </c>
      <c r="H465" s="225">
        <v>2154</v>
      </c>
      <c r="I465" s="226">
        <v>2375</v>
      </c>
      <c r="J465" s="225">
        <v>6331</v>
      </c>
      <c r="K465" s="225">
        <v>6764</v>
      </c>
      <c r="L465" s="225">
        <v>8913</v>
      </c>
      <c r="M465" s="225">
        <v>10441</v>
      </c>
      <c r="N465" s="225">
        <v>13593</v>
      </c>
      <c r="O465" s="225">
        <v>14156</v>
      </c>
      <c r="P465" s="225">
        <v>15788</v>
      </c>
      <c r="Q465" s="225">
        <v>16888</v>
      </c>
      <c r="R465" s="78">
        <v>21162</v>
      </c>
      <c r="S465" s="227">
        <v>26635</v>
      </c>
      <c r="T465" s="227">
        <v>22516</v>
      </c>
      <c r="U465" s="227">
        <v>26546</v>
      </c>
      <c r="V465" s="227">
        <v>28692</v>
      </c>
      <c r="W465" s="227">
        <v>24508</v>
      </c>
      <c r="X465" s="18">
        <v>31460</v>
      </c>
      <c r="Y465" s="44">
        <v>36306</v>
      </c>
      <c r="Z465" s="44">
        <v>45490</v>
      </c>
      <c r="AA465" s="44">
        <v>45233.84</v>
      </c>
    </row>
    <row r="466" spans="1:27">
      <c r="A466" s="16" t="s">
        <v>1283</v>
      </c>
      <c r="F466" s="225">
        <v>1648</v>
      </c>
      <c r="G466" s="225">
        <v>3968</v>
      </c>
      <c r="H466" s="225">
        <v>3622</v>
      </c>
      <c r="I466" s="226">
        <v>3239</v>
      </c>
      <c r="J466" s="225">
        <v>10324</v>
      </c>
      <c r="K466" s="225">
        <v>12595</v>
      </c>
      <c r="L466" s="225">
        <v>14282</v>
      </c>
      <c r="M466" s="225">
        <v>15604</v>
      </c>
      <c r="N466" s="225">
        <v>19032</v>
      </c>
      <c r="O466" s="225">
        <v>23762</v>
      </c>
      <c r="P466" s="225">
        <v>25902</v>
      </c>
      <c r="Q466" s="225">
        <v>28740</v>
      </c>
      <c r="R466" s="78">
        <v>38909</v>
      </c>
      <c r="S466" s="227">
        <v>44050</v>
      </c>
      <c r="T466" s="227">
        <v>48485</v>
      </c>
      <c r="U466" s="227">
        <v>52599</v>
      </c>
      <c r="V466" s="227">
        <v>46982</v>
      </c>
      <c r="W466" s="227">
        <v>47677</v>
      </c>
      <c r="X466" s="18">
        <v>50594</v>
      </c>
      <c r="Y466" s="44">
        <v>57961</v>
      </c>
      <c r="Z466" s="44">
        <v>63168</v>
      </c>
      <c r="AA466" s="44">
        <v>62304.41</v>
      </c>
    </row>
    <row r="467" spans="1:27">
      <c r="A467" s="16" t="s">
        <v>1284</v>
      </c>
      <c r="F467" s="225">
        <v>3374</v>
      </c>
      <c r="G467" s="225">
        <v>4693</v>
      </c>
      <c r="H467" s="225">
        <v>5430</v>
      </c>
      <c r="I467" s="226">
        <v>5066</v>
      </c>
      <c r="J467" s="225">
        <v>10469</v>
      </c>
      <c r="K467" s="225">
        <v>12436</v>
      </c>
      <c r="L467" s="225">
        <v>16090</v>
      </c>
      <c r="M467" s="225">
        <v>18628</v>
      </c>
      <c r="N467" s="225">
        <v>22465</v>
      </c>
      <c r="O467" s="225">
        <v>24321</v>
      </c>
      <c r="P467" s="225">
        <v>26972</v>
      </c>
      <c r="Q467" s="225">
        <v>31383</v>
      </c>
      <c r="R467" s="78">
        <v>36857</v>
      </c>
      <c r="S467" s="227">
        <v>46893</v>
      </c>
      <c r="T467" s="227">
        <v>51863</v>
      </c>
      <c r="U467" s="227">
        <v>58163</v>
      </c>
      <c r="V467" s="227">
        <v>53907</v>
      </c>
      <c r="W467" s="227">
        <v>54392</v>
      </c>
      <c r="X467" s="18">
        <v>56249</v>
      </c>
      <c r="Y467" s="44">
        <v>62025</v>
      </c>
      <c r="Z467" s="44">
        <v>67896</v>
      </c>
      <c r="AA467" s="44">
        <v>75292.62</v>
      </c>
    </row>
    <row r="468" spans="1:27">
      <c r="A468" s="16" t="s">
        <v>563</v>
      </c>
      <c r="F468" s="225">
        <v>818</v>
      </c>
      <c r="G468" s="225">
        <v>926</v>
      </c>
      <c r="H468" s="225">
        <v>940</v>
      </c>
      <c r="I468" s="226">
        <v>1525</v>
      </c>
      <c r="J468" s="225">
        <v>5161</v>
      </c>
      <c r="K468" s="225">
        <v>3878</v>
      </c>
      <c r="L468" s="225">
        <v>3935</v>
      </c>
      <c r="M468" s="225">
        <v>4398</v>
      </c>
      <c r="N468" s="225">
        <v>5459</v>
      </c>
      <c r="O468" s="225">
        <v>5479</v>
      </c>
      <c r="P468" s="225">
        <v>4873</v>
      </c>
      <c r="Q468" s="225">
        <v>7555</v>
      </c>
      <c r="R468" s="78">
        <v>8357</v>
      </c>
      <c r="S468" s="227">
        <v>6700</v>
      </c>
      <c r="T468" s="227">
        <v>6192</v>
      </c>
      <c r="U468" s="227">
        <v>9719</v>
      </c>
      <c r="V468" s="227">
        <v>9101</v>
      </c>
      <c r="W468" s="227">
        <v>5730</v>
      </c>
      <c r="X468" s="18">
        <v>7306</v>
      </c>
      <c r="Y468" s="44">
        <v>10595</v>
      </c>
      <c r="Z468" s="44">
        <v>13982</v>
      </c>
      <c r="AA468" s="44">
        <v>9706.4500000000007</v>
      </c>
    </row>
    <row r="469" spans="1:27">
      <c r="A469" s="16" t="s">
        <v>1285</v>
      </c>
      <c r="F469" s="225">
        <v>928</v>
      </c>
      <c r="G469" s="225">
        <v>1049</v>
      </c>
      <c r="H469" s="225">
        <v>1007</v>
      </c>
      <c r="I469" s="226">
        <v>1409</v>
      </c>
      <c r="J469" s="225">
        <v>2988</v>
      </c>
      <c r="K469" s="225">
        <v>2598</v>
      </c>
      <c r="L469" s="225">
        <v>3540</v>
      </c>
      <c r="M469" s="225">
        <v>4627</v>
      </c>
      <c r="N469" s="225">
        <v>5295</v>
      </c>
      <c r="O469" s="225">
        <v>3943</v>
      </c>
      <c r="P469" s="225">
        <v>5404</v>
      </c>
      <c r="Q469" s="225">
        <v>5280</v>
      </c>
      <c r="R469" s="78">
        <v>6925</v>
      </c>
      <c r="S469" s="227">
        <v>7971</v>
      </c>
      <c r="T469" s="227">
        <v>6912</v>
      </c>
      <c r="U469" s="227">
        <v>11029</v>
      </c>
      <c r="V469" s="227">
        <v>10842</v>
      </c>
      <c r="W469" s="227">
        <v>6503</v>
      </c>
      <c r="X469" s="18">
        <v>8227</v>
      </c>
      <c r="Y469" s="44">
        <v>10123</v>
      </c>
      <c r="Z469" s="44">
        <v>15179</v>
      </c>
      <c r="AA469" s="44">
        <v>12216.51</v>
      </c>
    </row>
    <row r="470" spans="1:27">
      <c r="A470" s="16" t="s">
        <v>1286</v>
      </c>
      <c r="F470" s="225">
        <v>1019</v>
      </c>
      <c r="G470" s="225">
        <v>1150</v>
      </c>
      <c r="H470" s="225">
        <v>1150</v>
      </c>
      <c r="I470" s="226">
        <v>1456</v>
      </c>
      <c r="J470" s="225">
        <v>3883</v>
      </c>
      <c r="K470" s="225">
        <v>3857</v>
      </c>
      <c r="L470" s="225">
        <v>4161</v>
      </c>
      <c r="M470" s="225">
        <v>5548</v>
      </c>
      <c r="N470" s="225">
        <v>6578</v>
      </c>
      <c r="O470" s="225">
        <v>8541</v>
      </c>
      <c r="P470" s="225">
        <v>6887</v>
      </c>
      <c r="Q470" s="225">
        <v>7343</v>
      </c>
      <c r="R470" s="78">
        <v>7613</v>
      </c>
      <c r="S470" s="227">
        <v>9527</v>
      </c>
      <c r="T470" s="227">
        <v>10189</v>
      </c>
      <c r="U470" s="227">
        <v>11309</v>
      </c>
      <c r="V470" s="227">
        <v>12232</v>
      </c>
      <c r="W470" s="227">
        <v>7503</v>
      </c>
      <c r="X470" s="18">
        <v>9812</v>
      </c>
      <c r="Y470" s="44">
        <v>11481</v>
      </c>
      <c r="Z470" s="44">
        <v>14470</v>
      </c>
      <c r="AA470" s="44">
        <v>12344.44</v>
      </c>
    </row>
    <row r="471" spans="1:27">
      <c r="A471" s="112" t="s">
        <v>1287</v>
      </c>
      <c r="F471" s="225">
        <v>937</v>
      </c>
      <c r="G471" s="225">
        <v>1006</v>
      </c>
      <c r="H471" s="225">
        <v>1071</v>
      </c>
      <c r="I471" s="226">
        <v>1339</v>
      </c>
      <c r="J471" s="225">
        <v>3453</v>
      </c>
      <c r="K471" s="225">
        <v>3513</v>
      </c>
      <c r="L471" s="225">
        <v>3499</v>
      </c>
      <c r="M471" s="225">
        <v>4918</v>
      </c>
      <c r="N471" s="225">
        <v>6216</v>
      </c>
      <c r="O471" s="225">
        <v>5217</v>
      </c>
      <c r="P471" s="225">
        <v>5975</v>
      </c>
      <c r="Q471" s="225">
        <v>6446</v>
      </c>
      <c r="R471" s="78">
        <v>6441</v>
      </c>
      <c r="S471" s="227">
        <v>8287</v>
      </c>
      <c r="T471" s="227">
        <v>8232</v>
      </c>
      <c r="U471" s="227">
        <v>8298</v>
      </c>
      <c r="V471" s="227">
        <v>11225</v>
      </c>
      <c r="W471" s="227">
        <v>6614</v>
      </c>
      <c r="X471" s="18">
        <v>8981</v>
      </c>
      <c r="Y471" s="44">
        <v>10403</v>
      </c>
      <c r="Z471" s="44">
        <v>13284</v>
      </c>
      <c r="AA471" s="44">
        <v>10672.45</v>
      </c>
    </row>
    <row r="472" spans="1:27">
      <c r="A472" s="11" t="s">
        <v>1897</v>
      </c>
      <c r="F472" s="225">
        <v>971</v>
      </c>
      <c r="G472" s="225">
        <v>1230</v>
      </c>
      <c r="H472" s="225">
        <v>1412</v>
      </c>
      <c r="I472" s="226">
        <v>1731</v>
      </c>
      <c r="J472" s="225">
        <v>3993</v>
      </c>
      <c r="K472" s="225">
        <v>4487</v>
      </c>
      <c r="L472" s="225">
        <v>6082</v>
      </c>
      <c r="M472" s="225">
        <v>7482</v>
      </c>
      <c r="N472" s="225">
        <v>6462</v>
      </c>
      <c r="O472" s="225">
        <v>15016</v>
      </c>
      <c r="P472" s="225">
        <v>10521</v>
      </c>
      <c r="Q472" s="225">
        <v>23130</v>
      </c>
      <c r="R472" s="78">
        <v>22067</v>
      </c>
      <c r="S472" s="227">
        <v>21189</v>
      </c>
      <c r="T472" s="227">
        <v>21831</v>
      </c>
      <c r="U472" s="227">
        <v>25596</v>
      </c>
      <c r="V472" s="227">
        <v>31053</v>
      </c>
      <c r="W472" s="227">
        <v>39338</v>
      </c>
      <c r="X472" s="18">
        <v>31554</v>
      </c>
      <c r="Y472" s="44">
        <v>31561</v>
      </c>
      <c r="Z472" s="44">
        <v>57150</v>
      </c>
      <c r="AA472" s="44">
        <v>58261.27</v>
      </c>
    </row>
    <row r="473" spans="1:27">
      <c r="A473" s="11" t="s">
        <v>737</v>
      </c>
      <c r="F473" s="225">
        <v>678</v>
      </c>
      <c r="G473" s="225">
        <v>688</v>
      </c>
      <c r="H473" s="225">
        <v>755</v>
      </c>
      <c r="I473" s="226">
        <v>1235</v>
      </c>
      <c r="J473" s="225">
        <v>5765</v>
      </c>
      <c r="K473" s="225">
        <v>5181</v>
      </c>
      <c r="L473" s="225">
        <v>6161</v>
      </c>
      <c r="M473" s="225">
        <v>7793</v>
      </c>
      <c r="N473" s="225">
        <v>6690</v>
      </c>
      <c r="O473" s="225">
        <v>8148</v>
      </c>
      <c r="P473" s="225">
        <v>8418</v>
      </c>
      <c r="Q473" s="225">
        <v>13805</v>
      </c>
      <c r="R473" s="78">
        <v>12396</v>
      </c>
      <c r="S473" s="227">
        <v>15752</v>
      </c>
      <c r="T473" s="227">
        <v>18799</v>
      </c>
      <c r="U473" s="227">
        <v>18004</v>
      </c>
      <c r="V473" s="227">
        <v>19111</v>
      </c>
      <c r="W473" s="227">
        <v>20234</v>
      </c>
      <c r="X473" s="18">
        <v>21496</v>
      </c>
      <c r="Y473" s="44">
        <v>22679</v>
      </c>
      <c r="Z473" s="44">
        <v>31309</v>
      </c>
      <c r="AA473" s="44">
        <v>36283.82</v>
      </c>
    </row>
    <row r="474" spans="1:27">
      <c r="A474" s="31" t="s">
        <v>1899</v>
      </c>
      <c r="F474" s="225">
        <v>2972</v>
      </c>
      <c r="G474" s="225">
        <v>4354</v>
      </c>
      <c r="H474" s="225">
        <v>4612</v>
      </c>
      <c r="I474" s="226">
        <v>4567</v>
      </c>
      <c r="J474" s="225">
        <v>10833</v>
      </c>
      <c r="K474" s="225">
        <v>12622</v>
      </c>
      <c r="L474" s="225">
        <v>13363</v>
      </c>
      <c r="M474" s="225">
        <v>14722</v>
      </c>
      <c r="N474" s="225">
        <v>17531</v>
      </c>
      <c r="O474" s="225">
        <v>18923</v>
      </c>
      <c r="P474" s="225">
        <v>22379</v>
      </c>
      <c r="Q474" s="225">
        <v>30265</v>
      </c>
      <c r="R474" s="78">
        <v>49117</v>
      </c>
      <c r="S474" s="94">
        <v>49968</v>
      </c>
      <c r="T474" s="227">
        <v>51837</v>
      </c>
      <c r="U474" s="227">
        <v>57469</v>
      </c>
      <c r="V474" s="227">
        <v>70562</v>
      </c>
      <c r="W474" s="227">
        <v>85460</v>
      </c>
      <c r="X474" s="18">
        <v>81821</v>
      </c>
      <c r="Y474" s="44">
        <v>75096</v>
      </c>
      <c r="Z474" s="44">
        <v>117431</v>
      </c>
      <c r="AA474" s="44">
        <v>123352.72</v>
      </c>
    </row>
    <row r="475" spans="1:27">
      <c r="A475" s="16" t="s">
        <v>1288</v>
      </c>
      <c r="F475" s="225">
        <v>839</v>
      </c>
      <c r="G475" s="225">
        <v>1158</v>
      </c>
      <c r="H475" s="225">
        <v>1352</v>
      </c>
      <c r="I475" s="226">
        <v>1643</v>
      </c>
      <c r="J475" s="225">
        <v>2658</v>
      </c>
      <c r="K475" s="225">
        <v>4232</v>
      </c>
      <c r="L475" s="225">
        <v>5146</v>
      </c>
      <c r="M475" s="225">
        <v>5148</v>
      </c>
      <c r="N475" s="225">
        <v>6860</v>
      </c>
      <c r="O475" s="225">
        <v>7232</v>
      </c>
      <c r="P475" s="225">
        <v>9043</v>
      </c>
      <c r="Q475" s="225">
        <v>11764</v>
      </c>
      <c r="R475" s="78">
        <v>14043</v>
      </c>
      <c r="S475" s="94">
        <v>14987</v>
      </c>
      <c r="T475" s="227">
        <v>14039</v>
      </c>
      <c r="U475" s="227">
        <v>15365</v>
      </c>
      <c r="V475" s="227">
        <v>14919</v>
      </c>
      <c r="W475" s="227">
        <v>20196</v>
      </c>
      <c r="X475" s="18">
        <v>16457</v>
      </c>
      <c r="Y475" s="44">
        <v>16780</v>
      </c>
      <c r="Z475" s="44">
        <v>22023</v>
      </c>
      <c r="AA475" s="44">
        <v>24733.16</v>
      </c>
    </row>
    <row r="476" spans="1:27" ht="26.4">
      <c r="A476" s="11" t="s">
        <v>1900</v>
      </c>
      <c r="F476" s="225">
        <v>215</v>
      </c>
      <c r="G476" s="225">
        <v>352</v>
      </c>
      <c r="H476" s="225">
        <v>279</v>
      </c>
      <c r="I476" s="226">
        <v>400</v>
      </c>
      <c r="J476" s="225">
        <v>680</v>
      </c>
      <c r="K476" s="225">
        <v>901</v>
      </c>
      <c r="L476" s="225">
        <v>1038</v>
      </c>
      <c r="M476" s="225">
        <v>1213</v>
      </c>
      <c r="N476" s="225">
        <v>1221</v>
      </c>
      <c r="O476" s="225">
        <v>1204</v>
      </c>
      <c r="P476" s="225">
        <v>1168</v>
      </c>
      <c r="Q476" s="225">
        <v>2246</v>
      </c>
      <c r="R476" s="78">
        <v>3101</v>
      </c>
      <c r="S476" s="94">
        <v>3170</v>
      </c>
      <c r="T476" s="227">
        <v>3356</v>
      </c>
      <c r="U476" s="227">
        <v>2331</v>
      </c>
      <c r="V476" s="227">
        <v>2752</v>
      </c>
      <c r="W476" s="227">
        <v>3080</v>
      </c>
      <c r="X476" s="18">
        <v>2881</v>
      </c>
      <c r="Y476" s="44">
        <v>8481</v>
      </c>
      <c r="Z476" s="44">
        <v>5844</v>
      </c>
      <c r="AA476" s="44">
        <v>5260.22</v>
      </c>
    </row>
    <row r="477" spans="1:27">
      <c r="A477" s="11" t="s">
        <v>1289</v>
      </c>
      <c r="F477" s="225">
        <v>3015</v>
      </c>
      <c r="G477" s="225">
        <v>4073</v>
      </c>
      <c r="H477" s="225">
        <v>5029</v>
      </c>
      <c r="I477" s="226">
        <v>6296</v>
      </c>
      <c r="J477" s="225">
        <v>14950</v>
      </c>
      <c r="K477" s="225">
        <v>18437</v>
      </c>
      <c r="L477" s="225">
        <v>25680</v>
      </c>
      <c r="M477" s="225">
        <v>27332</v>
      </c>
      <c r="N477" s="225">
        <v>27205</v>
      </c>
      <c r="O477" s="225">
        <v>33829</v>
      </c>
      <c r="P477" s="225">
        <v>41304</v>
      </c>
      <c r="Q477" s="225">
        <v>42700</v>
      </c>
      <c r="R477" s="78">
        <v>44348</v>
      </c>
      <c r="S477" s="227">
        <v>48927</v>
      </c>
      <c r="T477" s="227">
        <v>57433</v>
      </c>
      <c r="U477" s="227">
        <v>56720</v>
      </c>
      <c r="V477" s="227">
        <v>62004</v>
      </c>
      <c r="W477" s="227">
        <v>65408</v>
      </c>
      <c r="X477" s="18">
        <v>61504</v>
      </c>
      <c r="Y477" s="44">
        <v>75256</v>
      </c>
      <c r="Z477" s="44">
        <v>85165</v>
      </c>
      <c r="AA477" s="44">
        <v>82671.509999999995</v>
      </c>
    </row>
    <row r="478" spans="1:27">
      <c r="A478" s="16" t="s">
        <v>1902</v>
      </c>
      <c r="F478" s="225">
        <v>2446</v>
      </c>
      <c r="G478" s="225">
        <v>3287</v>
      </c>
      <c r="H478" s="225">
        <v>3972</v>
      </c>
      <c r="I478" s="226">
        <v>4933</v>
      </c>
      <c r="J478" s="225">
        <v>11729</v>
      </c>
      <c r="K478" s="225">
        <v>14142</v>
      </c>
      <c r="L478" s="225">
        <v>19775</v>
      </c>
      <c r="M478" s="225">
        <v>26017</v>
      </c>
      <c r="N478" s="225">
        <v>22126</v>
      </c>
      <c r="O478" s="225">
        <v>25803</v>
      </c>
      <c r="P478" s="225">
        <v>34003</v>
      </c>
      <c r="Q478" s="225">
        <v>39235</v>
      </c>
      <c r="R478" s="78">
        <v>41762</v>
      </c>
      <c r="S478" s="228">
        <v>45641</v>
      </c>
      <c r="T478" s="227">
        <v>54371</v>
      </c>
      <c r="U478" s="227">
        <v>55951</v>
      </c>
      <c r="V478" s="227">
        <v>64989</v>
      </c>
      <c r="W478" s="227">
        <v>73097</v>
      </c>
      <c r="X478" s="18">
        <v>72128</v>
      </c>
      <c r="Y478" s="44">
        <v>74405</v>
      </c>
      <c r="Z478" s="44">
        <v>93328</v>
      </c>
      <c r="AA478" s="44">
        <v>96561.84</v>
      </c>
    </row>
    <row r="479" spans="1:27">
      <c r="A479" s="16" t="s">
        <v>769</v>
      </c>
      <c r="F479" s="225">
        <v>1397</v>
      </c>
      <c r="G479" s="225">
        <v>2207</v>
      </c>
      <c r="H479" s="225">
        <v>2867</v>
      </c>
      <c r="I479" s="226">
        <v>3675</v>
      </c>
      <c r="J479" s="225">
        <v>8672</v>
      </c>
      <c r="K479" s="225">
        <v>12009</v>
      </c>
      <c r="L479" s="225">
        <v>16720</v>
      </c>
      <c r="M479" s="225">
        <v>19858</v>
      </c>
      <c r="N479" s="225">
        <v>25301</v>
      </c>
      <c r="O479" s="225">
        <v>21741</v>
      </c>
      <c r="P479" s="225">
        <v>29199</v>
      </c>
      <c r="Q479" s="225">
        <v>30356</v>
      </c>
      <c r="R479" s="78">
        <v>33647</v>
      </c>
      <c r="S479" s="80">
        <v>37571</v>
      </c>
      <c r="T479" s="227">
        <v>42043</v>
      </c>
      <c r="U479" s="227">
        <v>45174</v>
      </c>
      <c r="V479" s="227">
        <v>50902</v>
      </c>
      <c r="W479" s="227">
        <v>62902</v>
      </c>
      <c r="X479" s="18">
        <v>74286</v>
      </c>
      <c r="Y479" s="44">
        <v>70978</v>
      </c>
      <c r="Z479" s="44">
        <v>79685</v>
      </c>
      <c r="AA479" s="44">
        <v>85818.240000000005</v>
      </c>
    </row>
    <row r="480" spans="1:27">
      <c r="A480" s="16" t="s">
        <v>770</v>
      </c>
      <c r="F480" s="225">
        <v>4235</v>
      </c>
      <c r="G480" s="225">
        <v>5674</v>
      </c>
      <c r="H480" s="225">
        <v>7272</v>
      </c>
      <c r="I480" s="226">
        <v>8769</v>
      </c>
      <c r="J480" s="225">
        <v>16247</v>
      </c>
      <c r="K480" s="225">
        <v>20152</v>
      </c>
      <c r="L480" s="225">
        <v>31310</v>
      </c>
      <c r="M480" s="225">
        <v>33117</v>
      </c>
      <c r="N480" s="225">
        <v>30842</v>
      </c>
      <c r="O480" s="225">
        <v>39123</v>
      </c>
      <c r="P480" s="225">
        <v>50420</v>
      </c>
      <c r="Q480" s="225">
        <v>51821</v>
      </c>
      <c r="R480" s="78">
        <v>49051</v>
      </c>
      <c r="S480" s="80">
        <v>60988</v>
      </c>
      <c r="T480" s="227">
        <v>69263</v>
      </c>
      <c r="U480" s="227">
        <v>69748</v>
      </c>
      <c r="V480" s="227">
        <v>76386</v>
      </c>
      <c r="W480" s="227">
        <v>83243</v>
      </c>
      <c r="X480" s="18">
        <v>71675</v>
      </c>
      <c r="Y480" s="44">
        <v>94081</v>
      </c>
      <c r="Z480" s="44">
        <v>103030</v>
      </c>
      <c r="AA480" s="44">
        <v>93976.23</v>
      </c>
    </row>
    <row r="481" spans="1:27" ht="15.75" customHeight="1">
      <c r="A481" s="16" t="s">
        <v>1630</v>
      </c>
      <c r="F481" s="225">
        <v>3984</v>
      </c>
      <c r="G481" s="225">
        <v>5636</v>
      </c>
      <c r="H481" s="225">
        <v>7111</v>
      </c>
      <c r="I481" s="226">
        <v>8694</v>
      </c>
      <c r="J481" s="225">
        <v>16507</v>
      </c>
      <c r="K481" s="225">
        <v>20481</v>
      </c>
      <c r="L481" s="225">
        <v>26868</v>
      </c>
      <c r="M481" s="225">
        <v>25710</v>
      </c>
      <c r="N481" s="225">
        <v>28613</v>
      </c>
      <c r="O481" s="225">
        <v>35897</v>
      </c>
      <c r="P481" s="225">
        <v>40813</v>
      </c>
      <c r="Q481" s="225">
        <v>39822</v>
      </c>
      <c r="R481" s="78">
        <v>43350</v>
      </c>
      <c r="S481" s="80">
        <v>45075</v>
      </c>
      <c r="T481" s="227">
        <v>54230</v>
      </c>
      <c r="U481" s="227">
        <v>52966</v>
      </c>
      <c r="V481" s="227">
        <v>54547</v>
      </c>
      <c r="W481" s="227">
        <v>55173</v>
      </c>
      <c r="X481" s="18">
        <v>54358</v>
      </c>
      <c r="Y481" s="44">
        <v>63654</v>
      </c>
      <c r="Z481" s="44">
        <v>71275</v>
      </c>
      <c r="AA481" s="44">
        <v>72344.929999999993</v>
      </c>
    </row>
    <row r="482" spans="1:27" ht="26.4">
      <c r="A482" s="11" t="s">
        <v>1631</v>
      </c>
      <c r="F482" s="225">
        <v>757</v>
      </c>
      <c r="G482" s="225">
        <v>942</v>
      </c>
      <c r="H482" s="225">
        <v>1110</v>
      </c>
      <c r="I482" s="225">
        <v>1272</v>
      </c>
      <c r="J482" s="225">
        <v>3054</v>
      </c>
      <c r="K482" s="225">
        <v>3633</v>
      </c>
      <c r="L482" s="225">
        <v>4436</v>
      </c>
      <c r="M482" s="225">
        <v>4328</v>
      </c>
      <c r="N482" s="225">
        <v>4890</v>
      </c>
      <c r="O482" s="225">
        <v>5818</v>
      </c>
      <c r="P482" s="225">
        <v>6680</v>
      </c>
      <c r="Q482" s="225">
        <v>7214</v>
      </c>
      <c r="R482" s="78">
        <v>8409</v>
      </c>
      <c r="S482" s="80">
        <v>11016</v>
      </c>
      <c r="T482" s="227">
        <v>10410</v>
      </c>
      <c r="U482" s="227">
        <v>12370</v>
      </c>
      <c r="V482" s="227">
        <v>14135</v>
      </c>
      <c r="W482" s="227">
        <v>13604</v>
      </c>
      <c r="X482" s="18">
        <v>15875</v>
      </c>
      <c r="Y482" s="44">
        <v>19614</v>
      </c>
      <c r="Z482" s="44">
        <v>20648</v>
      </c>
      <c r="AA482" s="44">
        <v>21813.94</v>
      </c>
    </row>
    <row r="483" spans="1:27">
      <c r="A483" s="11" t="s">
        <v>1884</v>
      </c>
      <c r="F483" s="225">
        <v>255</v>
      </c>
      <c r="G483" s="225">
        <v>375</v>
      </c>
      <c r="H483" s="225">
        <v>408</v>
      </c>
      <c r="I483" s="225">
        <v>445</v>
      </c>
      <c r="J483" s="225">
        <v>858</v>
      </c>
      <c r="K483" s="225">
        <v>978</v>
      </c>
      <c r="L483" s="225">
        <v>1233</v>
      </c>
      <c r="M483" s="225">
        <v>1287</v>
      </c>
      <c r="N483" s="225">
        <v>1331</v>
      </c>
      <c r="O483" s="225">
        <v>1660</v>
      </c>
      <c r="P483" s="225">
        <v>1712</v>
      </c>
      <c r="Q483" s="225">
        <v>1651</v>
      </c>
      <c r="R483" s="78">
        <v>1974</v>
      </c>
      <c r="S483" s="80">
        <v>2471</v>
      </c>
      <c r="T483" s="227">
        <v>2375</v>
      </c>
      <c r="U483" s="227">
        <v>2341</v>
      </c>
      <c r="V483" s="227">
        <v>2537</v>
      </c>
      <c r="W483" s="227">
        <v>2704</v>
      </c>
      <c r="X483" s="18">
        <v>3197</v>
      </c>
      <c r="Y483" s="44">
        <v>3407</v>
      </c>
      <c r="Z483" s="44">
        <v>4171</v>
      </c>
      <c r="AA483" s="44">
        <v>4184.21</v>
      </c>
    </row>
    <row r="484" spans="1:27">
      <c r="A484" s="11" t="s">
        <v>2177</v>
      </c>
      <c r="F484" s="225">
        <v>3747</v>
      </c>
      <c r="G484" s="225">
        <v>3976</v>
      </c>
      <c r="H484" s="225">
        <v>4326</v>
      </c>
      <c r="I484" s="225">
        <v>5170</v>
      </c>
      <c r="J484" s="225">
        <v>16847</v>
      </c>
      <c r="K484" s="225">
        <v>24307</v>
      </c>
      <c r="L484" s="225">
        <v>28418</v>
      </c>
      <c r="M484" s="225">
        <v>28868</v>
      </c>
      <c r="N484" s="225">
        <v>30594</v>
      </c>
      <c r="O484" s="225">
        <v>31829</v>
      </c>
      <c r="P484" s="225">
        <v>24480</v>
      </c>
      <c r="Q484" s="225">
        <v>24427</v>
      </c>
      <c r="R484" s="78">
        <v>24279</v>
      </c>
      <c r="S484" s="80">
        <v>30954</v>
      </c>
      <c r="T484" s="227">
        <v>30156</v>
      </c>
      <c r="U484" s="227">
        <v>29485</v>
      </c>
      <c r="V484" s="227">
        <v>51169</v>
      </c>
      <c r="W484" s="227">
        <v>62294</v>
      </c>
      <c r="X484" s="18">
        <v>62270</v>
      </c>
      <c r="Y484" s="44">
        <v>63834</v>
      </c>
      <c r="Z484" s="44">
        <v>69755</v>
      </c>
      <c r="AA484" s="44">
        <v>65911.929999999993</v>
      </c>
    </row>
    <row r="485" spans="1:27" ht="69.75" customHeight="1">
      <c r="A485" s="479" t="s">
        <v>403</v>
      </c>
      <c r="C485" s="18">
        <v>16.100000000000001</v>
      </c>
      <c r="D485" s="18">
        <v>11.6</v>
      </c>
      <c r="E485" s="18">
        <v>3.2</v>
      </c>
      <c r="F485" s="18">
        <v>2.5</v>
      </c>
      <c r="G485" s="18">
        <v>137.19999999999999</v>
      </c>
      <c r="H485" s="27">
        <v>105</v>
      </c>
      <c r="I485" s="18">
        <v>112.1</v>
      </c>
      <c r="J485" s="27">
        <v>146</v>
      </c>
      <c r="K485" s="18">
        <v>135.9</v>
      </c>
      <c r="L485" s="18">
        <v>114.4</v>
      </c>
      <c r="M485" s="18">
        <v>112.6</v>
      </c>
      <c r="N485" s="18">
        <v>110.3</v>
      </c>
      <c r="O485" s="18">
        <v>114.9</v>
      </c>
      <c r="P485" s="18">
        <v>112.1</v>
      </c>
      <c r="Q485" s="18">
        <v>112.4</v>
      </c>
      <c r="R485" s="18">
        <v>117.4</v>
      </c>
      <c r="S485" s="18">
        <v>116.9</v>
      </c>
      <c r="T485" s="18">
        <v>100.1</v>
      </c>
      <c r="U485" s="18">
        <v>109.1</v>
      </c>
      <c r="V485" s="27">
        <v>108</v>
      </c>
      <c r="W485" s="227">
        <v>106.9</v>
      </c>
      <c r="X485" s="441">
        <v>104.9</v>
      </c>
      <c r="Y485" s="227">
        <v>107.2</v>
      </c>
      <c r="Z485" s="227">
        <v>110.3</v>
      </c>
      <c r="AA485" s="227">
        <v>103.2</v>
      </c>
    </row>
    <row r="486" spans="1:27" ht="66" customHeight="1">
      <c r="A486" s="118" t="s">
        <v>385</v>
      </c>
      <c r="C486" s="18">
        <v>15.6</v>
      </c>
      <c r="D486" s="18">
        <v>11.9</v>
      </c>
      <c r="E486" s="18">
        <v>3.1</v>
      </c>
      <c r="F486" s="18">
        <v>2.4</v>
      </c>
      <c r="G486" s="18">
        <v>141.4</v>
      </c>
      <c r="H486" s="27">
        <v>104</v>
      </c>
      <c r="I486" s="18">
        <v>109.7</v>
      </c>
      <c r="J486" s="18">
        <v>137.30000000000001</v>
      </c>
      <c r="K486" s="18">
        <v>140.5</v>
      </c>
      <c r="L486" s="18">
        <v>115.2</v>
      </c>
      <c r="M486" s="18">
        <v>114.7</v>
      </c>
      <c r="N486" s="18">
        <v>110.6</v>
      </c>
      <c r="O486" s="18">
        <v>118.6</v>
      </c>
      <c r="P486" s="18">
        <v>115.8</v>
      </c>
      <c r="Q486" s="18">
        <v>114.9</v>
      </c>
      <c r="R486" s="18">
        <v>121.2</v>
      </c>
      <c r="S486" s="18">
        <v>118.6</v>
      </c>
      <c r="T486" s="18">
        <v>97.6</v>
      </c>
      <c r="U486" s="18">
        <v>109.6</v>
      </c>
      <c r="V486" s="18">
        <v>109.3</v>
      </c>
      <c r="W486" s="227">
        <v>108.3</v>
      </c>
      <c r="X486" s="441">
        <v>104.3</v>
      </c>
      <c r="Y486" s="227">
        <v>104.6</v>
      </c>
      <c r="Z486" s="227">
        <v>104.1</v>
      </c>
      <c r="AA486" s="227">
        <v>106.6</v>
      </c>
    </row>
    <row r="487" spans="1:27" ht="68.25" customHeight="1">
      <c r="A487" s="46" t="s">
        <v>386</v>
      </c>
      <c r="C487" s="107">
        <v>18.399999999999999</v>
      </c>
      <c r="D487" s="107">
        <v>11.3</v>
      </c>
      <c r="E487" s="107">
        <v>3.5</v>
      </c>
      <c r="F487" s="101">
        <v>3</v>
      </c>
      <c r="G487" s="101">
        <v>123.3</v>
      </c>
      <c r="H487" s="101">
        <v>108</v>
      </c>
      <c r="I487" s="101">
        <v>120.7</v>
      </c>
      <c r="J487" s="101">
        <v>166.7</v>
      </c>
      <c r="K487" s="101">
        <v>121.2</v>
      </c>
      <c r="L487" s="101">
        <v>112.6</v>
      </c>
      <c r="M487" s="101">
        <v>108.4</v>
      </c>
      <c r="N487" s="101">
        <v>107.7</v>
      </c>
      <c r="O487" s="101">
        <v>109.6</v>
      </c>
      <c r="P487" s="101">
        <v>108.2</v>
      </c>
      <c r="Q487" s="101">
        <v>107.7</v>
      </c>
      <c r="R487" s="101">
        <v>111.5</v>
      </c>
      <c r="S487" s="107">
        <v>114.8</v>
      </c>
      <c r="T487" s="101">
        <v>102.8</v>
      </c>
      <c r="U487" s="101">
        <v>106.1</v>
      </c>
      <c r="V487" s="101">
        <v>105.6</v>
      </c>
      <c r="W487" s="227">
        <v>103.9</v>
      </c>
      <c r="X487" s="442">
        <v>103.1</v>
      </c>
      <c r="Y487" s="227">
        <v>112.3</v>
      </c>
      <c r="Z487" s="227">
        <v>120.1</v>
      </c>
      <c r="AA487" s="227">
        <v>97.8</v>
      </c>
    </row>
    <row r="488" spans="1:27" ht="55.2">
      <c r="A488" s="28" t="s">
        <v>416</v>
      </c>
      <c r="C488" s="230"/>
      <c r="D488" s="230"/>
      <c r="E488" s="230"/>
      <c r="F488" s="230"/>
      <c r="G488" s="230"/>
      <c r="H488" s="230"/>
      <c r="I488" s="230"/>
      <c r="J488" s="230"/>
      <c r="K488" s="230"/>
      <c r="L488" s="230"/>
      <c r="M488" s="230"/>
      <c r="N488" s="230"/>
      <c r="O488" s="230"/>
      <c r="P488" s="230"/>
      <c r="Q488" s="230"/>
      <c r="R488" s="230"/>
      <c r="S488" s="230"/>
      <c r="T488" s="231"/>
      <c r="W488" s="175"/>
      <c r="X488" s="18"/>
      <c r="Y488" s="175"/>
      <c r="Z488" s="227"/>
      <c r="AA488" s="175"/>
    </row>
    <row r="489" spans="1:27" ht="15.6">
      <c r="A489" s="8" t="s">
        <v>720</v>
      </c>
      <c r="B489" s="6"/>
      <c r="C489" s="18">
        <v>35.6</v>
      </c>
      <c r="D489" s="18">
        <v>18.5</v>
      </c>
      <c r="E489" s="18">
        <v>3.5</v>
      </c>
      <c r="F489" s="18">
        <v>2.7</v>
      </c>
      <c r="G489" s="18">
        <v>122.1</v>
      </c>
      <c r="H489" s="18">
        <v>100.9</v>
      </c>
      <c r="I489" s="18">
        <v>116.7</v>
      </c>
      <c r="J489" s="18">
        <v>118.2</v>
      </c>
      <c r="K489" s="18">
        <v>151.5</v>
      </c>
      <c r="L489" s="18">
        <v>138.6</v>
      </c>
      <c r="M489" s="18">
        <v>118.3</v>
      </c>
      <c r="N489" s="18">
        <v>123.5</v>
      </c>
      <c r="O489" s="18">
        <v>109.3</v>
      </c>
      <c r="P489" s="18">
        <v>116.6</v>
      </c>
      <c r="Q489" s="18">
        <v>115.8</v>
      </c>
      <c r="R489" s="18">
        <v>106.8</v>
      </c>
      <c r="S489" s="18">
        <v>132.30000000000001</v>
      </c>
      <c r="T489" s="18">
        <v>97.5</v>
      </c>
      <c r="U489" s="18">
        <v>133.1</v>
      </c>
      <c r="V489" s="325">
        <v>107.66</v>
      </c>
      <c r="W489" s="227">
        <v>107.5</v>
      </c>
      <c r="X489" s="101">
        <v>108</v>
      </c>
      <c r="Y489" s="227">
        <v>100.9</v>
      </c>
      <c r="Z489" s="227">
        <v>111.5</v>
      </c>
      <c r="AA489" s="227">
        <v>105.6</v>
      </c>
    </row>
    <row r="490" spans="1:27">
      <c r="A490" s="11" t="s">
        <v>721</v>
      </c>
      <c r="U490" s="66"/>
      <c r="W490" s="175"/>
      <c r="X490" s="18"/>
      <c r="Y490" s="227"/>
      <c r="Z490" s="227"/>
      <c r="AA490" s="227"/>
    </row>
    <row r="491" spans="1:27">
      <c r="A491" s="16" t="s">
        <v>722</v>
      </c>
      <c r="C491" s="232">
        <v>37.4</v>
      </c>
      <c r="D491" s="232">
        <v>19.2</v>
      </c>
      <c r="E491" s="232">
        <v>4</v>
      </c>
      <c r="F491" s="232">
        <v>2.4</v>
      </c>
      <c r="G491" s="232">
        <v>129.5</v>
      </c>
      <c r="H491" s="232">
        <v>101.4</v>
      </c>
      <c r="I491" s="232">
        <v>80.599999999999994</v>
      </c>
      <c r="J491" s="232">
        <v>109.9</v>
      </c>
      <c r="K491" s="232">
        <v>169.3</v>
      </c>
      <c r="L491" s="232">
        <v>134.4</v>
      </c>
      <c r="M491" s="232">
        <v>119.5</v>
      </c>
      <c r="N491" s="232">
        <v>126.5</v>
      </c>
      <c r="O491" s="232">
        <v>112.6</v>
      </c>
      <c r="P491" s="232">
        <v>113.3</v>
      </c>
      <c r="Q491" s="232">
        <v>108.9</v>
      </c>
      <c r="R491" s="232">
        <v>107.7</v>
      </c>
      <c r="S491" s="232">
        <v>122.1</v>
      </c>
      <c r="T491" s="233">
        <v>110.6</v>
      </c>
      <c r="U491" s="233">
        <v>109.4</v>
      </c>
      <c r="V491" s="326">
        <v>107.46</v>
      </c>
      <c r="W491" s="227">
        <v>105.6</v>
      </c>
      <c r="X491" s="18">
        <v>105.4</v>
      </c>
      <c r="Y491" s="227">
        <v>102.3</v>
      </c>
      <c r="Z491" s="227">
        <v>112.9</v>
      </c>
      <c r="AA491" s="227">
        <v>108.7</v>
      </c>
    </row>
    <row r="492" spans="1:27">
      <c r="A492" s="16" t="s">
        <v>723</v>
      </c>
      <c r="C492" s="232">
        <v>32.4</v>
      </c>
      <c r="D492" s="232">
        <v>14.6</v>
      </c>
      <c r="E492" s="232">
        <v>3</v>
      </c>
      <c r="F492" s="232">
        <v>2.7</v>
      </c>
      <c r="G492" s="232">
        <v>134.80000000000001</v>
      </c>
      <c r="H492" s="232">
        <v>110.4</v>
      </c>
      <c r="I492" s="232">
        <v>114.7</v>
      </c>
      <c r="J492" s="232">
        <v>161.9</v>
      </c>
      <c r="K492" s="232">
        <v>136.6</v>
      </c>
      <c r="L492" s="232">
        <v>113.9</v>
      </c>
      <c r="M492" s="232">
        <v>112.2</v>
      </c>
      <c r="N492" s="232">
        <v>111.2</v>
      </c>
      <c r="O492" s="232">
        <v>115.1</v>
      </c>
      <c r="P492" s="232">
        <v>114.3</v>
      </c>
      <c r="Q492" s="232">
        <v>108.1</v>
      </c>
      <c r="R492" s="232">
        <v>108.8</v>
      </c>
      <c r="S492" s="232">
        <v>118.8</v>
      </c>
      <c r="T492" s="233">
        <v>97.5</v>
      </c>
      <c r="U492" s="233">
        <v>103.7</v>
      </c>
      <c r="V492" s="326">
        <v>110.19</v>
      </c>
      <c r="W492" s="233">
        <v>105.3</v>
      </c>
      <c r="X492" s="18">
        <v>104.2</v>
      </c>
      <c r="Y492" s="233">
        <v>107.2</v>
      </c>
      <c r="Z492" s="227">
        <v>106.4</v>
      </c>
      <c r="AA492" s="227">
        <v>100.6</v>
      </c>
    </row>
    <row r="493" spans="1:27">
      <c r="A493" s="16" t="s">
        <v>1313</v>
      </c>
      <c r="C493" s="232">
        <v>28</v>
      </c>
      <c r="D493" s="232">
        <v>17.5</v>
      </c>
      <c r="E493" s="232">
        <v>3.1</v>
      </c>
      <c r="F493" s="232">
        <v>3.6</v>
      </c>
      <c r="G493" s="232">
        <v>107.8</v>
      </c>
      <c r="H493" s="232">
        <v>97.4</v>
      </c>
      <c r="I493" s="232">
        <v>138.19999999999999</v>
      </c>
      <c r="J493" s="232">
        <v>116.6</v>
      </c>
      <c r="K493" s="232">
        <v>137.4</v>
      </c>
      <c r="L493" s="232">
        <v>158.5</v>
      </c>
      <c r="M493" s="232">
        <v>119.2</v>
      </c>
      <c r="N493" s="232">
        <v>124.1</v>
      </c>
      <c r="O493" s="232">
        <v>103.4</v>
      </c>
      <c r="P493" s="232">
        <v>121.5</v>
      </c>
      <c r="Q493" s="232">
        <v>123.7</v>
      </c>
      <c r="R493" s="232">
        <v>106.1</v>
      </c>
      <c r="S493" s="232">
        <v>145.5</v>
      </c>
      <c r="T493" s="233">
        <v>84.3</v>
      </c>
      <c r="U493" s="233">
        <v>156.1</v>
      </c>
      <c r="V493" s="326">
        <v>107.12</v>
      </c>
      <c r="W493" s="233">
        <v>109.6</v>
      </c>
      <c r="X493" s="27">
        <v>111</v>
      </c>
      <c r="Y493" s="233">
        <v>96.5</v>
      </c>
      <c r="Z493" s="227">
        <v>111.2</v>
      </c>
      <c r="AA493" s="227">
        <v>103.6</v>
      </c>
    </row>
    <row r="494" spans="1:27">
      <c r="A494" s="16" t="s">
        <v>1314</v>
      </c>
      <c r="C494" s="232">
        <v>56.5</v>
      </c>
      <c r="D494" s="232">
        <v>21.7</v>
      </c>
      <c r="E494" s="232">
        <v>3.2</v>
      </c>
      <c r="F494" s="232">
        <v>1.5</v>
      </c>
      <c r="G494" s="232">
        <v>105.9</v>
      </c>
      <c r="H494" s="232">
        <v>102.6</v>
      </c>
      <c r="I494" s="232">
        <v>325.7</v>
      </c>
      <c r="J494" s="232">
        <v>131.30000000000001</v>
      </c>
      <c r="K494" s="232">
        <v>109.3</v>
      </c>
      <c r="L494" s="232">
        <v>110.2</v>
      </c>
      <c r="M494" s="232">
        <v>102.1</v>
      </c>
      <c r="N494" s="232">
        <v>99.6</v>
      </c>
      <c r="O494" s="232">
        <v>106.1</v>
      </c>
      <c r="P494" s="232">
        <v>109.4</v>
      </c>
      <c r="Q494" s="232">
        <v>96.6</v>
      </c>
      <c r="R494" s="232">
        <v>98.6</v>
      </c>
      <c r="S494" s="232">
        <v>106.2</v>
      </c>
      <c r="T494" s="233">
        <v>92.3</v>
      </c>
      <c r="U494" s="233">
        <v>98.9</v>
      </c>
      <c r="V494" s="326">
        <v>109.1</v>
      </c>
      <c r="W494" s="233">
        <v>95.3</v>
      </c>
      <c r="X494" s="18">
        <v>103.3</v>
      </c>
      <c r="Y494" s="233">
        <v>144.1</v>
      </c>
      <c r="Z494" s="227">
        <v>114.4</v>
      </c>
      <c r="AA494" s="227">
        <v>90.1</v>
      </c>
    </row>
    <row r="495" spans="1:27">
      <c r="A495" s="16" t="s">
        <v>1315</v>
      </c>
      <c r="C495" s="232">
        <v>55.6</v>
      </c>
      <c r="D495" s="232">
        <v>5.4</v>
      </c>
      <c r="E495" s="232">
        <v>2.7</v>
      </c>
      <c r="F495" s="232">
        <v>1.9</v>
      </c>
      <c r="G495" s="232">
        <v>129.80000000000001</v>
      </c>
      <c r="H495" s="232">
        <v>107</v>
      </c>
      <c r="I495" s="232">
        <v>208.1</v>
      </c>
      <c r="J495" s="232">
        <v>145.6</v>
      </c>
      <c r="K495" s="232">
        <v>119.2</v>
      </c>
      <c r="L495" s="232">
        <v>104.7</v>
      </c>
      <c r="M495" s="232">
        <v>112.9</v>
      </c>
      <c r="N495" s="232">
        <v>110.4</v>
      </c>
      <c r="O495" s="232">
        <v>124.8</v>
      </c>
      <c r="P495" s="232">
        <v>111</v>
      </c>
      <c r="Q495" s="232">
        <v>110.9</v>
      </c>
      <c r="R495" s="232">
        <v>106.1</v>
      </c>
      <c r="S495" s="232">
        <v>121.7</v>
      </c>
      <c r="T495" s="233">
        <v>107.6</v>
      </c>
      <c r="U495" s="233">
        <v>106.7</v>
      </c>
      <c r="V495" s="326">
        <v>107.67</v>
      </c>
      <c r="W495" s="233">
        <v>106.3</v>
      </c>
      <c r="X495" s="18">
        <v>107.5</v>
      </c>
      <c r="Y495" s="233">
        <v>140</v>
      </c>
      <c r="Z495" s="227">
        <v>113.5</v>
      </c>
      <c r="AA495" s="227">
        <v>97.8</v>
      </c>
    </row>
    <row r="496" spans="1:27">
      <c r="A496" s="16" t="s">
        <v>1316</v>
      </c>
      <c r="C496" s="232">
        <v>34</v>
      </c>
      <c r="D496" s="232">
        <v>15.4</v>
      </c>
      <c r="E496" s="232">
        <v>3.2</v>
      </c>
      <c r="F496" s="232">
        <v>2.1</v>
      </c>
      <c r="G496" s="232">
        <v>173</v>
      </c>
      <c r="H496" s="232">
        <v>106.7</v>
      </c>
      <c r="I496" s="232">
        <v>264.2</v>
      </c>
      <c r="J496" s="232">
        <v>145.30000000000001</v>
      </c>
      <c r="K496" s="232">
        <v>112.9</v>
      </c>
      <c r="L496" s="232">
        <v>108.4</v>
      </c>
      <c r="M496" s="232">
        <v>107.7</v>
      </c>
      <c r="N496" s="232">
        <v>101.8</v>
      </c>
      <c r="O496" s="232">
        <v>101</v>
      </c>
      <c r="P496" s="232">
        <v>114.1</v>
      </c>
      <c r="Q496" s="232">
        <v>103.8</v>
      </c>
      <c r="R496" s="232">
        <v>99.4</v>
      </c>
      <c r="S496" s="232">
        <v>153.6</v>
      </c>
      <c r="T496" s="233">
        <v>86.9</v>
      </c>
      <c r="U496" s="233">
        <v>104.2</v>
      </c>
      <c r="V496" s="326">
        <v>118.11</v>
      </c>
      <c r="W496" s="233">
        <v>108.9</v>
      </c>
      <c r="X496" s="18">
        <v>103.1</v>
      </c>
      <c r="Y496" s="233">
        <v>105.7</v>
      </c>
      <c r="Z496" s="227">
        <v>107.6</v>
      </c>
      <c r="AA496" s="227">
        <v>120.7</v>
      </c>
    </row>
    <row r="497" spans="1:27" ht="24.75" customHeight="1">
      <c r="A497" s="582" t="s">
        <v>478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03"/>
      <c r="AA497" s="503"/>
    </row>
    <row r="498" spans="1:27" ht="12.75" customHeight="1">
      <c r="A498" s="582" t="s">
        <v>975</v>
      </c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582"/>
      <c r="P498" s="582"/>
      <c r="Q498" s="582"/>
      <c r="R498" s="582"/>
      <c r="S498" s="582"/>
      <c r="T498" s="582"/>
      <c r="U498" s="582"/>
      <c r="V498" s="582"/>
      <c r="W498" s="582"/>
      <c r="X498" s="582"/>
      <c r="Y498" s="582"/>
      <c r="Z498" s="503"/>
      <c r="AA498" s="503"/>
    </row>
    <row r="499" spans="1:27" ht="15.75" customHeight="1">
      <c r="A499" s="582" t="s">
        <v>1919</v>
      </c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582"/>
      <c r="P499" s="582"/>
      <c r="Q499" s="582"/>
      <c r="R499" s="582"/>
      <c r="S499" s="582"/>
      <c r="T499" s="582"/>
      <c r="U499" s="582"/>
      <c r="V499" s="582"/>
      <c r="W499" s="582"/>
      <c r="X499" s="582"/>
      <c r="Y499" s="582"/>
      <c r="Z499" s="503"/>
      <c r="AA499" s="503"/>
    </row>
    <row r="500" spans="1:27">
      <c r="A500" s="582" t="s">
        <v>1222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03"/>
      <c r="AA500" s="503"/>
    </row>
    <row r="501" spans="1:27">
      <c r="A501" s="582" t="s">
        <v>1450</v>
      </c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82"/>
      <c r="P501" s="582"/>
      <c r="Q501" s="582"/>
      <c r="R501" s="582"/>
      <c r="S501" s="582"/>
      <c r="T501" s="582"/>
      <c r="U501" s="582"/>
      <c r="V501" s="582"/>
      <c r="W501" s="582"/>
      <c r="X501" s="582"/>
      <c r="Y501" s="582"/>
      <c r="Z501" s="503"/>
      <c r="AA501" s="503"/>
    </row>
    <row r="502" spans="1:27">
      <c r="A502" s="582" t="s">
        <v>1971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03"/>
      <c r="AA502" s="503"/>
    </row>
    <row r="503" spans="1:27" ht="12.75" customHeight="1">
      <c r="A503" s="582" t="s">
        <v>1972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03"/>
      <c r="AA503" s="503"/>
    </row>
    <row r="504" spans="1:27" ht="12.75" customHeight="1">
      <c r="A504" s="582" t="s">
        <v>1973</v>
      </c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582"/>
      <c r="P504" s="582"/>
      <c r="Q504" s="582"/>
      <c r="R504" s="582"/>
      <c r="S504" s="582"/>
      <c r="T504" s="582"/>
      <c r="U504" s="582"/>
      <c r="V504" s="582"/>
      <c r="W504" s="582"/>
      <c r="X504" s="582"/>
      <c r="Y504" s="582"/>
      <c r="Z504" s="503"/>
      <c r="AA504" s="503"/>
    </row>
    <row r="505" spans="1:27">
      <c r="A505" s="582" t="s">
        <v>1526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03"/>
      <c r="AA505" s="503"/>
    </row>
    <row r="506" spans="1:27" ht="12.75" customHeight="1">
      <c r="A506" s="582" t="s">
        <v>1974</v>
      </c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82"/>
      <c r="P506" s="582"/>
      <c r="Q506" s="582"/>
      <c r="R506" s="582"/>
      <c r="S506" s="582"/>
      <c r="T506" s="582"/>
      <c r="U506" s="582"/>
      <c r="V506" s="582"/>
      <c r="W506" s="582"/>
      <c r="X506" s="582"/>
      <c r="Y506" s="582"/>
      <c r="Z506" s="503"/>
      <c r="AA506" s="503"/>
    </row>
    <row r="507" spans="1:27">
      <c r="A507" s="582" t="s">
        <v>1975</v>
      </c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582"/>
      <c r="P507" s="582"/>
      <c r="Q507" s="582"/>
      <c r="R507" s="582"/>
      <c r="S507" s="582"/>
      <c r="T507" s="582"/>
      <c r="U507" s="582"/>
      <c r="V507" s="582"/>
      <c r="W507" s="582"/>
      <c r="X507" s="582"/>
      <c r="Y507" s="582"/>
      <c r="Z507" s="503"/>
      <c r="AA507" s="503"/>
    </row>
    <row r="508" spans="1:27">
      <c r="A508" s="582" t="s">
        <v>1976</v>
      </c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582"/>
      <c r="P508" s="582"/>
      <c r="Q508" s="582"/>
      <c r="R508" s="582"/>
      <c r="S508" s="582"/>
      <c r="T508" s="582"/>
      <c r="U508" s="582"/>
      <c r="V508" s="582"/>
      <c r="W508" s="582"/>
      <c r="X508" s="582"/>
      <c r="Y508" s="582"/>
      <c r="Z508" s="503"/>
      <c r="AA508" s="503"/>
    </row>
    <row r="509" spans="1:27" ht="12.75" customHeight="1">
      <c r="A509" s="582" t="s">
        <v>1977</v>
      </c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582"/>
      <c r="P509" s="582"/>
      <c r="Q509" s="582"/>
      <c r="R509" s="582"/>
      <c r="S509" s="582"/>
      <c r="T509" s="582"/>
      <c r="U509" s="582"/>
      <c r="V509" s="582"/>
      <c r="W509" s="582"/>
      <c r="X509" s="582"/>
      <c r="Y509" s="582"/>
      <c r="Z509" s="503"/>
      <c r="AA509" s="503"/>
    </row>
    <row r="510" spans="1:27">
      <c r="A510" s="582" t="s">
        <v>1196</v>
      </c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582"/>
      <c r="P510" s="582"/>
      <c r="Q510" s="582"/>
      <c r="R510" s="582"/>
      <c r="S510" s="582"/>
      <c r="T510" s="582"/>
      <c r="U510" s="582"/>
      <c r="V510" s="582"/>
      <c r="W510" s="582"/>
      <c r="X510" s="582"/>
      <c r="Y510" s="582"/>
      <c r="Z510" s="503"/>
      <c r="AA510" s="503"/>
    </row>
    <row r="511" spans="1:27" ht="12.75" customHeight="1">
      <c r="A511" s="582" t="s">
        <v>1197</v>
      </c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582"/>
      <c r="P511" s="582"/>
      <c r="Q511" s="582"/>
      <c r="R511" s="582"/>
      <c r="S511" s="582"/>
      <c r="T511" s="582"/>
      <c r="U511" s="582"/>
      <c r="V511" s="582"/>
      <c r="W511" s="582"/>
      <c r="X511" s="582"/>
      <c r="Y511" s="582"/>
      <c r="Z511" s="503"/>
      <c r="AA511" s="503"/>
    </row>
    <row r="512" spans="1:27">
      <c r="A512" s="582" t="s">
        <v>1198</v>
      </c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582"/>
      <c r="P512" s="582"/>
      <c r="Q512" s="582"/>
      <c r="R512" s="582"/>
      <c r="S512" s="582"/>
      <c r="T512" s="582"/>
      <c r="U512" s="582"/>
      <c r="V512" s="582"/>
      <c r="W512" s="582"/>
      <c r="X512" s="582"/>
      <c r="Y512" s="582"/>
      <c r="Z512" s="503"/>
      <c r="AA512" s="503"/>
    </row>
    <row r="513" spans="1:27">
      <c r="A513" s="582" t="s">
        <v>1199</v>
      </c>
      <c r="B513" s="582"/>
      <c r="C513" s="582"/>
      <c r="D513" s="582"/>
      <c r="E513" s="582"/>
      <c r="F513" s="582"/>
      <c r="G513" s="582"/>
      <c r="H513" s="582"/>
      <c r="I513" s="582"/>
      <c r="J513" s="582"/>
      <c r="K513" s="582"/>
      <c r="L513" s="582"/>
      <c r="M513" s="582"/>
      <c r="N513" s="582"/>
      <c r="O513" s="582"/>
      <c r="P513" s="582"/>
      <c r="Q513" s="582"/>
      <c r="R513" s="582"/>
      <c r="S513" s="582"/>
      <c r="T513" s="582"/>
      <c r="U513" s="582"/>
      <c r="V513" s="582"/>
      <c r="W513" s="582"/>
      <c r="X513" s="582"/>
      <c r="Y513" s="582"/>
      <c r="Z513" s="503"/>
      <c r="AA513" s="503"/>
    </row>
    <row r="514" spans="1:27" ht="12.75" customHeight="1">
      <c r="A514" s="582" t="s">
        <v>1200</v>
      </c>
      <c r="B514" s="582"/>
      <c r="C514" s="582"/>
      <c r="D514" s="582"/>
      <c r="E514" s="582"/>
      <c r="F514" s="582"/>
      <c r="G514" s="582"/>
      <c r="H514" s="582"/>
      <c r="I514" s="582"/>
      <c r="J514" s="582"/>
      <c r="K514" s="582"/>
      <c r="L514" s="582"/>
      <c r="M514" s="582"/>
      <c r="N514" s="582"/>
      <c r="O514" s="582"/>
      <c r="P514" s="582"/>
      <c r="Q514" s="582"/>
      <c r="R514" s="582"/>
      <c r="S514" s="582"/>
      <c r="T514" s="582"/>
      <c r="U514" s="582"/>
      <c r="V514" s="582"/>
      <c r="W514" s="582"/>
      <c r="X514" s="582"/>
      <c r="Y514" s="582"/>
      <c r="Z514" s="503"/>
      <c r="AA514" s="503"/>
    </row>
    <row r="515" spans="1:27">
      <c r="A515" s="582" t="s">
        <v>1201</v>
      </c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582"/>
      <c r="P515" s="582"/>
      <c r="Q515" s="582"/>
      <c r="R515" s="582"/>
      <c r="S515" s="582"/>
      <c r="T515" s="582"/>
      <c r="U515" s="582"/>
      <c r="V515" s="582"/>
      <c r="W515" s="582"/>
      <c r="X515" s="582"/>
      <c r="Y515" s="582"/>
      <c r="Z515" s="503"/>
      <c r="AA515" s="503"/>
    </row>
    <row r="516" spans="1:27">
      <c r="A516" s="582" t="s">
        <v>1202</v>
      </c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582"/>
      <c r="P516" s="582"/>
      <c r="Q516" s="582"/>
      <c r="R516" s="582"/>
      <c r="S516" s="582"/>
      <c r="T516" s="582"/>
      <c r="U516" s="582"/>
      <c r="V516" s="582"/>
      <c r="W516" s="582"/>
      <c r="X516" s="582"/>
      <c r="Y516" s="582"/>
      <c r="Z516" s="503"/>
      <c r="AA516" s="503"/>
    </row>
    <row r="517" spans="1:27">
      <c r="A517" s="582" t="s">
        <v>1203</v>
      </c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582"/>
      <c r="P517" s="582"/>
      <c r="Q517" s="582"/>
      <c r="R517" s="582"/>
      <c r="S517" s="582"/>
      <c r="T517" s="582"/>
      <c r="U517" s="582"/>
      <c r="V517" s="582"/>
      <c r="W517" s="582"/>
      <c r="X517" s="582"/>
      <c r="Y517" s="582"/>
      <c r="Z517" s="503"/>
      <c r="AA517" s="503"/>
    </row>
    <row r="518" spans="1:27" ht="12.75" customHeight="1">
      <c r="A518" s="582" t="s">
        <v>2278</v>
      </c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582"/>
      <c r="P518" s="582"/>
      <c r="Q518" s="582"/>
      <c r="R518" s="582"/>
      <c r="S518" s="582"/>
      <c r="T518" s="582"/>
      <c r="U518" s="582"/>
      <c r="V518" s="582"/>
      <c r="W518" s="582"/>
      <c r="X518" s="582"/>
      <c r="Y518" s="582"/>
      <c r="Z518" s="503"/>
      <c r="AA518" s="503"/>
    </row>
    <row r="519" spans="1:27">
      <c r="A519" s="582" t="s">
        <v>1908</v>
      </c>
      <c r="B519" s="582"/>
      <c r="C519" s="582"/>
      <c r="D519" s="582"/>
      <c r="E519" s="582"/>
      <c r="F519" s="582"/>
      <c r="G519" s="582"/>
      <c r="H519" s="582"/>
      <c r="I519" s="582"/>
      <c r="J519" s="582"/>
      <c r="K519" s="582"/>
      <c r="L519" s="582"/>
      <c r="M519" s="582"/>
      <c r="N519" s="582"/>
      <c r="O519" s="582"/>
      <c r="P519" s="582"/>
      <c r="Q519" s="582"/>
      <c r="R519" s="582"/>
      <c r="S519" s="582"/>
      <c r="T519" s="582"/>
      <c r="U519" s="582"/>
      <c r="V519" s="582"/>
      <c r="W519" s="582"/>
      <c r="X519" s="582"/>
      <c r="Y519" s="582"/>
      <c r="Z519" s="503"/>
      <c r="AA519" s="503"/>
    </row>
    <row r="520" spans="1:27">
      <c r="A520" s="582" t="s">
        <v>1909</v>
      </c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582"/>
      <c r="P520" s="582"/>
      <c r="Q520" s="582"/>
      <c r="R520" s="582"/>
      <c r="S520" s="582"/>
      <c r="T520" s="582"/>
      <c r="U520" s="582"/>
      <c r="V520" s="582"/>
      <c r="W520" s="582"/>
      <c r="X520" s="582"/>
      <c r="Y520" s="582"/>
      <c r="Z520" s="503"/>
      <c r="AA520" s="503"/>
    </row>
    <row r="521" spans="1:27">
      <c r="A521" s="582" t="s">
        <v>976</v>
      </c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582"/>
      <c r="P521" s="582"/>
      <c r="Q521" s="582"/>
      <c r="R521" s="582"/>
      <c r="S521" s="582"/>
      <c r="T521" s="582"/>
      <c r="U521" s="582"/>
      <c r="V521" s="582"/>
      <c r="W521" s="582"/>
      <c r="X521" s="582"/>
      <c r="Y521" s="582"/>
      <c r="Z521" s="503"/>
      <c r="AA521" s="503"/>
    </row>
    <row r="522" spans="1:27" ht="12.75" customHeight="1">
      <c r="A522" s="582" t="s">
        <v>977</v>
      </c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582"/>
      <c r="P522" s="582"/>
      <c r="Q522" s="582"/>
      <c r="R522" s="582"/>
      <c r="S522" s="582"/>
      <c r="T522" s="582"/>
      <c r="U522" s="582"/>
      <c r="V522" s="582"/>
      <c r="W522" s="582"/>
      <c r="X522" s="582"/>
      <c r="Y522" s="582"/>
      <c r="Z522" s="503"/>
      <c r="AA522" s="503"/>
    </row>
    <row r="523" spans="1:27">
      <c r="A523" s="582" t="s">
        <v>996</v>
      </c>
      <c r="B523" s="582"/>
      <c r="C523" s="582"/>
      <c r="D523" s="582"/>
      <c r="E523" s="582"/>
      <c r="F523" s="582"/>
      <c r="G523" s="582"/>
      <c r="H523" s="582"/>
      <c r="I523" s="582"/>
      <c r="J523" s="582"/>
      <c r="K523" s="582"/>
      <c r="L523" s="582"/>
      <c r="M523" s="582"/>
      <c r="N523" s="582"/>
      <c r="O523" s="582"/>
      <c r="P523" s="582"/>
      <c r="Q523" s="582"/>
      <c r="R523" s="582"/>
      <c r="S523" s="582"/>
      <c r="T523" s="582"/>
      <c r="U523" s="582"/>
      <c r="V523" s="582"/>
      <c r="W523" s="582"/>
      <c r="X523" s="582"/>
      <c r="Y523" s="582"/>
      <c r="Z523" s="503"/>
      <c r="AA523" s="503"/>
    </row>
    <row r="524" spans="1:27" ht="15.75" customHeight="1">
      <c r="A524" s="582" t="s">
        <v>479</v>
      </c>
      <c r="B524" s="582"/>
      <c r="C524" s="582"/>
      <c r="D524" s="582"/>
      <c r="E524" s="582"/>
      <c r="F524" s="582"/>
      <c r="G524" s="582"/>
      <c r="H524" s="582"/>
      <c r="I524" s="582"/>
      <c r="J524" s="582"/>
      <c r="K524" s="582"/>
      <c r="L524" s="582"/>
      <c r="M524" s="582"/>
      <c r="N524" s="582"/>
      <c r="O524" s="582"/>
      <c r="P524" s="582"/>
      <c r="Q524" s="582"/>
      <c r="R524" s="582"/>
      <c r="S524" s="582"/>
      <c r="T524" s="582"/>
      <c r="U524" s="582"/>
      <c r="V524" s="582"/>
      <c r="W524" s="582"/>
      <c r="X524" s="582"/>
      <c r="Y524" s="582"/>
      <c r="Z524" s="503"/>
      <c r="AA524" s="503"/>
    </row>
  </sheetData>
  <mergeCells count="121">
    <mergeCell ref="AQ177:BK177"/>
    <mergeCell ref="BL177:CF177"/>
    <mergeCell ref="GH177:HB177"/>
    <mergeCell ref="HC177:HW177"/>
    <mergeCell ref="HX177:IR177"/>
    <mergeCell ref="CG177:DA177"/>
    <mergeCell ref="DB177:DV177"/>
    <mergeCell ref="DW177:EQ177"/>
    <mergeCell ref="FM177:GG177"/>
    <mergeCell ref="ER177:FL177"/>
    <mergeCell ref="IS177:IV177"/>
    <mergeCell ref="AQ178:BK178"/>
    <mergeCell ref="BL178:CF178"/>
    <mergeCell ref="CG178:DA178"/>
    <mergeCell ref="DB178:DV178"/>
    <mergeCell ref="DW178:EQ178"/>
    <mergeCell ref="ER178:FL178"/>
    <mergeCell ref="FM178:GG178"/>
    <mergeCell ref="GH178:HB178"/>
    <mergeCell ref="HC178:HW178"/>
    <mergeCell ref="IS178:IV178"/>
    <mergeCell ref="AQ179:BK179"/>
    <mergeCell ref="BL179:CF179"/>
    <mergeCell ref="CG179:DA179"/>
    <mergeCell ref="DB179:DV179"/>
    <mergeCell ref="DW179:EQ179"/>
    <mergeCell ref="ER179:FL179"/>
    <mergeCell ref="GH179:HB179"/>
    <mergeCell ref="HX178:IR178"/>
    <mergeCell ref="BL181:CF181"/>
    <mergeCell ref="HC179:HW179"/>
    <mergeCell ref="HX179:IR179"/>
    <mergeCell ref="IS179:IV179"/>
    <mergeCell ref="BL180:CF180"/>
    <mergeCell ref="FM179:GG179"/>
    <mergeCell ref="IS180:IV180"/>
    <mergeCell ref="FM180:GG180"/>
    <mergeCell ref="HX180:IR180"/>
    <mergeCell ref="ER180:FL180"/>
    <mergeCell ref="CG181:DA181"/>
    <mergeCell ref="DB181:DV181"/>
    <mergeCell ref="DW181:EQ181"/>
    <mergeCell ref="CG180:DA180"/>
    <mergeCell ref="DB180:DV180"/>
    <mergeCell ref="DW180:EQ180"/>
    <mergeCell ref="AQ180:BK180"/>
    <mergeCell ref="AQ181:BK181"/>
    <mergeCell ref="IS181:IV181"/>
    <mergeCell ref="FM181:GG181"/>
    <mergeCell ref="GH181:HB181"/>
    <mergeCell ref="HC181:HW181"/>
    <mergeCell ref="HX181:IR181"/>
    <mergeCell ref="GH180:HB180"/>
    <mergeCell ref="HC180:HW180"/>
    <mergeCell ref="ER181:FL181"/>
    <mergeCell ref="A1:AA1"/>
    <mergeCell ref="A163:AA163"/>
    <mergeCell ref="A501:AA501"/>
    <mergeCell ref="A502:AA502"/>
    <mergeCell ref="A194:AA194"/>
    <mergeCell ref="A195:AA195"/>
    <mergeCell ref="A196:AA196"/>
    <mergeCell ref="A3:AA3"/>
    <mergeCell ref="A164:AA164"/>
    <mergeCell ref="A165:AA165"/>
    <mergeCell ref="A170:AA170"/>
    <mergeCell ref="A172:AA172"/>
    <mergeCell ref="A171:AA171"/>
    <mergeCell ref="A173:AA173"/>
    <mergeCell ref="A166:AA166"/>
    <mergeCell ref="A167:AA167"/>
    <mergeCell ref="A168:AA168"/>
    <mergeCell ref="A169:AA169"/>
    <mergeCell ref="A178:AA178"/>
    <mergeCell ref="A179:AA179"/>
    <mergeCell ref="A180:AA180"/>
    <mergeCell ref="A181:AA181"/>
    <mergeCell ref="A174:AA174"/>
    <mergeCell ref="A175:AA175"/>
    <mergeCell ref="A176:AA176"/>
    <mergeCell ref="A177:AA177"/>
    <mergeCell ref="A186:AA186"/>
    <mergeCell ref="A187:AA187"/>
    <mergeCell ref="A188:AA188"/>
    <mergeCell ref="A189:AA189"/>
    <mergeCell ref="A182:AA182"/>
    <mergeCell ref="A183:AA183"/>
    <mergeCell ref="A184:AA184"/>
    <mergeCell ref="A185:AA185"/>
    <mergeCell ref="A202:AA202"/>
    <mergeCell ref="A203:AA203"/>
    <mergeCell ref="A497:AA497"/>
    <mergeCell ref="A498:AA498"/>
    <mergeCell ref="A190:AA190"/>
    <mergeCell ref="A191:AA191"/>
    <mergeCell ref="A192:AA192"/>
    <mergeCell ref="A193:AA193"/>
    <mergeCell ref="A505:AA505"/>
    <mergeCell ref="A506:AA506"/>
    <mergeCell ref="A507:AA507"/>
    <mergeCell ref="A508:AA508"/>
    <mergeCell ref="A499:AA499"/>
    <mergeCell ref="A500:AA500"/>
    <mergeCell ref="A503:AA503"/>
    <mergeCell ref="A504:AA504"/>
    <mergeCell ref="A513:AA513"/>
    <mergeCell ref="A514:AA514"/>
    <mergeCell ref="A521:AA521"/>
    <mergeCell ref="A522:AA522"/>
    <mergeCell ref="A509:AA509"/>
    <mergeCell ref="A510:AA510"/>
    <mergeCell ref="A511:AA511"/>
    <mergeCell ref="A512:AA512"/>
    <mergeCell ref="A523:AA523"/>
    <mergeCell ref="A524:AA524"/>
    <mergeCell ref="A515:AA515"/>
    <mergeCell ref="A516:AA516"/>
    <mergeCell ref="A517:AA517"/>
    <mergeCell ref="A518:AA518"/>
    <mergeCell ref="A519:AA519"/>
    <mergeCell ref="A520:AA520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C131 C137 E137 C160 U154:U162 U130:U147 U152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>
  <sheetPr codeName="Лист24">
    <tabColor rgb="FFCCFFCC"/>
  </sheetPr>
  <dimension ref="A1:AO127"/>
  <sheetViews>
    <sheetView zoomScale="80" zoomScaleNormal="80" workbookViewId="0">
      <pane xSplit="1" ySplit="3" topLeftCell="B85" activePane="bottomRight" state="frozen"/>
      <selection pane="topRight" activeCell="B1" sqref="B1"/>
      <selection pane="bottomLeft" activeCell="A4" sqref="A4"/>
      <selection pane="bottomRight" activeCell="W100" sqref="W100:W114"/>
    </sheetView>
  </sheetViews>
  <sheetFormatPr defaultRowHeight="13.2"/>
  <cols>
    <col min="1" max="1" width="32.6640625" customWidth="1"/>
  </cols>
  <sheetData>
    <row r="1" spans="1:41" ht="12.75" customHeight="1">
      <c r="A1" s="510" t="s">
        <v>466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  <c r="S1" s="510"/>
      <c r="T1" s="510"/>
      <c r="U1" s="510"/>
      <c r="V1" s="510"/>
      <c r="W1" s="552"/>
      <c r="X1" s="563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</row>
    <row r="2" spans="1:41" ht="13.5" customHeight="1">
      <c r="A2" s="1" t="s">
        <v>1518</v>
      </c>
      <c r="B2" s="1">
        <v>1994</v>
      </c>
      <c r="C2" s="1">
        <v>1995</v>
      </c>
      <c r="D2" s="1">
        <v>1996</v>
      </c>
      <c r="E2" s="1">
        <v>1997</v>
      </c>
      <c r="F2" s="1">
        <v>1998</v>
      </c>
      <c r="G2" s="1">
        <v>1999</v>
      </c>
      <c r="H2" s="1">
        <v>2000</v>
      </c>
      <c r="I2" s="1">
        <v>2001</v>
      </c>
      <c r="J2" s="1">
        <v>2002</v>
      </c>
      <c r="K2" s="1">
        <v>2003</v>
      </c>
      <c r="L2" s="1">
        <v>2004</v>
      </c>
      <c r="M2" s="1">
        <v>2005</v>
      </c>
      <c r="N2" s="1">
        <v>2006</v>
      </c>
      <c r="O2" s="1">
        <v>2007</v>
      </c>
      <c r="P2" s="1">
        <v>2008</v>
      </c>
      <c r="Q2" s="1">
        <v>2009</v>
      </c>
      <c r="R2" s="1">
        <v>2010</v>
      </c>
      <c r="S2" s="1">
        <v>2011</v>
      </c>
      <c r="T2" s="174">
        <v>2012</v>
      </c>
      <c r="U2" s="174">
        <v>2013</v>
      </c>
      <c r="V2" s="174">
        <v>2014</v>
      </c>
      <c r="W2" s="174">
        <v>2015</v>
      </c>
      <c r="X2" s="174">
        <v>2016</v>
      </c>
    </row>
    <row r="3" spans="1:41">
      <c r="A3" s="508" t="s">
        <v>1713</v>
      </c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</row>
    <row r="4" spans="1:41" ht="55.2">
      <c r="A4" s="154" t="s">
        <v>1089</v>
      </c>
      <c r="B4" s="18">
        <v>66128</v>
      </c>
      <c r="C4" s="18">
        <v>81176</v>
      </c>
      <c r="D4" s="18">
        <v>88501</v>
      </c>
      <c r="E4" s="18">
        <v>85945</v>
      </c>
      <c r="F4" s="18">
        <v>73742</v>
      </c>
      <c r="G4" s="18">
        <v>69657</v>
      </c>
      <c r="H4" s="18">
        <v>99220</v>
      </c>
      <c r="I4" s="15">
        <v>96553</v>
      </c>
      <c r="J4" s="18">
        <v>102068</v>
      </c>
      <c r="K4" s="18">
        <v>129060</v>
      </c>
      <c r="L4" s="52">
        <v>177861</v>
      </c>
      <c r="M4" s="78">
        <v>240024</v>
      </c>
      <c r="N4" s="78">
        <v>297481</v>
      </c>
      <c r="O4" s="78">
        <v>346530</v>
      </c>
      <c r="P4" s="78">
        <v>466298</v>
      </c>
      <c r="Q4" s="237">
        <v>297155</v>
      </c>
      <c r="R4" s="78">
        <v>392674</v>
      </c>
      <c r="S4" s="78">
        <v>515409</v>
      </c>
      <c r="T4" s="100">
        <v>527434</v>
      </c>
      <c r="U4" s="100">
        <v>521835</v>
      </c>
      <c r="V4" s="100">
        <v>496806</v>
      </c>
      <c r="W4" s="433">
        <v>341419</v>
      </c>
      <c r="X4" s="18">
        <v>281850</v>
      </c>
    </row>
    <row r="5" spans="1:41">
      <c r="A5" s="161" t="s">
        <v>1515</v>
      </c>
      <c r="B5" s="18"/>
      <c r="C5" s="18"/>
      <c r="D5" s="18"/>
      <c r="E5" s="18"/>
      <c r="F5" s="18"/>
      <c r="G5" s="18"/>
      <c r="H5" s="18"/>
      <c r="I5" s="15"/>
      <c r="J5" s="18"/>
      <c r="K5" s="18"/>
      <c r="L5" s="52"/>
      <c r="M5" s="78"/>
      <c r="N5" s="78"/>
      <c r="O5" s="78"/>
      <c r="P5" s="78"/>
      <c r="Q5" s="307"/>
      <c r="R5" s="307"/>
      <c r="S5" s="307"/>
      <c r="T5" s="100"/>
      <c r="U5" s="100"/>
      <c r="V5" s="100"/>
      <c r="W5" s="433"/>
      <c r="X5" s="18"/>
    </row>
    <row r="6" spans="1:41" ht="40.5" customHeight="1">
      <c r="A6" s="422" t="s">
        <v>1079</v>
      </c>
      <c r="B6" s="18">
        <v>51552</v>
      </c>
      <c r="C6" s="18">
        <v>65333</v>
      </c>
      <c r="D6" s="18">
        <v>70877</v>
      </c>
      <c r="E6" s="18">
        <v>67604</v>
      </c>
      <c r="F6" s="18">
        <v>58422</v>
      </c>
      <c r="G6" s="18">
        <v>58101</v>
      </c>
      <c r="H6" s="18">
        <v>85354</v>
      </c>
      <c r="I6" s="15">
        <v>81716</v>
      </c>
      <c r="J6" s="18">
        <v>86096</v>
      </c>
      <c r="K6" s="18">
        <v>108580</v>
      </c>
      <c r="L6" s="52">
        <v>148396</v>
      </c>
      <c r="M6" s="78">
        <v>207304</v>
      </c>
      <c r="N6" s="78">
        <v>255793</v>
      </c>
      <c r="O6" s="78">
        <v>294822</v>
      </c>
      <c r="P6" s="78">
        <v>397662</v>
      </c>
      <c r="Q6" s="237">
        <v>252005</v>
      </c>
      <c r="R6" s="78">
        <v>333635</v>
      </c>
      <c r="S6" s="78">
        <v>436727</v>
      </c>
      <c r="T6" s="100">
        <v>443778</v>
      </c>
      <c r="U6" s="100">
        <v>443843</v>
      </c>
      <c r="V6" s="100">
        <v>428121</v>
      </c>
      <c r="W6" s="433">
        <v>292130</v>
      </c>
      <c r="X6" s="18">
        <v>241914</v>
      </c>
    </row>
    <row r="7" spans="1:41" ht="39.6">
      <c r="A7" s="399" t="s">
        <v>1080</v>
      </c>
      <c r="B7" s="18">
        <v>14576</v>
      </c>
      <c r="C7" s="18">
        <v>15843</v>
      </c>
      <c r="D7" s="18">
        <v>17624</v>
      </c>
      <c r="E7" s="18">
        <v>18341</v>
      </c>
      <c r="F7" s="18">
        <v>15320</v>
      </c>
      <c r="G7" s="18">
        <v>11556</v>
      </c>
      <c r="H7" s="18">
        <v>13866</v>
      </c>
      <c r="I7" s="15">
        <v>14836</v>
      </c>
      <c r="J7" s="18">
        <v>15972</v>
      </c>
      <c r="K7" s="18">
        <v>20480</v>
      </c>
      <c r="L7" s="52">
        <v>29465</v>
      </c>
      <c r="M7" s="78">
        <v>32720</v>
      </c>
      <c r="N7" s="78">
        <v>41689</v>
      </c>
      <c r="O7" s="78">
        <v>51708</v>
      </c>
      <c r="P7" s="78">
        <v>68636</v>
      </c>
      <c r="Q7" s="155">
        <v>45149</v>
      </c>
      <c r="R7" s="78">
        <v>59039</v>
      </c>
      <c r="S7" s="78">
        <v>78682</v>
      </c>
      <c r="T7" s="100">
        <v>83656</v>
      </c>
      <c r="U7" s="100">
        <v>77993</v>
      </c>
      <c r="V7" s="100">
        <v>68686</v>
      </c>
      <c r="W7" s="433">
        <v>49289</v>
      </c>
      <c r="X7" s="18">
        <v>39936</v>
      </c>
    </row>
    <row r="8" spans="1:41" ht="80.25" customHeight="1">
      <c r="A8" s="480" t="s">
        <v>404</v>
      </c>
      <c r="B8" s="234">
        <f>B10+B11</f>
        <v>63286</v>
      </c>
      <c r="C8" s="234">
        <v>78217</v>
      </c>
      <c r="D8" s="234">
        <v>85189</v>
      </c>
      <c r="E8" s="234">
        <v>85096</v>
      </c>
      <c r="F8" s="234">
        <v>71314</v>
      </c>
      <c r="G8" s="234">
        <v>72885</v>
      </c>
      <c r="H8" s="234">
        <v>103093</v>
      </c>
      <c r="I8" s="235">
        <v>99969</v>
      </c>
      <c r="J8" s="234">
        <v>106712</v>
      </c>
      <c r="K8" s="234">
        <v>133656</v>
      </c>
      <c r="L8" s="236">
        <v>181600</v>
      </c>
      <c r="M8" s="236">
        <v>241473</v>
      </c>
      <c r="N8" s="236">
        <v>301244</v>
      </c>
      <c r="O8" s="236">
        <v>351928</v>
      </c>
      <c r="P8" s="92">
        <v>467581</v>
      </c>
      <c r="Q8" s="155">
        <v>301667</v>
      </c>
      <c r="R8" s="78">
        <v>397068</v>
      </c>
      <c r="S8" s="78">
        <v>516718</v>
      </c>
      <c r="T8" s="100">
        <v>524735.4</v>
      </c>
      <c r="U8" s="100">
        <v>525976</v>
      </c>
      <c r="V8" s="100">
        <v>497359</v>
      </c>
      <c r="W8" s="433">
        <v>343512</v>
      </c>
      <c r="X8" s="18">
        <v>285674</v>
      </c>
    </row>
    <row r="9" spans="1:41">
      <c r="A9" s="161" t="s">
        <v>1515</v>
      </c>
      <c r="B9" s="234"/>
      <c r="C9" s="234"/>
      <c r="D9" s="234"/>
      <c r="E9" s="234"/>
      <c r="F9" s="234"/>
      <c r="G9" s="234"/>
      <c r="H9" s="234"/>
      <c r="I9" s="235"/>
      <c r="J9" s="234"/>
      <c r="K9" s="234"/>
      <c r="L9" s="236"/>
      <c r="M9" s="236"/>
      <c r="N9" s="236"/>
      <c r="O9" s="236"/>
      <c r="P9" s="92"/>
      <c r="Q9" s="73"/>
      <c r="R9" s="175"/>
      <c r="S9" s="307"/>
      <c r="T9" s="439"/>
      <c r="U9" s="100"/>
      <c r="V9" s="100"/>
      <c r="W9" s="427"/>
      <c r="X9" s="427"/>
    </row>
    <row r="10" spans="1:41" ht="39.6">
      <c r="A10" s="399" t="s">
        <v>1079</v>
      </c>
      <c r="B10" s="234">
        <v>49204</v>
      </c>
      <c r="C10" s="234">
        <v>63687</v>
      </c>
      <c r="D10" s="234">
        <v>69294</v>
      </c>
      <c r="E10" s="234">
        <v>68472</v>
      </c>
      <c r="F10" s="234">
        <v>57614</v>
      </c>
      <c r="G10" s="234">
        <v>62179</v>
      </c>
      <c r="H10" s="234">
        <v>89269</v>
      </c>
      <c r="I10" s="235">
        <v>85352</v>
      </c>
      <c r="J10" s="234">
        <v>91001</v>
      </c>
      <c r="K10" s="234">
        <v>113157</v>
      </c>
      <c r="L10" s="236">
        <v>152129</v>
      </c>
      <c r="M10" s="236">
        <v>208846</v>
      </c>
      <c r="N10" s="236">
        <v>258934</v>
      </c>
      <c r="O10" s="236">
        <v>299267</v>
      </c>
      <c r="P10" s="92">
        <v>397925</v>
      </c>
      <c r="Q10" s="155">
        <v>254856</v>
      </c>
      <c r="R10" s="78">
        <v>337467</v>
      </c>
      <c r="S10" s="78">
        <v>437283</v>
      </c>
      <c r="T10" s="100">
        <v>445477.7</v>
      </c>
      <c r="U10" s="100">
        <v>452036.3</v>
      </c>
      <c r="V10" s="100">
        <v>433173</v>
      </c>
      <c r="W10" s="433">
        <v>298420</v>
      </c>
      <c r="X10" s="499">
        <v>247944</v>
      </c>
    </row>
    <row r="11" spans="1:41" ht="39.6">
      <c r="A11" s="400" t="s">
        <v>1080</v>
      </c>
      <c r="B11" s="234">
        <v>14082</v>
      </c>
      <c r="C11" s="234">
        <v>14530</v>
      </c>
      <c r="D11" s="234">
        <v>15895</v>
      </c>
      <c r="E11" s="234">
        <v>16624</v>
      </c>
      <c r="F11" s="234">
        <v>13699</v>
      </c>
      <c r="G11" s="234">
        <v>10707</v>
      </c>
      <c r="H11" s="234">
        <v>13824</v>
      </c>
      <c r="I11" s="235">
        <v>14617</v>
      </c>
      <c r="J11" s="234">
        <v>15711</v>
      </c>
      <c r="K11" s="234">
        <v>20498</v>
      </c>
      <c r="L11" s="236">
        <v>29471</v>
      </c>
      <c r="M11" s="236">
        <v>32627</v>
      </c>
      <c r="N11" s="236">
        <v>42310</v>
      </c>
      <c r="O11" s="236">
        <v>52661</v>
      </c>
      <c r="P11" s="92">
        <v>69656</v>
      </c>
      <c r="Q11" s="155">
        <v>46811</v>
      </c>
      <c r="R11" s="78">
        <v>59601</v>
      </c>
      <c r="S11" s="78">
        <v>79435</v>
      </c>
      <c r="T11" s="100">
        <v>79257.7</v>
      </c>
      <c r="U11" s="100">
        <v>73940</v>
      </c>
      <c r="V11" s="100">
        <v>64185.8</v>
      </c>
      <c r="W11" s="433">
        <v>45092</v>
      </c>
      <c r="X11" s="18">
        <v>37730</v>
      </c>
    </row>
    <row r="12" spans="1:41" ht="42.75" customHeight="1">
      <c r="A12" s="154" t="s">
        <v>1090</v>
      </c>
      <c r="B12" s="18">
        <v>48103</v>
      </c>
      <c r="C12" s="18">
        <v>60885</v>
      </c>
      <c r="D12" s="18">
        <v>67653</v>
      </c>
      <c r="E12" s="18">
        <v>71788</v>
      </c>
      <c r="F12" s="18">
        <v>57539</v>
      </c>
      <c r="G12" s="18">
        <v>37262</v>
      </c>
      <c r="H12" s="18">
        <v>42131</v>
      </c>
      <c r="I12" s="15">
        <v>51317</v>
      </c>
      <c r="J12" s="18">
        <v>58418</v>
      </c>
      <c r="K12" s="18">
        <v>73214</v>
      </c>
      <c r="L12" s="52">
        <v>94244</v>
      </c>
      <c r="M12" s="78">
        <v>123839</v>
      </c>
      <c r="N12" s="78">
        <v>163187</v>
      </c>
      <c r="O12" s="78">
        <v>223084</v>
      </c>
      <c r="P12" s="78">
        <v>288673</v>
      </c>
      <c r="Q12" s="155">
        <v>183924</v>
      </c>
      <c r="R12" s="78">
        <v>245680</v>
      </c>
      <c r="S12" s="78">
        <v>318555</v>
      </c>
      <c r="T12" s="100">
        <v>335771</v>
      </c>
      <c r="U12" s="100">
        <v>341269</v>
      </c>
      <c r="V12" s="100">
        <v>307875</v>
      </c>
      <c r="W12" s="433">
        <v>193021</v>
      </c>
      <c r="X12" s="18">
        <v>191588</v>
      </c>
    </row>
    <row r="13" spans="1:41">
      <c r="A13" s="161" t="s">
        <v>1515</v>
      </c>
      <c r="B13" s="18"/>
      <c r="C13" s="18"/>
      <c r="D13" s="18"/>
      <c r="E13" s="18"/>
      <c r="F13" s="18"/>
      <c r="G13" s="18"/>
      <c r="H13" s="18"/>
      <c r="I13" s="15"/>
      <c r="J13" s="18"/>
      <c r="K13" s="18"/>
      <c r="L13" s="52"/>
      <c r="M13" s="78"/>
      <c r="N13" s="78"/>
      <c r="O13" s="78"/>
      <c r="P13" s="78"/>
      <c r="Q13" s="307"/>
      <c r="R13" s="307"/>
      <c r="S13" s="307"/>
      <c r="T13" s="100"/>
      <c r="U13" s="100"/>
      <c r="V13" s="427"/>
      <c r="W13" s="485"/>
      <c r="X13" s="430"/>
    </row>
    <row r="14" spans="1:41" ht="39.6">
      <c r="A14" s="399" t="s">
        <v>1077</v>
      </c>
      <c r="B14" s="18">
        <v>36307</v>
      </c>
      <c r="C14" s="18">
        <v>44169</v>
      </c>
      <c r="D14" s="18">
        <v>48062</v>
      </c>
      <c r="E14" s="18">
        <v>54115</v>
      </c>
      <c r="F14" s="18">
        <v>44057</v>
      </c>
      <c r="G14" s="18">
        <v>27892</v>
      </c>
      <c r="H14" s="18">
        <v>30220</v>
      </c>
      <c r="I14" s="15">
        <v>39712</v>
      </c>
      <c r="J14" s="18">
        <v>48021</v>
      </c>
      <c r="K14" s="18">
        <v>60333</v>
      </c>
      <c r="L14" s="52">
        <v>76498</v>
      </c>
      <c r="M14" s="78">
        <v>104319</v>
      </c>
      <c r="N14" s="78">
        <v>141333</v>
      </c>
      <c r="O14" s="78">
        <v>194143</v>
      </c>
      <c r="P14" s="78">
        <v>253834</v>
      </c>
      <c r="Q14" s="155">
        <v>162666</v>
      </c>
      <c r="R14" s="78">
        <v>213237</v>
      </c>
      <c r="S14" s="78">
        <v>273841</v>
      </c>
      <c r="T14" s="100">
        <v>288406</v>
      </c>
      <c r="U14" s="100">
        <v>294952</v>
      </c>
      <c r="V14" s="100">
        <v>271867</v>
      </c>
      <c r="W14" s="433">
        <v>170584</v>
      </c>
      <c r="X14" s="18">
        <v>171030</v>
      </c>
    </row>
    <row r="15" spans="1:41" ht="39.6">
      <c r="A15" s="399" t="s">
        <v>1081</v>
      </c>
      <c r="B15" s="18">
        <v>11796</v>
      </c>
      <c r="C15" s="18">
        <v>16716</v>
      </c>
      <c r="D15" s="18">
        <v>19591</v>
      </c>
      <c r="E15" s="18">
        <v>17673</v>
      </c>
      <c r="F15" s="18">
        <v>13483</v>
      </c>
      <c r="G15" s="18">
        <v>9370</v>
      </c>
      <c r="H15" s="18">
        <v>11911</v>
      </c>
      <c r="I15" s="15">
        <v>11605</v>
      </c>
      <c r="J15" s="18">
        <v>10397</v>
      </c>
      <c r="K15" s="18">
        <v>12881</v>
      </c>
      <c r="L15" s="52">
        <v>17746</v>
      </c>
      <c r="M15" s="78">
        <v>19520</v>
      </c>
      <c r="N15" s="78">
        <v>21854</v>
      </c>
      <c r="O15" s="78">
        <v>28940</v>
      </c>
      <c r="P15" s="78">
        <v>34838</v>
      </c>
      <c r="Q15" s="155">
        <v>21258</v>
      </c>
      <c r="R15" s="78">
        <v>32442</v>
      </c>
      <c r="S15" s="78">
        <v>44714</v>
      </c>
      <c r="T15" s="100">
        <v>47365</v>
      </c>
      <c r="U15" s="100">
        <v>46318</v>
      </c>
      <c r="V15" s="100">
        <v>36009</v>
      </c>
      <c r="W15" s="433">
        <v>22437</v>
      </c>
      <c r="X15" s="18">
        <v>20558</v>
      </c>
    </row>
    <row r="16" spans="1:41" ht="81.75" customHeight="1">
      <c r="A16" s="480" t="s">
        <v>405</v>
      </c>
      <c r="B16" s="234">
        <f>B18+B19</f>
        <v>38661</v>
      </c>
      <c r="C16" s="234">
        <v>46709</v>
      </c>
      <c r="D16" s="234">
        <v>46458</v>
      </c>
      <c r="E16" s="234">
        <v>53123</v>
      </c>
      <c r="F16" s="234">
        <v>43579</v>
      </c>
      <c r="G16" s="234">
        <v>30278</v>
      </c>
      <c r="H16" s="234">
        <v>33880</v>
      </c>
      <c r="I16" s="235">
        <v>41883</v>
      </c>
      <c r="J16" s="234">
        <v>46177</v>
      </c>
      <c r="K16" s="234">
        <v>57347</v>
      </c>
      <c r="L16" s="236">
        <v>75569</v>
      </c>
      <c r="M16" s="236">
        <v>98708</v>
      </c>
      <c r="N16" s="236">
        <v>137807</v>
      </c>
      <c r="O16" s="52">
        <v>199753</v>
      </c>
      <c r="P16" s="92">
        <v>267101</v>
      </c>
      <c r="Q16" s="155">
        <v>167348</v>
      </c>
      <c r="R16" s="78">
        <v>228912</v>
      </c>
      <c r="S16" s="78">
        <v>305760</v>
      </c>
      <c r="T16" s="100">
        <v>317263.2</v>
      </c>
      <c r="U16" s="100">
        <v>315297.5</v>
      </c>
      <c r="V16" s="100">
        <v>287062.7</v>
      </c>
      <c r="W16" s="433">
        <v>182902</v>
      </c>
      <c r="X16" s="18">
        <v>182267</v>
      </c>
    </row>
    <row r="17" spans="1:24">
      <c r="A17" s="161" t="s">
        <v>1515</v>
      </c>
      <c r="B17" s="238"/>
      <c r="C17" s="234"/>
      <c r="D17" s="234"/>
      <c r="E17" s="234"/>
      <c r="F17" s="234"/>
      <c r="G17" s="239"/>
      <c r="H17" s="235"/>
      <c r="I17" s="234"/>
      <c r="J17" s="234"/>
      <c r="K17" s="240"/>
      <c r="L17" s="240"/>
      <c r="M17" s="240"/>
      <c r="N17" s="240"/>
      <c r="O17" s="240"/>
      <c r="P17" s="66"/>
      <c r="Q17" s="73"/>
      <c r="R17" s="175"/>
      <c r="S17" s="307"/>
      <c r="T17" s="100"/>
      <c r="U17" s="100"/>
      <c r="V17" s="100"/>
      <c r="W17" s="100"/>
      <c r="X17" s="427"/>
    </row>
    <row r="18" spans="1:24" ht="39.6">
      <c r="A18" s="399" t="s">
        <v>1077</v>
      </c>
      <c r="B18" s="234">
        <v>28344</v>
      </c>
      <c r="C18" s="234">
        <v>33117</v>
      </c>
      <c r="D18" s="234">
        <v>31909</v>
      </c>
      <c r="E18" s="234">
        <v>38889</v>
      </c>
      <c r="F18" s="234">
        <v>32266</v>
      </c>
      <c r="G18" s="234">
        <v>21935</v>
      </c>
      <c r="H18" s="234">
        <v>22276</v>
      </c>
      <c r="I18" s="235">
        <v>30681</v>
      </c>
      <c r="J18" s="234">
        <v>36014</v>
      </c>
      <c r="K18" s="234">
        <v>44207</v>
      </c>
      <c r="L18" s="236">
        <v>57856</v>
      </c>
      <c r="M18" s="236">
        <v>79712</v>
      </c>
      <c r="N18" s="236">
        <v>115433</v>
      </c>
      <c r="O18" s="236">
        <v>169875</v>
      </c>
      <c r="P18" s="237">
        <v>230494</v>
      </c>
      <c r="Q18" s="155">
        <v>145530</v>
      </c>
      <c r="R18" s="78">
        <v>197184</v>
      </c>
      <c r="S18" s="100">
        <v>260919.5</v>
      </c>
      <c r="T18" s="100">
        <v>272322.5</v>
      </c>
      <c r="U18" s="100">
        <v>276309.5</v>
      </c>
      <c r="V18" s="100">
        <v>253775.5</v>
      </c>
      <c r="W18" s="433">
        <v>161693</v>
      </c>
      <c r="X18" s="18">
        <v>162725</v>
      </c>
    </row>
    <row r="19" spans="1:24" ht="39.6">
      <c r="A19" s="399" t="s">
        <v>1078</v>
      </c>
      <c r="B19" s="234">
        <v>10317</v>
      </c>
      <c r="C19" s="234">
        <v>13592</v>
      </c>
      <c r="D19" s="234">
        <v>14549</v>
      </c>
      <c r="E19" s="234">
        <v>14234</v>
      </c>
      <c r="F19" s="234">
        <v>11313</v>
      </c>
      <c r="G19" s="234">
        <v>8343</v>
      </c>
      <c r="H19" s="234">
        <v>11604</v>
      </c>
      <c r="I19" s="235">
        <v>11202</v>
      </c>
      <c r="J19" s="234">
        <v>10163</v>
      </c>
      <c r="K19" s="234">
        <v>13139</v>
      </c>
      <c r="L19" s="236">
        <v>17713</v>
      </c>
      <c r="M19" s="236">
        <v>18996</v>
      </c>
      <c r="N19" s="236">
        <v>22374</v>
      </c>
      <c r="O19" s="52">
        <v>29878</v>
      </c>
      <c r="P19" s="237">
        <v>36607</v>
      </c>
      <c r="Q19" s="155">
        <v>21818</v>
      </c>
      <c r="R19" s="78">
        <v>31728</v>
      </c>
      <c r="S19" s="100">
        <v>44840.5</v>
      </c>
      <c r="T19" s="100">
        <v>44940.7</v>
      </c>
      <c r="U19" s="100">
        <v>38988</v>
      </c>
      <c r="V19" s="15">
        <v>33287</v>
      </c>
      <c r="W19" s="433">
        <v>21210</v>
      </c>
      <c r="X19" s="18">
        <v>19543</v>
      </c>
    </row>
    <row r="20" spans="1:24" ht="55.2">
      <c r="A20" s="154" t="s">
        <v>1091</v>
      </c>
      <c r="B20" s="18">
        <v>18025</v>
      </c>
      <c r="C20" s="18">
        <v>20291</v>
      </c>
      <c r="D20" s="18">
        <v>20848</v>
      </c>
      <c r="E20" s="18">
        <v>14157</v>
      </c>
      <c r="F20" s="18">
        <v>16203</v>
      </c>
      <c r="G20" s="18">
        <v>32395</v>
      </c>
      <c r="H20" s="45">
        <v>57089</v>
      </c>
      <c r="I20" s="15">
        <v>45236</v>
      </c>
      <c r="J20" s="18">
        <v>43650</v>
      </c>
      <c r="K20" s="18">
        <v>55846</v>
      </c>
      <c r="L20" s="52">
        <v>83616</v>
      </c>
      <c r="M20" s="94">
        <v>116185</v>
      </c>
      <c r="N20" s="94">
        <v>134294</v>
      </c>
      <c r="O20" s="94">
        <v>123447</v>
      </c>
      <c r="P20" s="94">
        <v>177625</v>
      </c>
      <c r="Q20" s="94">
        <v>113231</v>
      </c>
      <c r="R20" s="94">
        <v>146995</v>
      </c>
      <c r="S20" s="94">
        <v>196854</v>
      </c>
      <c r="T20" s="100">
        <v>191663</v>
      </c>
      <c r="U20" s="100">
        <v>180566</v>
      </c>
      <c r="V20" s="100">
        <v>188931</v>
      </c>
      <c r="W20" s="433">
        <v>148398</v>
      </c>
      <c r="X20" s="18">
        <v>90262</v>
      </c>
    </row>
    <row r="21" spans="1:24">
      <c r="A21" s="161" t="s">
        <v>1515</v>
      </c>
      <c r="B21" s="18"/>
      <c r="C21" s="18"/>
      <c r="D21" s="18"/>
      <c r="E21" s="18"/>
      <c r="F21" s="18"/>
      <c r="G21" s="18"/>
      <c r="H21" s="384"/>
      <c r="I21" s="15"/>
      <c r="J21" s="18"/>
      <c r="K21" s="18"/>
      <c r="L21" s="52"/>
      <c r="M21" s="396"/>
      <c r="N21" s="397"/>
      <c r="O21" s="397"/>
      <c r="P21" s="396"/>
      <c r="Q21" s="155"/>
      <c r="R21" s="398"/>
      <c r="S21" s="398"/>
      <c r="T21" s="398"/>
      <c r="U21" s="427"/>
      <c r="W21" s="485"/>
      <c r="X21" s="430"/>
    </row>
    <row r="22" spans="1:24" ht="41.25" customHeight="1">
      <c r="A22" s="400" t="s">
        <v>1082</v>
      </c>
      <c r="B22" s="18">
        <v>15245</v>
      </c>
      <c r="C22" s="18">
        <v>21164</v>
      </c>
      <c r="D22" s="18">
        <v>22815</v>
      </c>
      <c r="E22" s="18">
        <v>13490</v>
      </c>
      <c r="F22" s="18">
        <v>14365</v>
      </c>
      <c r="G22" s="18">
        <v>30209</v>
      </c>
      <c r="H22" s="45">
        <v>55134</v>
      </c>
      <c r="I22" s="15">
        <v>42004</v>
      </c>
      <c r="J22" s="18">
        <v>38075</v>
      </c>
      <c r="K22" s="18">
        <v>48248</v>
      </c>
      <c r="L22" s="52">
        <v>71898</v>
      </c>
      <c r="M22" s="94">
        <v>102985</v>
      </c>
      <c r="N22" s="94">
        <v>114460</v>
      </c>
      <c r="O22" s="94">
        <v>100679</v>
      </c>
      <c r="P22" s="94">
        <v>143827</v>
      </c>
      <c r="Q22" s="94">
        <v>89339</v>
      </c>
      <c r="R22" s="94">
        <v>120398</v>
      </c>
      <c r="S22" s="94">
        <v>162885</v>
      </c>
      <c r="T22" s="100">
        <v>155371</v>
      </c>
      <c r="U22" s="100">
        <v>148891</v>
      </c>
      <c r="V22" s="100">
        <v>156254</v>
      </c>
      <c r="W22" s="433">
        <v>121546</v>
      </c>
      <c r="X22" s="18">
        <v>70884</v>
      </c>
    </row>
    <row r="23" spans="1:24" ht="39.6">
      <c r="A23" s="399" t="s">
        <v>1083</v>
      </c>
      <c r="B23" s="18">
        <v>2780</v>
      </c>
      <c r="C23" s="18">
        <v>-873</v>
      </c>
      <c r="D23" s="18">
        <v>-1967</v>
      </c>
      <c r="E23" s="18">
        <v>668</v>
      </c>
      <c r="F23" s="18">
        <v>1838</v>
      </c>
      <c r="G23" s="18">
        <v>2185</v>
      </c>
      <c r="H23" s="45">
        <v>1955</v>
      </c>
      <c r="I23" s="15">
        <v>3231</v>
      </c>
      <c r="J23" s="18">
        <v>5575</v>
      </c>
      <c r="K23" s="18">
        <v>7599</v>
      </c>
      <c r="L23" s="52">
        <v>11718</v>
      </c>
      <c r="M23" s="94">
        <v>13200</v>
      </c>
      <c r="N23" s="94">
        <v>19834</v>
      </c>
      <c r="O23" s="94">
        <v>22768</v>
      </c>
      <c r="P23" s="94">
        <v>33798</v>
      </c>
      <c r="Q23" s="94">
        <v>23891</v>
      </c>
      <c r="R23" s="94">
        <v>26597</v>
      </c>
      <c r="S23" s="94">
        <v>33969</v>
      </c>
      <c r="T23" s="100">
        <v>36291</v>
      </c>
      <c r="U23" s="100">
        <v>31675</v>
      </c>
      <c r="V23" s="100">
        <v>32677</v>
      </c>
      <c r="W23" s="433">
        <v>26852</v>
      </c>
      <c r="X23" s="18">
        <v>19378</v>
      </c>
    </row>
    <row r="24" spans="1:24" ht="28.8">
      <c r="A24" s="106" t="s">
        <v>1092</v>
      </c>
      <c r="B24" s="18"/>
      <c r="C24" s="18">
        <v>10567</v>
      </c>
      <c r="D24" s="18">
        <v>13281</v>
      </c>
      <c r="E24" s="18">
        <v>14080</v>
      </c>
      <c r="F24" s="18">
        <v>12372</v>
      </c>
      <c r="G24" s="18">
        <v>9067</v>
      </c>
      <c r="H24" s="15">
        <v>9565</v>
      </c>
      <c r="I24" s="15">
        <v>11441</v>
      </c>
      <c r="J24" s="18">
        <v>13611</v>
      </c>
      <c r="K24" s="18">
        <v>16229</v>
      </c>
      <c r="L24" s="18">
        <v>20595</v>
      </c>
      <c r="M24" s="90">
        <v>28845</v>
      </c>
      <c r="N24" s="121">
        <v>35718.5</v>
      </c>
      <c r="O24" s="390">
        <v>43860.1</v>
      </c>
      <c r="P24" s="390">
        <v>57135.9</v>
      </c>
      <c r="Q24" s="390">
        <v>45796.5</v>
      </c>
      <c r="R24" s="100">
        <v>49159</v>
      </c>
      <c r="S24" s="390">
        <v>58039.06</v>
      </c>
      <c r="T24" s="390">
        <v>62340.015000000007</v>
      </c>
      <c r="U24" s="100">
        <v>70123</v>
      </c>
      <c r="V24" s="100">
        <v>65744</v>
      </c>
      <c r="W24" s="433">
        <v>51742</v>
      </c>
      <c r="X24" s="433">
        <v>50554</v>
      </c>
    </row>
    <row r="25" spans="1:24" ht="28.8">
      <c r="A25" s="106" t="s">
        <v>1093</v>
      </c>
      <c r="B25" s="18"/>
      <c r="C25" s="18">
        <v>20205</v>
      </c>
      <c r="D25" s="18">
        <v>18665</v>
      </c>
      <c r="E25" s="18">
        <v>20025</v>
      </c>
      <c r="F25" s="18">
        <v>16456</v>
      </c>
      <c r="G25" s="18">
        <v>13351</v>
      </c>
      <c r="H25" s="15">
        <v>16230</v>
      </c>
      <c r="I25" s="15">
        <v>20572</v>
      </c>
      <c r="J25" s="18">
        <v>23497</v>
      </c>
      <c r="K25" s="18">
        <v>27122</v>
      </c>
      <c r="L25" s="18">
        <v>33287</v>
      </c>
      <c r="M25" s="90">
        <v>40471</v>
      </c>
      <c r="N25" s="121">
        <v>46273.1</v>
      </c>
      <c r="O25" s="390">
        <v>60577.9</v>
      </c>
      <c r="P25" s="390">
        <v>77555.5</v>
      </c>
      <c r="Q25" s="390">
        <v>63396.7</v>
      </c>
      <c r="R25" s="390">
        <v>75278.7</v>
      </c>
      <c r="S25" s="390">
        <v>91495.339999999982</v>
      </c>
      <c r="T25" s="390">
        <v>108927</v>
      </c>
      <c r="U25" s="100">
        <v>128382</v>
      </c>
      <c r="V25" s="100">
        <v>121022</v>
      </c>
      <c r="W25" s="433">
        <v>88617</v>
      </c>
      <c r="X25" s="433">
        <v>74381</v>
      </c>
    </row>
    <row r="26" spans="1:24" ht="17.25" customHeight="1">
      <c r="A26" s="537" t="s">
        <v>481</v>
      </c>
      <c r="B26" s="528"/>
      <c r="C26" s="528"/>
      <c r="D26" s="528"/>
      <c r="E26" s="528"/>
      <c r="F26" s="528"/>
      <c r="G26" s="528"/>
      <c r="H26" s="528"/>
      <c r="I26" s="528"/>
      <c r="J26" s="528"/>
      <c r="K26" s="528"/>
      <c r="L26" s="528"/>
      <c r="M26" s="528"/>
      <c r="N26" s="528"/>
      <c r="O26" s="528"/>
      <c r="P26" s="528"/>
      <c r="Q26" s="528"/>
      <c r="R26" s="528"/>
      <c r="S26" s="528"/>
      <c r="T26" s="528"/>
      <c r="U26" s="528"/>
      <c r="V26" s="528"/>
      <c r="W26" s="503"/>
      <c r="X26" s="503"/>
    </row>
    <row r="27" spans="1:24" ht="15.6">
      <c r="A27" s="7" t="s">
        <v>2330</v>
      </c>
      <c r="T27" s="427"/>
      <c r="U27" s="427"/>
    </row>
    <row r="28" spans="1:24" ht="39.75" customHeight="1">
      <c r="A28" s="124" t="s">
        <v>1781</v>
      </c>
      <c r="T28" s="427"/>
      <c r="U28" s="427"/>
    </row>
    <row r="29" spans="1:24" ht="27" customHeight="1">
      <c r="A29" s="408" t="s">
        <v>2331</v>
      </c>
      <c r="B29" s="394"/>
      <c r="C29" s="104">
        <v>1437</v>
      </c>
      <c r="D29" s="80" t="s">
        <v>1842</v>
      </c>
      <c r="E29" s="80" t="s">
        <v>1842</v>
      </c>
      <c r="F29" s="80" t="s">
        <v>1842</v>
      </c>
      <c r="G29" s="104">
        <v>1000</v>
      </c>
      <c r="H29" s="90">
        <v>1088</v>
      </c>
      <c r="I29" s="78">
        <v>1867</v>
      </c>
      <c r="J29" s="78">
        <v>1433</v>
      </c>
      <c r="K29" s="78">
        <v>1308</v>
      </c>
      <c r="L29" s="78">
        <v>1689</v>
      </c>
      <c r="M29" s="78">
        <v>1929</v>
      </c>
      <c r="N29" s="78">
        <v>2456</v>
      </c>
      <c r="O29" s="78">
        <v>2279</v>
      </c>
      <c r="P29" s="78">
        <v>3178</v>
      </c>
      <c r="Q29" s="78">
        <v>3588</v>
      </c>
      <c r="R29" s="90">
        <v>3351</v>
      </c>
      <c r="S29" s="90">
        <v>5196</v>
      </c>
      <c r="T29" s="90">
        <v>5273</v>
      </c>
      <c r="U29" s="90">
        <v>5931</v>
      </c>
      <c r="V29" s="15">
        <v>5553</v>
      </c>
      <c r="W29" s="18">
        <v>2881</v>
      </c>
      <c r="X29" s="18">
        <v>2452</v>
      </c>
    </row>
    <row r="30" spans="1:24" ht="14.25" customHeight="1">
      <c r="A30" s="408" t="s">
        <v>2391</v>
      </c>
      <c r="B30" s="394"/>
      <c r="C30" s="104">
        <v>1222</v>
      </c>
      <c r="D30" s="80" t="s">
        <v>1842</v>
      </c>
      <c r="E30" s="80" t="s">
        <v>1842</v>
      </c>
      <c r="F30" s="80" t="s">
        <v>1842</v>
      </c>
      <c r="G30" s="104">
        <v>800</v>
      </c>
      <c r="H30" s="90">
        <v>978</v>
      </c>
      <c r="I30" s="90">
        <v>1133</v>
      </c>
      <c r="J30" s="90">
        <v>1107</v>
      </c>
      <c r="K30" s="90">
        <v>968</v>
      </c>
      <c r="L30" s="90">
        <v>1781</v>
      </c>
      <c r="M30" s="90">
        <v>1820</v>
      </c>
      <c r="N30" s="90">
        <v>1572</v>
      </c>
      <c r="O30" s="90">
        <v>1934</v>
      </c>
      <c r="P30" s="90">
        <v>2012</v>
      </c>
      <c r="Q30" s="90">
        <v>1069</v>
      </c>
      <c r="R30" s="90">
        <v>931</v>
      </c>
      <c r="S30" s="90">
        <v>1269</v>
      </c>
      <c r="T30" s="90">
        <v>1175</v>
      </c>
      <c r="U30" s="15">
        <v>1166</v>
      </c>
      <c r="V30" s="15">
        <v>1055</v>
      </c>
      <c r="W30" s="18">
        <v>1060</v>
      </c>
      <c r="X30" s="18">
        <v>1023</v>
      </c>
    </row>
    <row r="31" spans="1:24" ht="14.25" customHeight="1">
      <c r="A31" s="408" t="s">
        <v>2107</v>
      </c>
      <c r="C31" s="78">
        <v>973</v>
      </c>
      <c r="D31" s="78" t="s">
        <v>1842</v>
      </c>
      <c r="E31" s="78" t="s">
        <v>1842</v>
      </c>
      <c r="F31" s="78" t="s">
        <v>1842</v>
      </c>
      <c r="G31" s="90">
        <v>1087</v>
      </c>
      <c r="H31" s="78">
        <v>1113</v>
      </c>
      <c r="I31" s="30">
        <v>1086</v>
      </c>
      <c r="J31" s="90">
        <v>940</v>
      </c>
      <c r="K31" s="90">
        <v>989</v>
      </c>
      <c r="L31" s="78">
        <v>1073</v>
      </c>
      <c r="M31" s="78">
        <v>1197</v>
      </c>
      <c r="N31" s="78">
        <v>1365</v>
      </c>
      <c r="O31" s="78">
        <v>1503</v>
      </c>
      <c r="P31" s="78">
        <v>1621</v>
      </c>
      <c r="Q31" s="155">
        <v>1426</v>
      </c>
      <c r="R31" s="155">
        <v>1513</v>
      </c>
      <c r="S31" s="155">
        <v>1625</v>
      </c>
      <c r="T31" s="90">
        <v>1654</v>
      </c>
      <c r="U31" s="15">
        <v>1627</v>
      </c>
      <c r="V31" s="15">
        <v>1839</v>
      </c>
      <c r="W31" s="18">
        <v>1682</v>
      </c>
      <c r="X31" s="18">
        <v>1638</v>
      </c>
    </row>
    <row r="32" spans="1:24" ht="14.25" customHeight="1">
      <c r="A32" s="241" t="s">
        <v>2319</v>
      </c>
      <c r="B32" s="394"/>
      <c r="C32" s="104">
        <v>8643</v>
      </c>
      <c r="D32" s="78" t="s">
        <v>1842</v>
      </c>
      <c r="E32" s="78" t="s">
        <v>1842</v>
      </c>
      <c r="F32" s="78" t="s">
        <v>1842</v>
      </c>
      <c r="G32" s="104">
        <v>4127</v>
      </c>
      <c r="H32" s="90">
        <v>3983</v>
      </c>
      <c r="I32" s="78">
        <v>4441</v>
      </c>
      <c r="J32" s="78">
        <v>3476</v>
      </c>
      <c r="K32" s="78">
        <v>6019</v>
      </c>
      <c r="L32" s="78">
        <v>5166</v>
      </c>
      <c r="M32" s="78">
        <v>5296</v>
      </c>
      <c r="N32" s="78">
        <v>5596</v>
      </c>
      <c r="O32" s="78">
        <v>7972</v>
      </c>
      <c r="P32" s="78">
        <v>7353</v>
      </c>
      <c r="Q32" s="78">
        <v>6845</v>
      </c>
      <c r="R32" s="90">
        <v>6322</v>
      </c>
      <c r="S32" s="90">
        <v>6859</v>
      </c>
      <c r="T32" s="90">
        <v>7319</v>
      </c>
      <c r="U32" s="15">
        <v>7949</v>
      </c>
      <c r="V32" s="15">
        <v>8242</v>
      </c>
      <c r="W32" s="18">
        <v>7958</v>
      </c>
      <c r="X32" s="18">
        <v>8306</v>
      </c>
    </row>
    <row r="33" spans="1:24" ht="14.25" customHeight="1">
      <c r="A33" s="408" t="s">
        <v>958</v>
      </c>
      <c r="B33" s="394"/>
      <c r="C33" s="80" t="s">
        <v>1842</v>
      </c>
      <c r="D33" s="78" t="s">
        <v>1842</v>
      </c>
      <c r="E33" s="78" t="s">
        <v>1842</v>
      </c>
      <c r="F33" s="78" t="s">
        <v>1842</v>
      </c>
      <c r="G33" s="104">
        <v>515</v>
      </c>
      <c r="H33" s="90">
        <v>515</v>
      </c>
      <c r="I33" s="78">
        <v>391</v>
      </c>
      <c r="J33" s="78">
        <v>413</v>
      </c>
      <c r="K33" s="78">
        <v>473</v>
      </c>
      <c r="L33" s="78">
        <v>611</v>
      </c>
      <c r="M33" s="78">
        <v>558</v>
      </c>
      <c r="N33" s="78">
        <v>726</v>
      </c>
      <c r="O33" s="78">
        <v>931</v>
      </c>
      <c r="P33" s="78">
        <v>1142</v>
      </c>
      <c r="Q33" s="78">
        <v>869</v>
      </c>
      <c r="R33" s="90">
        <v>930</v>
      </c>
      <c r="S33" s="90">
        <v>977</v>
      </c>
      <c r="T33" s="90">
        <v>1153</v>
      </c>
      <c r="U33" s="15">
        <v>1129</v>
      </c>
      <c r="V33" s="15">
        <v>1181</v>
      </c>
      <c r="W33" s="18">
        <v>591</v>
      </c>
      <c r="X33" s="18">
        <v>535</v>
      </c>
    </row>
    <row r="34" spans="1:24" ht="14.25" customHeight="1">
      <c r="A34" s="408" t="s">
        <v>959</v>
      </c>
      <c r="B34" s="394"/>
      <c r="C34" s="80">
        <v>1287</v>
      </c>
      <c r="D34" s="78" t="s">
        <v>1842</v>
      </c>
      <c r="E34" s="78" t="s">
        <v>1842</v>
      </c>
      <c r="F34" s="78" t="s">
        <v>1842</v>
      </c>
      <c r="G34" s="104">
        <v>899</v>
      </c>
      <c r="H34" s="90">
        <v>977</v>
      </c>
      <c r="I34" s="78">
        <v>1100</v>
      </c>
      <c r="J34" s="78">
        <v>799</v>
      </c>
      <c r="K34" s="78">
        <v>1090</v>
      </c>
      <c r="L34" s="78">
        <v>1103</v>
      </c>
      <c r="M34" s="78">
        <v>1206</v>
      </c>
      <c r="N34" s="78">
        <v>1290</v>
      </c>
      <c r="O34" s="78">
        <v>1578</v>
      </c>
      <c r="P34" s="78">
        <v>1898</v>
      </c>
      <c r="Q34" s="78">
        <v>1601</v>
      </c>
      <c r="R34" s="90">
        <v>1423</v>
      </c>
      <c r="S34" s="90">
        <v>1927</v>
      </c>
      <c r="T34" s="90">
        <v>1735</v>
      </c>
      <c r="U34" s="15">
        <v>2100</v>
      </c>
      <c r="V34" s="15">
        <v>2028</v>
      </c>
      <c r="W34" s="18">
        <v>1293</v>
      </c>
      <c r="X34" s="18">
        <v>1222</v>
      </c>
    </row>
    <row r="35" spans="1:24" ht="14.25" customHeight="1">
      <c r="A35" s="408" t="s">
        <v>2037</v>
      </c>
      <c r="B35" s="394"/>
      <c r="C35" s="80" t="s">
        <v>1842</v>
      </c>
      <c r="D35" s="78" t="s">
        <v>1842</v>
      </c>
      <c r="E35" s="78" t="s">
        <v>1842</v>
      </c>
      <c r="F35" s="78" t="s">
        <v>1842</v>
      </c>
      <c r="G35" s="104">
        <v>1682</v>
      </c>
      <c r="H35" s="90">
        <v>1378</v>
      </c>
      <c r="I35" s="78">
        <v>1224</v>
      </c>
      <c r="J35" s="78">
        <v>1239</v>
      </c>
      <c r="K35" s="78">
        <v>1193</v>
      </c>
      <c r="L35" s="78">
        <v>1443</v>
      </c>
      <c r="M35" s="78">
        <v>1310</v>
      </c>
      <c r="N35" s="78">
        <v>1657</v>
      </c>
      <c r="O35" s="78">
        <v>2161</v>
      </c>
      <c r="P35" s="78">
        <v>2261</v>
      </c>
      <c r="Q35" s="78">
        <v>2353</v>
      </c>
      <c r="R35" s="90">
        <v>3697</v>
      </c>
      <c r="S35" s="90">
        <v>3830</v>
      </c>
      <c r="T35" s="90">
        <v>3943</v>
      </c>
      <c r="U35" s="15">
        <v>4256</v>
      </c>
      <c r="V35" s="15">
        <v>2427</v>
      </c>
      <c r="W35" s="18">
        <v>2676</v>
      </c>
      <c r="X35" s="18">
        <v>2476</v>
      </c>
    </row>
    <row r="36" spans="1:24" ht="14.25" customHeight="1">
      <c r="A36" s="408" t="s">
        <v>2333</v>
      </c>
      <c r="B36" s="394"/>
      <c r="C36" s="104">
        <v>238</v>
      </c>
      <c r="D36" s="78" t="s">
        <v>1842</v>
      </c>
      <c r="E36" s="78" t="s">
        <v>1842</v>
      </c>
      <c r="F36" s="78" t="s">
        <v>1842</v>
      </c>
      <c r="G36" s="104">
        <v>186</v>
      </c>
      <c r="H36" s="90">
        <v>92.6</v>
      </c>
      <c r="I36" s="78">
        <v>79.900000000000006</v>
      </c>
      <c r="J36" s="78">
        <v>128</v>
      </c>
      <c r="K36" s="78">
        <v>123</v>
      </c>
      <c r="L36" s="78">
        <v>111</v>
      </c>
      <c r="M36" s="78">
        <v>125</v>
      </c>
      <c r="N36" s="78">
        <v>146</v>
      </c>
      <c r="O36" s="78">
        <v>156</v>
      </c>
      <c r="P36" s="78">
        <v>165</v>
      </c>
      <c r="Q36" s="78">
        <v>140</v>
      </c>
      <c r="R36" s="90">
        <v>170</v>
      </c>
      <c r="S36" s="90">
        <v>189</v>
      </c>
      <c r="T36" s="90">
        <v>236</v>
      </c>
      <c r="U36" s="15">
        <v>262</v>
      </c>
      <c r="V36" s="15">
        <v>203</v>
      </c>
      <c r="W36" s="18">
        <v>106</v>
      </c>
      <c r="X36" s="18">
        <v>101</v>
      </c>
    </row>
    <row r="37" spans="1:24" ht="14.25" customHeight="1">
      <c r="A37" s="241" t="s">
        <v>591</v>
      </c>
      <c r="B37" s="394"/>
      <c r="C37" s="80" t="s">
        <v>1842</v>
      </c>
      <c r="D37" s="80" t="s">
        <v>1842</v>
      </c>
      <c r="E37" s="80" t="s">
        <v>1842</v>
      </c>
      <c r="F37" s="80" t="s">
        <v>1842</v>
      </c>
      <c r="G37" s="80" t="s">
        <v>1842</v>
      </c>
      <c r="H37" s="80" t="s">
        <v>1842</v>
      </c>
      <c r="I37" s="78">
        <v>140</v>
      </c>
      <c r="J37" s="78">
        <v>112</v>
      </c>
      <c r="K37" s="78">
        <v>146</v>
      </c>
      <c r="L37" s="78">
        <v>133</v>
      </c>
      <c r="M37" s="78">
        <v>130</v>
      </c>
      <c r="N37" s="78">
        <v>154</v>
      </c>
      <c r="O37" s="78">
        <v>291</v>
      </c>
      <c r="P37" s="78">
        <v>331</v>
      </c>
      <c r="Q37" s="78">
        <v>202</v>
      </c>
      <c r="R37" s="90">
        <v>229</v>
      </c>
      <c r="S37" s="90">
        <v>292</v>
      </c>
      <c r="T37" s="90">
        <v>324</v>
      </c>
      <c r="U37" s="15">
        <v>331</v>
      </c>
      <c r="V37" s="15">
        <v>307</v>
      </c>
      <c r="W37" s="18">
        <v>274</v>
      </c>
      <c r="X37" s="18">
        <v>285</v>
      </c>
    </row>
    <row r="38" spans="1:24" ht="14.25" customHeight="1">
      <c r="A38" s="408" t="s">
        <v>2332</v>
      </c>
      <c r="B38" s="394"/>
      <c r="C38" s="104">
        <v>86.1</v>
      </c>
      <c r="D38" s="78" t="s">
        <v>1842</v>
      </c>
      <c r="E38" s="78" t="s">
        <v>1842</v>
      </c>
      <c r="F38" s="78" t="s">
        <v>1842</v>
      </c>
      <c r="G38" s="104">
        <v>81.3</v>
      </c>
      <c r="H38" s="90">
        <v>108</v>
      </c>
      <c r="I38" s="78">
        <v>88.4</v>
      </c>
      <c r="J38" s="78">
        <v>75.7</v>
      </c>
      <c r="K38" s="78">
        <v>101</v>
      </c>
      <c r="L38" s="78">
        <v>118</v>
      </c>
      <c r="M38" s="78">
        <v>112</v>
      </c>
      <c r="N38" s="78">
        <v>141</v>
      </c>
      <c r="O38" s="78">
        <v>247</v>
      </c>
      <c r="P38" s="78">
        <v>242</v>
      </c>
      <c r="Q38" s="78">
        <v>159</v>
      </c>
      <c r="R38" s="90">
        <v>174</v>
      </c>
      <c r="S38" s="90">
        <v>243</v>
      </c>
      <c r="T38" s="90">
        <v>278</v>
      </c>
      <c r="U38" s="15">
        <v>250</v>
      </c>
      <c r="V38" s="15">
        <v>235</v>
      </c>
      <c r="W38" s="18">
        <v>184</v>
      </c>
      <c r="X38" s="18">
        <v>165</v>
      </c>
    </row>
    <row r="39" spans="1:24" ht="12.75" customHeight="1">
      <c r="A39" s="407" t="s">
        <v>1370</v>
      </c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214"/>
      <c r="V39" s="427"/>
      <c r="W39" s="427"/>
      <c r="X39" s="18"/>
    </row>
    <row r="40" spans="1:24" ht="15" customHeight="1">
      <c r="A40" s="395" t="s">
        <v>2334</v>
      </c>
      <c r="C40" s="78">
        <v>137</v>
      </c>
      <c r="D40" s="78" t="s">
        <v>1842</v>
      </c>
      <c r="E40" s="78" t="s">
        <v>1842</v>
      </c>
      <c r="F40" s="78" t="s">
        <v>1842</v>
      </c>
      <c r="G40" s="90">
        <v>80.099999999999994</v>
      </c>
      <c r="H40" s="78">
        <v>117</v>
      </c>
      <c r="I40" s="80">
        <v>88.7</v>
      </c>
      <c r="J40" s="80">
        <v>75.7</v>
      </c>
      <c r="K40" s="90">
        <v>103</v>
      </c>
      <c r="L40" s="78">
        <v>116</v>
      </c>
      <c r="M40" s="78">
        <v>110</v>
      </c>
      <c r="N40" s="78">
        <v>141</v>
      </c>
      <c r="O40" s="78">
        <v>250</v>
      </c>
      <c r="P40" s="78">
        <v>245</v>
      </c>
      <c r="Q40" s="155">
        <v>164</v>
      </c>
      <c r="R40" s="155">
        <v>175</v>
      </c>
      <c r="S40" s="155">
        <v>242</v>
      </c>
      <c r="T40" s="90">
        <v>281</v>
      </c>
      <c r="U40" s="15">
        <v>252</v>
      </c>
      <c r="V40" s="15">
        <v>245</v>
      </c>
      <c r="W40" s="18">
        <v>186</v>
      </c>
      <c r="X40" s="18">
        <v>166</v>
      </c>
    </row>
    <row r="41" spans="1:24" ht="15" customHeight="1">
      <c r="A41" s="395" t="s">
        <v>2335</v>
      </c>
      <c r="C41" s="78">
        <v>77.2</v>
      </c>
      <c r="D41" s="78" t="s">
        <v>1842</v>
      </c>
      <c r="E41" s="78" t="s">
        <v>1842</v>
      </c>
      <c r="F41" s="78" t="s">
        <v>1842</v>
      </c>
      <c r="G41" s="90">
        <v>71.8</v>
      </c>
      <c r="H41" s="78">
        <v>87.2</v>
      </c>
      <c r="I41" s="80">
        <v>82</v>
      </c>
      <c r="J41" s="80">
        <v>72.599999999999994</v>
      </c>
      <c r="K41" s="90">
        <v>98.9</v>
      </c>
      <c r="L41" s="78">
        <v>116</v>
      </c>
      <c r="M41" s="78">
        <v>115</v>
      </c>
      <c r="N41" s="78">
        <v>125</v>
      </c>
      <c r="O41" s="78">
        <v>224</v>
      </c>
      <c r="P41" s="78">
        <v>220</v>
      </c>
      <c r="Q41" s="155">
        <v>126</v>
      </c>
      <c r="R41" s="155">
        <v>128</v>
      </c>
      <c r="S41" s="155">
        <v>238</v>
      </c>
      <c r="T41" s="90">
        <v>262</v>
      </c>
      <c r="U41" s="15">
        <v>238</v>
      </c>
      <c r="V41" s="15">
        <v>196</v>
      </c>
      <c r="W41" s="18">
        <v>178</v>
      </c>
      <c r="X41" s="18">
        <v>148</v>
      </c>
    </row>
    <row r="42" spans="1:24" ht="15" customHeight="1">
      <c r="A42" s="400" t="s">
        <v>1965</v>
      </c>
      <c r="B42" s="398"/>
      <c r="C42" s="78">
        <v>281</v>
      </c>
      <c r="D42" s="80" t="s">
        <v>1842</v>
      </c>
      <c r="E42" s="80" t="s">
        <v>1842</v>
      </c>
      <c r="F42" s="80" t="s">
        <v>1842</v>
      </c>
      <c r="G42" s="90">
        <v>360</v>
      </c>
      <c r="H42" s="78">
        <v>347</v>
      </c>
      <c r="I42" s="78">
        <v>247</v>
      </c>
      <c r="J42" s="78">
        <v>210</v>
      </c>
      <c r="K42" s="78">
        <v>353</v>
      </c>
      <c r="L42" s="78">
        <v>375</v>
      </c>
      <c r="M42" s="78">
        <v>305</v>
      </c>
      <c r="N42" s="78">
        <v>393</v>
      </c>
      <c r="O42" s="78">
        <v>459</v>
      </c>
      <c r="P42" s="78">
        <v>608</v>
      </c>
      <c r="Q42" s="78">
        <v>413</v>
      </c>
      <c r="R42" s="90">
        <v>505</v>
      </c>
      <c r="S42" s="90">
        <v>770</v>
      </c>
      <c r="T42" s="90">
        <v>577</v>
      </c>
      <c r="U42" s="15">
        <v>614</v>
      </c>
      <c r="V42" s="15">
        <v>540</v>
      </c>
      <c r="W42" s="18">
        <v>495</v>
      </c>
      <c r="X42" s="18">
        <v>495</v>
      </c>
    </row>
    <row r="43" spans="1:24" ht="27.75" customHeight="1">
      <c r="A43" s="400" t="s">
        <v>2336</v>
      </c>
      <c r="B43" s="398"/>
      <c r="C43" s="78">
        <v>913</v>
      </c>
      <c r="D43" s="80" t="s">
        <v>1842</v>
      </c>
      <c r="E43" s="80" t="s">
        <v>1842</v>
      </c>
      <c r="F43" s="80" t="s">
        <v>1842</v>
      </c>
      <c r="G43" s="90">
        <v>612</v>
      </c>
      <c r="H43" s="78">
        <v>419</v>
      </c>
      <c r="I43" s="78">
        <v>519</v>
      </c>
      <c r="J43" s="78">
        <v>664</v>
      </c>
      <c r="K43" s="78">
        <v>701</v>
      </c>
      <c r="L43" s="78">
        <v>721</v>
      </c>
      <c r="M43" s="78">
        <v>649</v>
      </c>
      <c r="N43" s="78">
        <v>580</v>
      </c>
      <c r="O43" s="78">
        <v>787</v>
      </c>
      <c r="P43" s="78">
        <v>1407</v>
      </c>
      <c r="Q43" s="78">
        <v>803</v>
      </c>
      <c r="R43" s="90">
        <v>676</v>
      </c>
      <c r="S43" s="90">
        <v>1152</v>
      </c>
      <c r="T43" s="90">
        <v>1132</v>
      </c>
      <c r="U43" s="15">
        <v>1085</v>
      </c>
      <c r="V43" s="15">
        <v>875</v>
      </c>
      <c r="W43" s="18">
        <v>824</v>
      </c>
      <c r="X43" s="18">
        <v>804</v>
      </c>
    </row>
    <row r="44" spans="1:24" ht="31.5" customHeight="1">
      <c r="A44" s="400" t="s">
        <v>2337</v>
      </c>
      <c r="B44" s="398"/>
      <c r="C44" s="78">
        <v>1858</v>
      </c>
      <c r="D44" s="80" t="s">
        <v>1842</v>
      </c>
      <c r="E44" s="80" t="s">
        <v>1842</v>
      </c>
      <c r="F44" s="80" t="s">
        <v>1842</v>
      </c>
      <c r="G44" s="90">
        <v>1788</v>
      </c>
      <c r="H44" s="78">
        <v>1524</v>
      </c>
      <c r="I44" s="78">
        <v>1474</v>
      </c>
      <c r="J44" s="78">
        <v>1595</v>
      </c>
      <c r="K44" s="78">
        <v>1439</v>
      </c>
      <c r="L44" s="78">
        <v>1455</v>
      </c>
      <c r="M44" s="78">
        <v>1332</v>
      </c>
      <c r="N44" s="78">
        <v>1657</v>
      </c>
      <c r="O44" s="78">
        <v>2113</v>
      </c>
      <c r="P44" s="78">
        <v>2341</v>
      </c>
      <c r="Q44" s="78">
        <v>2242</v>
      </c>
      <c r="R44" s="90">
        <v>2521</v>
      </c>
      <c r="S44" s="90">
        <v>3353</v>
      </c>
      <c r="T44" s="90">
        <v>2690</v>
      </c>
      <c r="U44" s="15">
        <v>2654</v>
      </c>
      <c r="V44" s="15">
        <v>2702</v>
      </c>
      <c r="W44" s="18">
        <v>2039</v>
      </c>
      <c r="X44" s="18">
        <v>2087</v>
      </c>
    </row>
    <row r="45" spans="1:24" ht="12" customHeight="1">
      <c r="A45" s="400" t="s">
        <v>2338</v>
      </c>
      <c r="B45" s="398"/>
      <c r="C45" s="78">
        <v>8043</v>
      </c>
      <c r="D45" s="80" t="s">
        <v>1842</v>
      </c>
      <c r="E45" s="80" t="s">
        <v>1842</v>
      </c>
      <c r="F45" s="80" t="s">
        <v>1842</v>
      </c>
      <c r="G45" s="90">
        <v>3730</v>
      </c>
      <c r="H45" s="78">
        <v>2667</v>
      </c>
      <c r="I45" s="78">
        <v>2454</v>
      </c>
      <c r="J45" s="78">
        <v>2238</v>
      </c>
      <c r="K45" s="78">
        <v>1547</v>
      </c>
      <c r="L45" s="78">
        <v>1517</v>
      </c>
      <c r="M45" s="78">
        <v>1549</v>
      </c>
      <c r="N45" s="78">
        <v>1938</v>
      </c>
      <c r="O45" s="78">
        <v>2241</v>
      </c>
      <c r="P45" s="78">
        <v>2686</v>
      </c>
      <c r="Q45" s="78">
        <v>2795</v>
      </c>
      <c r="R45" s="90">
        <v>2785</v>
      </c>
      <c r="S45" s="90">
        <v>3248</v>
      </c>
      <c r="T45" s="90">
        <v>3527</v>
      </c>
      <c r="U45" s="15">
        <v>3132</v>
      </c>
      <c r="V45" s="15">
        <v>2626</v>
      </c>
      <c r="W45" s="18">
        <v>2265</v>
      </c>
      <c r="X45" s="18">
        <v>2455</v>
      </c>
    </row>
    <row r="46" spans="1:24" ht="15" customHeight="1">
      <c r="A46" s="400" t="s">
        <v>2339</v>
      </c>
      <c r="B46" s="398"/>
      <c r="C46" s="78">
        <v>534</v>
      </c>
      <c r="D46" s="80" t="s">
        <v>1842</v>
      </c>
      <c r="E46" s="80" t="s">
        <v>1842</v>
      </c>
      <c r="F46" s="80" t="s">
        <v>1842</v>
      </c>
      <c r="G46" s="90">
        <v>333</v>
      </c>
      <c r="H46" s="78">
        <v>276</v>
      </c>
      <c r="I46" s="78">
        <v>296</v>
      </c>
      <c r="J46" s="78">
        <v>233</v>
      </c>
      <c r="K46" s="78">
        <v>273</v>
      </c>
      <c r="L46" s="78">
        <v>274</v>
      </c>
      <c r="M46" s="78">
        <v>260</v>
      </c>
      <c r="N46" s="78">
        <v>445</v>
      </c>
      <c r="O46" s="78">
        <v>409</v>
      </c>
      <c r="P46" s="78">
        <v>472</v>
      </c>
      <c r="Q46" s="78">
        <v>423</v>
      </c>
      <c r="R46" s="90">
        <v>716</v>
      </c>
      <c r="S46" s="90">
        <v>828</v>
      </c>
      <c r="T46" s="90">
        <v>714</v>
      </c>
      <c r="U46" s="15">
        <v>866</v>
      </c>
      <c r="V46" s="15">
        <v>815</v>
      </c>
      <c r="W46" s="18">
        <v>869</v>
      </c>
      <c r="X46" s="18">
        <v>558</v>
      </c>
    </row>
    <row r="47" spans="1:24" ht="15" customHeight="1">
      <c r="A47" s="400" t="s">
        <v>2203</v>
      </c>
      <c r="B47" s="398"/>
      <c r="C47" s="78">
        <v>669</v>
      </c>
      <c r="D47" s="80" t="s">
        <v>1842</v>
      </c>
      <c r="E47" s="80" t="s">
        <v>1842</v>
      </c>
      <c r="F47" s="80" t="s">
        <v>1842</v>
      </c>
      <c r="G47" s="90">
        <v>500</v>
      </c>
      <c r="H47" s="78">
        <v>611</v>
      </c>
      <c r="I47" s="78">
        <v>617</v>
      </c>
      <c r="J47" s="78">
        <v>603</v>
      </c>
      <c r="K47" s="78">
        <v>667</v>
      </c>
      <c r="L47" s="78">
        <v>563</v>
      </c>
      <c r="M47" s="78">
        <v>660</v>
      </c>
      <c r="N47" s="78">
        <v>707</v>
      </c>
      <c r="O47" s="78">
        <v>8509</v>
      </c>
      <c r="P47" s="78">
        <v>1209</v>
      </c>
      <c r="Q47" s="78">
        <v>924</v>
      </c>
      <c r="R47" s="90">
        <v>903</v>
      </c>
      <c r="S47" s="90">
        <v>1207</v>
      </c>
      <c r="T47" s="90">
        <v>1154</v>
      </c>
      <c r="U47" s="15">
        <v>1416</v>
      </c>
      <c r="V47" s="15">
        <v>1342</v>
      </c>
      <c r="W47" s="18">
        <v>1028</v>
      </c>
      <c r="X47" s="18">
        <v>910</v>
      </c>
    </row>
    <row r="48" spans="1:24" ht="24.75" customHeight="1">
      <c r="A48" s="118" t="s">
        <v>546</v>
      </c>
      <c r="B48" s="398"/>
      <c r="C48" s="78" t="s">
        <v>1842</v>
      </c>
      <c r="D48" s="80" t="s">
        <v>1842</v>
      </c>
      <c r="E48" s="80" t="s">
        <v>1842</v>
      </c>
      <c r="F48" s="80" t="s">
        <v>1842</v>
      </c>
      <c r="G48" s="80" t="s">
        <v>1842</v>
      </c>
      <c r="H48" s="80" t="s">
        <v>1842</v>
      </c>
      <c r="I48" s="78">
        <v>44634</v>
      </c>
      <c r="J48" s="78" t="s">
        <v>1842</v>
      </c>
      <c r="K48" s="78" t="s">
        <v>1842</v>
      </c>
      <c r="L48" s="78" t="s">
        <v>1842</v>
      </c>
      <c r="M48" s="78" t="s">
        <v>1842</v>
      </c>
      <c r="N48" s="78">
        <v>70.400000000000006</v>
      </c>
      <c r="O48" s="78">
        <v>80.099999999999994</v>
      </c>
      <c r="P48" s="78">
        <v>104</v>
      </c>
      <c r="Q48" s="78">
        <v>108</v>
      </c>
      <c r="R48" s="90">
        <v>165</v>
      </c>
      <c r="S48" s="90">
        <v>190</v>
      </c>
      <c r="T48" s="90">
        <v>189</v>
      </c>
      <c r="U48" s="15">
        <v>193</v>
      </c>
      <c r="V48" s="15">
        <v>143</v>
      </c>
      <c r="W48" s="18">
        <v>103</v>
      </c>
      <c r="X48" s="18">
        <v>101</v>
      </c>
    </row>
    <row r="49" spans="1:24" ht="14.25" customHeight="1">
      <c r="A49" s="408" t="s">
        <v>2356</v>
      </c>
      <c r="C49" s="225">
        <v>47.3</v>
      </c>
      <c r="D49" s="78" t="s">
        <v>1842</v>
      </c>
      <c r="E49" s="78" t="s">
        <v>1842</v>
      </c>
      <c r="F49" s="78" t="s">
        <v>1842</v>
      </c>
      <c r="G49" s="244">
        <v>41.1</v>
      </c>
      <c r="H49" s="225">
        <v>39.4</v>
      </c>
      <c r="I49" s="245">
        <v>40.299999999999997</v>
      </c>
      <c r="J49" s="244">
        <v>37.6</v>
      </c>
      <c r="K49" s="244">
        <v>41.3</v>
      </c>
      <c r="L49" s="225">
        <v>49.5</v>
      </c>
      <c r="M49" s="225">
        <v>63.4</v>
      </c>
      <c r="N49" s="225">
        <v>72.3</v>
      </c>
      <c r="O49" s="225">
        <v>74.8</v>
      </c>
      <c r="P49" s="225">
        <v>275</v>
      </c>
      <c r="Q49" s="155">
        <v>179</v>
      </c>
      <c r="R49" s="155">
        <v>140</v>
      </c>
      <c r="S49" s="155">
        <v>228</v>
      </c>
      <c r="T49" s="90">
        <v>246</v>
      </c>
      <c r="U49" s="15">
        <v>207</v>
      </c>
      <c r="V49" s="15">
        <v>160</v>
      </c>
      <c r="W49" s="18">
        <v>166</v>
      </c>
      <c r="X49" s="18">
        <v>153</v>
      </c>
    </row>
    <row r="50" spans="1:24" ht="14.25" customHeight="1">
      <c r="A50" s="408" t="s">
        <v>2355</v>
      </c>
      <c r="C50" s="225">
        <v>23.1</v>
      </c>
      <c r="D50" s="78" t="s">
        <v>1842</v>
      </c>
      <c r="E50" s="78" t="s">
        <v>1842</v>
      </c>
      <c r="F50" s="78" t="s">
        <v>1842</v>
      </c>
      <c r="G50" s="244">
        <v>14.8</v>
      </c>
      <c r="H50" s="225">
        <v>15.8</v>
      </c>
      <c r="I50" s="245">
        <v>14.8</v>
      </c>
      <c r="J50" s="244">
        <v>15.1</v>
      </c>
      <c r="K50" s="244">
        <v>16.2</v>
      </c>
      <c r="L50" s="225">
        <v>30.1</v>
      </c>
      <c r="M50" s="225">
        <v>47.7</v>
      </c>
      <c r="N50" s="225">
        <v>39.299999999999997</v>
      </c>
      <c r="O50" s="271">
        <v>51</v>
      </c>
      <c r="P50" s="225">
        <v>89.2</v>
      </c>
      <c r="Q50" s="155">
        <v>44.5</v>
      </c>
      <c r="R50" s="155">
        <v>83.4</v>
      </c>
      <c r="S50" s="155">
        <v>118</v>
      </c>
      <c r="T50" s="90">
        <v>97.7</v>
      </c>
      <c r="U50" s="14">
        <v>93</v>
      </c>
      <c r="V50" s="15">
        <v>84.8</v>
      </c>
      <c r="W50" s="18">
        <v>47.7</v>
      </c>
      <c r="X50" s="18">
        <v>43.3</v>
      </c>
    </row>
    <row r="51" spans="1:24" ht="14.25" customHeight="1">
      <c r="A51" s="408" t="s">
        <v>2354</v>
      </c>
      <c r="C51" s="225">
        <v>34.299999999999997</v>
      </c>
      <c r="D51" s="78" t="s">
        <v>1842</v>
      </c>
      <c r="E51" s="78" t="s">
        <v>1842</v>
      </c>
      <c r="F51" s="78" t="s">
        <v>1842</v>
      </c>
      <c r="G51" s="244">
        <v>16.5</v>
      </c>
      <c r="H51" s="225">
        <v>26.3</v>
      </c>
      <c r="I51" s="245">
        <v>29.2</v>
      </c>
      <c r="J51" s="244">
        <v>26.7</v>
      </c>
      <c r="K51" s="244">
        <v>28.5</v>
      </c>
      <c r="L51" s="225">
        <v>38.4</v>
      </c>
      <c r="M51" s="225">
        <v>47.2</v>
      </c>
      <c r="N51" s="225">
        <v>47.5</v>
      </c>
      <c r="O51" s="225">
        <v>54.7</v>
      </c>
      <c r="P51" s="225">
        <v>79.599999999999994</v>
      </c>
      <c r="Q51" s="155">
        <v>70.099999999999994</v>
      </c>
      <c r="R51" s="155">
        <v>79.400000000000006</v>
      </c>
      <c r="S51" s="155">
        <v>103</v>
      </c>
      <c r="T51" s="90">
        <v>100</v>
      </c>
      <c r="U51" s="15">
        <v>85.1</v>
      </c>
      <c r="V51" s="14">
        <v>76</v>
      </c>
      <c r="W51" s="18">
        <v>62.1</v>
      </c>
      <c r="X51" s="18">
        <v>53.6</v>
      </c>
    </row>
    <row r="52" spans="1:24" ht="31.5" customHeight="1">
      <c r="A52" s="31" t="s">
        <v>547</v>
      </c>
      <c r="C52" s="225">
        <v>107</v>
      </c>
      <c r="D52" s="78" t="s">
        <v>1842</v>
      </c>
      <c r="E52" s="78" t="s">
        <v>1842</v>
      </c>
      <c r="F52" s="78" t="s">
        <v>1842</v>
      </c>
      <c r="G52" s="244">
        <v>105</v>
      </c>
      <c r="H52" s="225">
        <v>175</v>
      </c>
      <c r="I52" s="245">
        <v>151</v>
      </c>
      <c r="J52" s="244">
        <v>154</v>
      </c>
      <c r="K52" s="244">
        <v>174</v>
      </c>
      <c r="L52" s="225">
        <v>226</v>
      </c>
      <c r="M52" s="225">
        <v>330</v>
      </c>
      <c r="N52" s="225">
        <v>412</v>
      </c>
      <c r="O52" s="225">
        <v>470</v>
      </c>
      <c r="P52" s="225">
        <v>663</v>
      </c>
      <c r="Q52" s="155">
        <v>407</v>
      </c>
      <c r="R52" s="155">
        <v>546</v>
      </c>
      <c r="S52" s="155">
        <v>744</v>
      </c>
      <c r="T52" s="90">
        <v>754</v>
      </c>
      <c r="U52" s="15">
        <v>734</v>
      </c>
      <c r="V52" s="15">
        <v>689</v>
      </c>
      <c r="W52" s="18">
        <v>366</v>
      </c>
      <c r="X52" s="18">
        <v>289</v>
      </c>
    </row>
    <row r="53" spans="1:24" ht="14.25" customHeight="1">
      <c r="A53" s="408" t="s">
        <v>847</v>
      </c>
      <c r="C53" s="225">
        <v>105</v>
      </c>
      <c r="D53" s="78" t="s">
        <v>1842</v>
      </c>
      <c r="E53" s="78" t="s">
        <v>1842</v>
      </c>
      <c r="F53" s="78" t="s">
        <v>1842</v>
      </c>
      <c r="G53" s="244">
        <v>95.8</v>
      </c>
      <c r="H53" s="225">
        <v>174</v>
      </c>
      <c r="I53" s="245">
        <v>148</v>
      </c>
      <c r="J53" s="244">
        <v>149</v>
      </c>
      <c r="K53" s="244">
        <v>181</v>
      </c>
      <c r="L53" s="225">
        <v>234</v>
      </c>
      <c r="M53" s="225">
        <v>348</v>
      </c>
      <c r="N53" s="225">
        <v>429</v>
      </c>
      <c r="O53" s="225">
        <v>465</v>
      </c>
      <c r="P53" s="225">
        <v>676</v>
      </c>
      <c r="Q53" s="155">
        <v>387</v>
      </c>
      <c r="R53" s="155">
        <v>529</v>
      </c>
      <c r="S53" s="155">
        <v>727</v>
      </c>
      <c r="T53" s="90">
        <v>750</v>
      </c>
      <c r="U53" s="15">
        <v>721</v>
      </c>
      <c r="V53" s="15">
        <v>701</v>
      </c>
      <c r="W53" s="18">
        <v>393</v>
      </c>
      <c r="X53" s="18">
        <v>295</v>
      </c>
    </row>
    <row r="54" spans="1:24" ht="18" customHeight="1">
      <c r="A54" s="408" t="s">
        <v>605</v>
      </c>
      <c r="C54" s="225">
        <v>63.1</v>
      </c>
      <c r="D54" s="78" t="s">
        <v>1842</v>
      </c>
      <c r="E54" s="78" t="s">
        <v>1842</v>
      </c>
      <c r="F54" s="78" t="s">
        <v>1842</v>
      </c>
      <c r="G54" s="244">
        <v>55.3</v>
      </c>
      <c r="H54" s="225">
        <v>85.9</v>
      </c>
      <c r="I54" s="245">
        <v>101</v>
      </c>
      <c r="J54" s="244">
        <v>85.7</v>
      </c>
      <c r="K54" s="244">
        <v>106</v>
      </c>
      <c r="L54" s="225">
        <v>109</v>
      </c>
      <c r="M54" s="225">
        <v>151</v>
      </c>
      <c r="N54" s="225">
        <v>216</v>
      </c>
      <c r="O54" s="225">
        <v>234</v>
      </c>
      <c r="P54" s="225">
        <v>354</v>
      </c>
      <c r="Q54" s="155">
        <v>249</v>
      </c>
      <c r="R54" s="155">
        <v>273</v>
      </c>
      <c r="S54" s="90">
        <v>343</v>
      </c>
      <c r="T54" s="90">
        <v>346</v>
      </c>
      <c r="U54" s="15">
        <v>336</v>
      </c>
      <c r="V54" s="15">
        <v>314</v>
      </c>
      <c r="W54" s="18">
        <v>225</v>
      </c>
      <c r="X54" s="18">
        <v>157</v>
      </c>
    </row>
    <row r="55" spans="1:24">
      <c r="A55" s="408" t="s">
        <v>2357</v>
      </c>
      <c r="C55" s="225">
        <v>130</v>
      </c>
      <c r="D55" s="78" t="s">
        <v>1842</v>
      </c>
      <c r="E55" s="78" t="s">
        <v>1842</v>
      </c>
      <c r="F55" s="78" t="s">
        <v>1842</v>
      </c>
      <c r="G55" s="244">
        <v>50.8</v>
      </c>
      <c r="H55" s="225">
        <v>97.6</v>
      </c>
      <c r="I55" s="245">
        <v>87.5</v>
      </c>
      <c r="J55" s="244">
        <v>72.7</v>
      </c>
      <c r="K55" s="244">
        <v>123</v>
      </c>
      <c r="L55" s="225">
        <v>161</v>
      </c>
      <c r="M55" s="225">
        <v>190</v>
      </c>
      <c r="N55" s="225">
        <v>196</v>
      </c>
      <c r="O55" s="225">
        <v>224</v>
      </c>
      <c r="P55" s="225">
        <v>453</v>
      </c>
      <c r="Q55" s="155">
        <v>203</v>
      </c>
      <c r="R55" s="155">
        <v>284</v>
      </c>
      <c r="S55" s="155">
        <v>420</v>
      </c>
      <c r="T55" s="90">
        <v>490</v>
      </c>
      <c r="U55" s="15">
        <v>466</v>
      </c>
      <c r="V55" s="15">
        <v>431</v>
      </c>
      <c r="W55" s="18">
        <v>378</v>
      </c>
      <c r="X55" s="18">
        <v>226</v>
      </c>
    </row>
    <row r="56" spans="1:24">
      <c r="A56" s="408" t="s">
        <v>2358</v>
      </c>
      <c r="C56" s="244"/>
      <c r="D56" s="78"/>
      <c r="E56" s="78"/>
      <c r="F56" s="78"/>
      <c r="G56" s="244"/>
      <c r="H56" s="225"/>
      <c r="I56" s="245"/>
      <c r="J56" s="244"/>
      <c r="K56" s="244"/>
      <c r="L56" s="225"/>
      <c r="M56" s="225"/>
      <c r="N56" s="225"/>
      <c r="O56" s="225"/>
      <c r="P56" s="225"/>
      <c r="Q56" s="155"/>
      <c r="R56" s="155"/>
      <c r="S56" s="155"/>
      <c r="T56" s="175"/>
      <c r="U56" s="15"/>
      <c r="V56" s="15"/>
      <c r="W56" s="427"/>
      <c r="X56" s="18"/>
    </row>
    <row r="57" spans="1:24">
      <c r="A57" s="340" t="s">
        <v>1536</v>
      </c>
      <c r="C57" s="225">
        <v>119</v>
      </c>
      <c r="D57" s="78" t="s">
        <v>1842</v>
      </c>
      <c r="E57" s="78" t="s">
        <v>1842</v>
      </c>
      <c r="F57" s="78" t="s">
        <v>1842</v>
      </c>
      <c r="G57" s="244">
        <v>37.9</v>
      </c>
      <c r="H57" s="271">
        <v>58</v>
      </c>
      <c r="I57" s="245">
        <v>62.6</v>
      </c>
      <c r="J57" s="272">
        <v>59</v>
      </c>
      <c r="K57" s="244">
        <v>77.099999999999994</v>
      </c>
      <c r="L57" s="225">
        <v>106</v>
      </c>
      <c r="M57" s="225">
        <v>139</v>
      </c>
      <c r="N57" s="225">
        <v>145</v>
      </c>
      <c r="O57" s="225">
        <v>196</v>
      </c>
      <c r="P57" s="225">
        <v>353</v>
      </c>
      <c r="Q57" s="155">
        <v>177</v>
      </c>
      <c r="R57" s="155">
        <v>199</v>
      </c>
      <c r="S57" s="90">
        <v>308</v>
      </c>
      <c r="T57" s="90">
        <v>317</v>
      </c>
      <c r="U57" s="15">
        <v>284</v>
      </c>
      <c r="V57" s="15">
        <v>267</v>
      </c>
      <c r="W57" s="18">
        <v>230</v>
      </c>
      <c r="X57" s="18">
        <v>170</v>
      </c>
    </row>
    <row r="58" spans="1:24" ht="26.4">
      <c r="A58" s="340" t="s">
        <v>817</v>
      </c>
      <c r="C58" s="270"/>
      <c r="D58" s="78"/>
      <c r="E58" s="78"/>
      <c r="F58" s="78"/>
      <c r="G58" s="273"/>
      <c r="H58" s="225">
        <v>153</v>
      </c>
      <c r="I58" s="138" t="s">
        <v>1842</v>
      </c>
      <c r="J58" s="138" t="s">
        <v>1842</v>
      </c>
      <c r="K58" s="138" t="s">
        <v>1842</v>
      </c>
      <c r="L58" s="225">
        <v>262</v>
      </c>
      <c r="M58" s="225">
        <v>367</v>
      </c>
      <c r="N58" s="225">
        <v>316</v>
      </c>
      <c r="O58" s="225">
        <v>516</v>
      </c>
      <c r="P58" s="225">
        <v>934</v>
      </c>
      <c r="Q58" s="155">
        <v>454</v>
      </c>
      <c r="R58" s="155">
        <v>518</v>
      </c>
      <c r="S58" s="90">
        <v>819</v>
      </c>
      <c r="T58" s="90">
        <v>838</v>
      </c>
      <c r="U58" s="15">
        <v>747</v>
      </c>
      <c r="V58" s="15">
        <v>702</v>
      </c>
      <c r="W58" s="18">
        <v>604</v>
      </c>
      <c r="X58" s="18">
        <v>438</v>
      </c>
    </row>
    <row r="59" spans="1:24">
      <c r="A59" s="241" t="s">
        <v>818</v>
      </c>
      <c r="C59" s="225"/>
      <c r="D59" s="78"/>
      <c r="E59" s="78"/>
      <c r="F59" s="78"/>
      <c r="G59" s="242"/>
      <c r="H59" s="236"/>
      <c r="I59" s="243"/>
      <c r="J59" s="234"/>
      <c r="K59" s="234"/>
      <c r="L59" s="236"/>
      <c r="M59" s="236"/>
      <c r="N59" s="236"/>
      <c r="O59" s="236"/>
      <c r="P59" s="236"/>
      <c r="Q59" s="66"/>
      <c r="R59" s="114"/>
      <c r="S59" s="155"/>
      <c r="T59" s="175"/>
      <c r="U59" s="15"/>
      <c r="V59" s="15"/>
      <c r="W59" s="18"/>
      <c r="X59" s="18"/>
    </row>
    <row r="60" spans="1:24">
      <c r="A60" s="340" t="s">
        <v>1536</v>
      </c>
      <c r="C60" s="271">
        <v>72</v>
      </c>
      <c r="D60" s="78" t="s">
        <v>1842</v>
      </c>
      <c r="E60" s="78" t="s">
        <v>1842</v>
      </c>
      <c r="F60" s="78" t="s">
        <v>1842</v>
      </c>
      <c r="G60" s="244">
        <v>86.4</v>
      </c>
      <c r="H60" s="225">
        <v>86.7</v>
      </c>
      <c r="I60" s="245">
        <v>76.900000000000006</v>
      </c>
      <c r="J60" s="272">
        <v>75</v>
      </c>
      <c r="K60" s="244">
        <v>76.400000000000006</v>
      </c>
      <c r="L60" s="225">
        <v>95.8</v>
      </c>
      <c r="M60" s="225">
        <v>136</v>
      </c>
      <c r="N60" s="225">
        <v>150</v>
      </c>
      <c r="O60" s="225">
        <v>175</v>
      </c>
      <c r="P60" s="225">
        <v>447</v>
      </c>
      <c r="Q60" s="155">
        <v>453</v>
      </c>
      <c r="R60" s="155">
        <v>283</v>
      </c>
      <c r="S60" s="155">
        <v>366</v>
      </c>
      <c r="T60" s="90">
        <v>406</v>
      </c>
      <c r="U60" s="15">
        <v>346</v>
      </c>
      <c r="V60" s="15">
        <v>258</v>
      </c>
      <c r="W60" s="18">
        <v>264</v>
      </c>
      <c r="X60" s="18">
        <v>196</v>
      </c>
    </row>
    <row r="61" spans="1:24" ht="26.4">
      <c r="A61" s="340" t="s">
        <v>817</v>
      </c>
      <c r="C61" s="270"/>
      <c r="D61" s="57"/>
      <c r="E61" s="57"/>
      <c r="F61" s="57"/>
      <c r="G61" s="244"/>
      <c r="H61" s="225">
        <v>143</v>
      </c>
      <c r="I61" s="138" t="s">
        <v>1842</v>
      </c>
      <c r="J61" s="138" t="s">
        <v>1842</v>
      </c>
      <c r="K61" s="138" t="s">
        <v>1842</v>
      </c>
      <c r="L61" s="225">
        <v>159</v>
      </c>
      <c r="M61" s="225">
        <v>225</v>
      </c>
      <c r="N61" s="225">
        <v>249</v>
      </c>
      <c r="O61" s="225">
        <v>277</v>
      </c>
      <c r="P61" s="225">
        <v>730</v>
      </c>
      <c r="Q61" s="155">
        <v>743</v>
      </c>
      <c r="R61" s="155">
        <v>470</v>
      </c>
      <c r="S61" s="155">
        <v>566</v>
      </c>
      <c r="T61" s="90">
        <v>671</v>
      </c>
      <c r="U61" s="15">
        <v>563</v>
      </c>
      <c r="V61" s="15">
        <v>425</v>
      </c>
      <c r="W61" s="18">
        <v>436</v>
      </c>
      <c r="X61" s="18">
        <v>322</v>
      </c>
    </row>
    <row r="62" spans="1:24" ht="28.8">
      <c r="A62" s="241" t="s">
        <v>819</v>
      </c>
      <c r="C62" s="225">
        <v>57.7</v>
      </c>
      <c r="D62" s="78" t="s">
        <v>1842</v>
      </c>
      <c r="E62" s="78" t="s">
        <v>1842</v>
      </c>
      <c r="F62" s="78" t="s">
        <v>1842</v>
      </c>
      <c r="G62" s="244">
        <v>43.4</v>
      </c>
      <c r="H62" s="225">
        <v>43.4</v>
      </c>
      <c r="I62" s="244">
        <v>43.9</v>
      </c>
      <c r="J62" s="244">
        <v>44.8</v>
      </c>
      <c r="K62" s="244">
        <v>48.1</v>
      </c>
      <c r="L62" s="225">
        <v>56.3</v>
      </c>
      <c r="M62" s="225">
        <v>59.6</v>
      </c>
      <c r="N62" s="225">
        <v>63.8</v>
      </c>
      <c r="O62" s="225">
        <v>83.9</v>
      </c>
      <c r="P62" s="225">
        <v>95.1</v>
      </c>
      <c r="Q62" s="155">
        <v>84.6</v>
      </c>
      <c r="R62" s="155">
        <v>87.1</v>
      </c>
      <c r="S62" s="155">
        <v>94.3</v>
      </c>
      <c r="T62" s="90">
        <v>86.7</v>
      </c>
      <c r="U62" s="15">
        <v>86.1</v>
      </c>
      <c r="V62" s="14">
        <v>84.9</v>
      </c>
      <c r="W62" s="18">
        <v>69.099999999999994</v>
      </c>
      <c r="X62" s="18">
        <v>67.400000000000006</v>
      </c>
    </row>
    <row r="63" spans="1:24" ht="15.6">
      <c r="A63" s="241" t="s">
        <v>2055</v>
      </c>
      <c r="C63" s="225">
        <v>288</v>
      </c>
      <c r="D63" s="78" t="s">
        <v>1842</v>
      </c>
      <c r="E63" s="78" t="s">
        <v>1842</v>
      </c>
      <c r="F63" s="78" t="s">
        <v>1842</v>
      </c>
      <c r="G63" s="244">
        <v>256</v>
      </c>
      <c r="H63" s="225">
        <v>227</v>
      </c>
      <c r="I63" s="244">
        <v>237</v>
      </c>
      <c r="J63" s="244">
        <v>244</v>
      </c>
      <c r="K63" s="244">
        <v>250</v>
      </c>
      <c r="L63" s="225">
        <v>295</v>
      </c>
      <c r="M63" s="225">
        <v>346</v>
      </c>
      <c r="N63" s="225">
        <v>355</v>
      </c>
      <c r="O63" s="225">
        <v>509</v>
      </c>
      <c r="P63" s="225">
        <v>578</v>
      </c>
      <c r="Q63" s="155">
        <v>388</v>
      </c>
      <c r="R63" s="155">
        <v>458</v>
      </c>
      <c r="S63" s="90">
        <v>303</v>
      </c>
      <c r="T63" s="90">
        <v>363</v>
      </c>
      <c r="U63" s="15">
        <v>566</v>
      </c>
      <c r="V63" s="15">
        <v>596</v>
      </c>
      <c r="W63" s="18">
        <v>449</v>
      </c>
      <c r="X63" s="18">
        <v>384</v>
      </c>
    </row>
    <row r="64" spans="1:24">
      <c r="A64" s="241" t="s">
        <v>2056</v>
      </c>
      <c r="C64" s="225">
        <v>709</v>
      </c>
      <c r="D64" s="78" t="s">
        <v>1842</v>
      </c>
      <c r="E64" s="78" t="s">
        <v>1842</v>
      </c>
      <c r="F64" s="78" t="s">
        <v>1842</v>
      </c>
      <c r="G64" s="244">
        <v>282</v>
      </c>
      <c r="H64" s="225">
        <v>355</v>
      </c>
      <c r="I64" s="245">
        <v>300</v>
      </c>
      <c r="J64" s="244">
        <v>299</v>
      </c>
      <c r="K64" s="244">
        <v>324</v>
      </c>
      <c r="L64" s="225">
        <v>377</v>
      </c>
      <c r="M64" s="225">
        <v>391</v>
      </c>
      <c r="N64" s="225">
        <v>439</v>
      </c>
      <c r="O64" s="225">
        <v>548</v>
      </c>
      <c r="P64" s="225">
        <v>573</v>
      </c>
      <c r="Q64" s="155">
        <v>413</v>
      </c>
      <c r="R64" s="155">
        <v>606</v>
      </c>
      <c r="S64" s="90">
        <v>659</v>
      </c>
      <c r="T64" s="90">
        <v>515</v>
      </c>
      <c r="U64" s="15">
        <v>540</v>
      </c>
      <c r="V64" s="15">
        <v>555</v>
      </c>
      <c r="W64" s="18">
        <v>506</v>
      </c>
      <c r="X64" s="18">
        <v>464</v>
      </c>
    </row>
    <row r="65" spans="1:24">
      <c r="A65" s="241" t="s">
        <v>1834</v>
      </c>
      <c r="C65" s="225">
        <v>595</v>
      </c>
      <c r="D65" s="78" t="s">
        <v>1842</v>
      </c>
      <c r="E65" s="78" t="s">
        <v>1842</v>
      </c>
      <c r="F65" s="78" t="s">
        <v>1842</v>
      </c>
      <c r="G65" s="244">
        <v>358</v>
      </c>
      <c r="H65" s="225">
        <v>398</v>
      </c>
      <c r="I65" s="245">
        <v>427</v>
      </c>
      <c r="J65" s="244">
        <v>339</v>
      </c>
      <c r="K65" s="244">
        <v>348</v>
      </c>
      <c r="L65" s="225">
        <v>395</v>
      </c>
      <c r="M65" s="225">
        <v>459</v>
      </c>
      <c r="N65" s="225">
        <v>507</v>
      </c>
      <c r="O65" s="225">
        <v>544</v>
      </c>
      <c r="P65" s="225">
        <v>618</v>
      </c>
      <c r="Q65" s="155">
        <v>481</v>
      </c>
      <c r="R65" s="155">
        <v>482</v>
      </c>
      <c r="S65" s="90">
        <v>590</v>
      </c>
      <c r="T65" s="90">
        <v>532</v>
      </c>
      <c r="U65" s="15">
        <v>532</v>
      </c>
      <c r="V65" s="15">
        <v>528</v>
      </c>
      <c r="W65" s="18">
        <v>401</v>
      </c>
      <c r="X65" s="18">
        <v>403</v>
      </c>
    </row>
    <row r="66" spans="1:24">
      <c r="A66" s="241" t="s">
        <v>1835</v>
      </c>
      <c r="C66" s="225">
        <v>132</v>
      </c>
      <c r="D66" s="78" t="s">
        <v>1842</v>
      </c>
      <c r="E66" s="78" t="s">
        <v>1842</v>
      </c>
      <c r="F66" s="78" t="s">
        <v>1842</v>
      </c>
      <c r="G66" s="244">
        <v>69.8</v>
      </c>
      <c r="H66" s="225">
        <v>83.7</v>
      </c>
      <c r="I66" s="245">
        <v>91.8</v>
      </c>
      <c r="J66" s="244">
        <v>92.5</v>
      </c>
      <c r="K66" s="244">
        <v>132</v>
      </c>
      <c r="L66" s="225">
        <v>254</v>
      </c>
      <c r="M66" s="225">
        <v>264</v>
      </c>
      <c r="N66" s="225">
        <v>246</v>
      </c>
      <c r="O66" s="225">
        <v>317</v>
      </c>
      <c r="P66" s="225">
        <v>489</v>
      </c>
      <c r="Q66" s="155">
        <v>277</v>
      </c>
      <c r="R66" s="155">
        <v>369</v>
      </c>
      <c r="S66" s="90">
        <v>475</v>
      </c>
      <c r="T66" s="90">
        <v>418</v>
      </c>
      <c r="U66" s="15">
        <v>391</v>
      </c>
      <c r="V66" s="15">
        <v>388</v>
      </c>
      <c r="W66" s="18">
        <v>259</v>
      </c>
      <c r="X66" s="18">
        <v>228</v>
      </c>
    </row>
    <row r="67" spans="1:24">
      <c r="A67" s="241" t="s">
        <v>1836</v>
      </c>
      <c r="C67" s="225">
        <v>1085</v>
      </c>
      <c r="D67" s="78" t="s">
        <v>1842</v>
      </c>
      <c r="E67" s="78" t="s">
        <v>1842</v>
      </c>
      <c r="F67" s="78" t="s">
        <v>1842</v>
      </c>
      <c r="G67" s="244">
        <v>558</v>
      </c>
      <c r="H67" s="225">
        <v>628</v>
      </c>
      <c r="I67" s="245">
        <v>602</v>
      </c>
      <c r="J67" s="244">
        <v>616</v>
      </c>
      <c r="K67" s="244">
        <v>627</v>
      </c>
      <c r="L67" s="225">
        <v>1145</v>
      </c>
      <c r="M67" s="225">
        <v>1579</v>
      </c>
      <c r="N67" s="225">
        <v>1492</v>
      </c>
      <c r="O67" s="225">
        <v>1696</v>
      </c>
      <c r="P67" s="225">
        <v>2499</v>
      </c>
      <c r="Q67" s="155">
        <v>1613</v>
      </c>
      <c r="R67" s="155">
        <v>1646</v>
      </c>
      <c r="S67" s="90">
        <v>2033</v>
      </c>
      <c r="T67" s="90">
        <v>2101</v>
      </c>
      <c r="U67" s="15">
        <v>2081</v>
      </c>
      <c r="V67" s="15">
        <v>2150</v>
      </c>
      <c r="W67" s="18">
        <v>1708</v>
      </c>
      <c r="X67" s="18">
        <v>1593</v>
      </c>
    </row>
    <row r="68" spans="1:24">
      <c r="A68" s="241" t="s">
        <v>1837</v>
      </c>
      <c r="C68" s="225">
        <v>2539</v>
      </c>
      <c r="D68" s="78" t="s">
        <v>1842</v>
      </c>
      <c r="E68" s="78" t="s">
        <v>1842</v>
      </c>
      <c r="F68" s="78" t="s">
        <v>1842</v>
      </c>
      <c r="G68" s="244">
        <v>1429</v>
      </c>
      <c r="H68" s="225">
        <v>1677</v>
      </c>
      <c r="I68" s="245">
        <v>1473</v>
      </c>
      <c r="J68" s="244">
        <v>1371</v>
      </c>
      <c r="K68" s="244">
        <v>1611</v>
      </c>
      <c r="L68" s="225">
        <v>2632</v>
      </c>
      <c r="M68" s="225">
        <v>3447</v>
      </c>
      <c r="N68" s="225">
        <v>6200</v>
      </c>
      <c r="O68" s="225">
        <v>6638</v>
      </c>
      <c r="P68" s="225">
        <v>6047</v>
      </c>
      <c r="Q68" s="155">
        <v>4894</v>
      </c>
      <c r="R68" s="90">
        <v>7216</v>
      </c>
      <c r="S68" s="90">
        <v>8737</v>
      </c>
      <c r="T68" s="90">
        <v>7580</v>
      </c>
      <c r="U68" s="15">
        <v>7324</v>
      </c>
      <c r="V68" s="15">
        <v>6639</v>
      </c>
      <c r="W68" s="18">
        <v>5457</v>
      </c>
      <c r="X68" s="18">
        <v>4703</v>
      </c>
    </row>
    <row r="69" spans="1:24">
      <c r="A69" s="241" t="s">
        <v>2103</v>
      </c>
      <c r="C69" s="225">
        <v>8059</v>
      </c>
      <c r="D69" s="78" t="s">
        <v>1842</v>
      </c>
      <c r="E69" s="78" t="s">
        <v>1842</v>
      </c>
      <c r="F69" s="78" t="s">
        <v>1842</v>
      </c>
      <c r="G69" s="244">
        <v>5291</v>
      </c>
      <c r="H69" s="225">
        <v>8641</v>
      </c>
      <c r="I69" s="245">
        <v>5750</v>
      </c>
      <c r="J69" s="244">
        <v>6117</v>
      </c>
      <c r="K69" s="244">
        <v>9062</v>
      </c>
      <c r="L69" s="225">
        <v>12609</v>
      </c>
      <c r="M69" s="225">
        <v>13563</v>
      </c>
      <c r="N69" s="225">
        <v>22730</v>
      </c>
      <c r="O69" s="225">
        <v>33855</v>
      </c>
      <c r="P69" s="225">
        <v>19546</v>
      </c>
      <c r="Q69" s="155">
        <v>14548</v>
      </c>
      <c r="R69" s="155">
        <v>21790</v>
      </c>
      <c r="S69" s="90">
        <v>22963</v>
      </c>
      <c r="T69" s="90">
        <v>16982</v>
      </c>
      <c r="U69" s="15">
        <v>15236</v>
      </c>
      <c r="V69" s="15">
        <v>16326</v>
      </c>
      <c r="W69" s="18">
        <v>11382</v>
      </c>
      <c r="X69" s="18">
        <v>9167</v>
      </c>
    </row>
    <row r="70" spans="1:24">
      <c r="A70" s="241" t="s">
        <v>2104</v>
      </c>
      <c r="C70" s="225">
        <v>1520</v>
      </c>
      <c r="D70" s="78" t="s">
        <v>1842</v>
      </c>
      <c r="E70" s="78" t="s">
        <v>1842</v>
      </c>
      <c r="F70" s="78" t="s">
        <v>1842</v>
      </c>
      <c r="G70" s="244">
        <v>1154</v>
      </c>
      <c r="H70" s="225">
        <v>1298</v>
      </c>
      <c r="I70" s="245">
        <v>1179</v>
      </c>
      <c r="J70" s="244">
        <v>1039</v>
      </c>
      <c r="K70" s="244">
        <v>1058</v>
      </c>
      <c r="L70" s="225">
        <v>1172</v>
      </c>
      <c r="M70" s="225">
        <v>1316</v>
      </c>
      <c r="N70" s="225">
        <v>1619</v>
      </c>
      <c r="O70" s="225">
        <v>2153</v>
      </c>
      <c r="P70" s="225">
        <v>2164</v>
      </c>
      <c r="Q70" s="155">
        <v>1444</v>
      </c>
      <c r="R70" s="155">
        <v>1817</v>
      </c>
      <c r="S70" s="90">
        <v>2036</v>
      </c>
      <c r="T70" s="90">
        <v>1819</v>
      </c>
      <c r="U70" s="15">
        <v>1817</v>
      </c>
      <c r="V70" s="15">
        <v>1824</v>
      </c>
      <c r="W70" s="18">
        <v>1740</v>
      </c>
      <c r="X70" s="18">
        <v>1403</v>
      </c>
    </row>
    <row r="71" spans="1:24">
      <c r="A71" s="241" t="s">
        <v>2105</v>
      </c>
      <c r="C71" s="225">
        <v>3684</v>
      </c>
      <c r="D71" s="78" t="s">
        <v>1842</v>
      </c>
      <c r="E71" s="78" t="s">
        <v>1842</v>
      </c>
      <c r="F71" s="78" t="s">
        <v>1842</v>
      </c>
      <c r="G71" s="244">
        <v>3264</v>
      </c>
      <c r="H71" s="225">
        <v>3167</v>
      </c>
      <c r="I71" s="245">
        <v>3093</v>
      </c>
      <c r="J71" s="244">
        <v>3077</v>
      </c>
      <c r="K71" s="244">
        <v>3517</v>
      </c>
      <c r="L71" s="225">
        <v>4494</v>
      </c>
      <c r="M71" s="225">
        <v>4819</v>
      </c>
      <c r="N71" s="225">
        <v>5629</v>
      </c>
      <c r="O71" s="225">
        <v>6407</v>
      </c>
      <c r="P71" s="225">
        <v>7134</v>
      </c>
      <c r="Q71" s="155">
        <v>5881</v>
      </c>
      <c r="R71" s="155">
        <v>6482</v>
      </c>
      <c r="S71" s="90">
        <v>7815</v>
      </c>
      <c r="T71" s="90">
        <v>8831</v>
      </c>
      <c r="U71" s="15">
        <v>10814</v>
      </c>
      <c r="V71" s="15">
        <v>11555</v>
      </c>
      <c r="W71" s="18">
        <v>11395</v>
      </c>
      <c r="X71" s="18">
        <v>16111</v>
      </c>
    </row>
    <row r="72" spans="1:24">
      <c r="A72" s="241" t="s">
        <v>2106</v>
      </c>
      <c r="C72" s="225">
        <v>10504</v>
      </c>
      <c r="D72" s="78" t="s">
        <v>1842</v>
      </c>
      <c r="E72" s="78" t="s">
        <v>1842</v>
      </c>
      <c r="F72" s="78" t="s">
        <v>1842</v>
      </c>
      <c r="G72" s="244">
        <v>10387</v>
      </c>
      <c r="H72" s="225">
        <v>11715</v>
      </c>
      <c r="I72" s="245">
        <v>10107</v>
      </c>
      <c r="J72" s="244">
        <v>10836</v>
      </c>
      <c r="K72" s="244">
        <v>7804</v>
      </c>
      <c r="L72" s="225">
        <v>9684</v>
      </c>
      <c r="M72" s="225">
        <v>10225</v>
      </c>
      <c r="N72" s="225">
        <v>12223</v>
      </c>
      <c r="O72" s="225">
        <v>15653</v>
      </c>
      <c r="P72" s="225">
        <v>18207</v>
      </c>
      <c r="Q72" s="155">
        <v>25092</v>
      </c>
      <c r="R72" s="155">
        <v>22430</v>
      </c>
      <c r="S72" s="90">
        <v>23133</v>
      </c>
      <c r="T72" s="90">
        <v>27470</v>
      </c>
      <c r="U72" s="15">
        <v>22542</v>
      </c>
      <c r="V72" s="15">
        <v>22641</v>
      </c>
      <c r="W72" s="18">
        <v>22602</v>
      </c>
      <c r="X72" s="18">
        <v>24674</v>
      </c>
    </row>
    <row r="73" spans="1:24" ht="39.6">
      <c r="A73" s="455" t="s">
        <v>2108</v>
      </c>
      <c r="C73" s="90"/>
      <c r="D73" s="57"/>
      <c r="E73" s="57"/>
      <c r="F73" s="57"/>
      <c r="G73" s="244"/>
      <c r="H73" s="235"/>
      <c r="I73" s="234"/>
      <c r="J73" s="234"/>
      <c r="K73" s="242"/>
      <c r="L73" s="242"/>
      <c r="M73" s="242"/>
      <c r="N73" s="242"/>
      <c r="O73" s="242"/>
      <c r="Q73" s="66"/>
      <c r="R73" s="114"/>
      <c r="S73" s="114"/>
    </row>
    <row r="74" spans="1:24" ht="26.4">
      <c r="A74" s="241" t="s">
        <v>2390</v>
      </c>
      <c r="C74" s="225">
        <v>1525</v>
      </c>
      <c r="D74" s="78" t="s">
        <v>1842</v>
      </c>
      <c r="E74" s="78" t="s">
        <v>1842</v>
      </c>
      <c r="F74" s="78" t="s">
        <v>1842</v>
      </c>
      <c r="G74" s="244">
        <v>993</v>
      </c>
      <c r="H74" s="225">
        <v>1145</v>
      </c>
      <c r="I74" s="244">
        <v>1051</v>
      </c>
      <c r="J74" s="244">
        <v>1159</v>
      </c>
      <c r="K74" s="244">
        <v>1232</v>
      </c>
      <c r="L74" s="225">
        <v>1402</v>
      </c>
      <c r="M74" s="225">
        <v>1460</v>
      </c>
      <c r="N74" s="225">
        <v>2335</v>
      </c>
      <c r="O74" s="225">
        <v>2441</v>
      </c>
      <c r="P74" s="225">
        <v>3073</v>
      </c>
      <c r="Q74" s="155">
        <v>3263</v>
      </c>
      <c r="R74" s="155">
        <v>2928</v>
      </c>
      <c r="S74" s="155">
        <v>3696</v>
      </c>
      <c r="T74" s="90">
        <v>3897</v>
      </c>
      <c r="U74" s="15">
        <v>3931</v>
      </c>
      <c r="V74" s="15">
        <v>4223</v>
      </c>
      <c r="W74" s="18">
        <v>3323</v>
      </c>
      <c r="X74" s="18">
        <v>2824</v>
      </c>
    </row>
    <row r="75" spans="1:24">
      <c r="A75" s="241" t="s">
        <v>2391</v>
      </c>
      <c r="C75" s="225">
        <v>844</v>
      </c>
      <c r="D75" s="78" t="s">
        <v>1842</v>
      </c>
      <c r="E75" s="78" t="s">
        <v>1842</v>
      </c>
      <c r="F75" s="78" t="s">
        <v>1842</v>
      </c>
      <c r="G75" s="244">
        <v>668</v>
      </c>
      <c r="H75" s="225">
        <v>542</v>
      </c>
      <c r="I75" s="244">
        <v>550</v>
      </c>
      <c r="J75" s="244">
        <v>597</v>
      </c>
      <c r="K75" s="244">
        <v>596</v>
      </c>
      <c r="L75" s="225">
        <v>614</v>
      </c>
      <c r="M75" s="225">
        <v>651</v>
      </c>
      <c r="N75" s="225">
        <v>729</v>
      </c>
      <c r="O75" s="225">
        <v>824</v>
      </c>
      <c r="P75" s="225">
        <v>1105</v>
      </c>
      <c r="Q75" s="155">
        <v>1148</v>
      </c>
      <c r="R75" s="155">
        <v>1367</v>
      </c>
      <c r="S75" s="155">
        <v>1521</v>
      </c>
      <c r="T75" s="90">
        <v>1597</v>
      </c>
      <c r="U75" s="15">
        <v>1609</v>
      </c>
      <c r="V75" s="15">
        <v>1764</v>
      </c>
      <c r="W75" s="18">
        <v>1430</v>
      </c>
      <c r="X75" s="18">
        <v>1412</v>
      </c>
    </row>
    <row r="76" spans="1:24">
      <c r="A76" s="46" t="s">
        <v>2107</v>
      </c>
      <c r="B76" s="307"/>
      <c r="C76" s="90">
        <v>635</v>
      </c>
      <c r="D76" s="80" t="s">
        <v>1842</v>
      </c>
      <c r="E76" s="80" t="s">
        <v>1842</v>
      </c>
      <c r="F76" s="80" t="s">
        <v>1842</v>
      </c>
      <c r="G76" s="90">
        <v>367</v>
      </c>
      <c r="H76" s="90">
        <v>382</v>
      </c>
      <c r="I76" s="78">
        <v>442</v>
      </c>
      <c r="J76" s="78">
        <v>595</v>
      </c>
      <c r="K76" s="78">
        <v>625</v>
      </c>
      <c r="L76" s="78">
        <v>834</v>
      </c>
      <c r="M76" s="78">
        <v>1039</v>
      </c>
      <c r="N76" s="78">
        <v>1450</v>
      </c>
      <c r="O76" s="78">
        <v>1623</v>
      </c>
      <c r="P76" s="78">
        <v>1884</v>
      </c>
      <c r="Q76" s="78">
        <v>1820</v>
      </c>
      <c r="R76" s="90">
        <v>2136</v>
      </c>
      <c r="S76" s="90">
        <v>2664</v>
      </c>
      <c r="T76" s="90">
        <v>2650</v>
      </c>
      <c r="U76" s="15">
        <v>2998</v>
      </c>
      <c r="V76" s="15">
        <v>2997</v>
      </c>
      <c r="W76" s="18">
        <v>2562</v>
      </c>
      <c r="X76" s="18">
        <v>2736</v>
      </c>
    </row>
    <row r="77" spans="1:24">
      <c r="A77" s="241" t="s">
        <v>2319</v>
      </c>
      <c r="B77" s="307"/>
      <c r="C77" s="90">
        <v>3738</v>
      </c>
      <c r="D77" s="80" t="s">
        <v>1842</v>
      </c>
      <c r="E77" s="80" t="s">
        <v>1842</v>
      </c>
      <c r="F77" s="80" t="s">
        <v>1842</v>
      </c>
      <c r="G77" s="90">
        <v>633</v>
      </c>
      <c r="H77" s="90">
        <v>567</v>
      </c>
      <c r="I77" s="78">
        <v>936</v>
      </c>
      <c r="J77" s="78">
        <v>1273</v>
      </c>
      <c r="K77" s="78">
        <v>1269</v>
      </c>
      <c r="L77" s="78">
        <v>1317</v>
      </c>
      <c r="M77" s="78">
        <v>1709</v>
      </c>
      <c r="N77" s="78">
        <v>2464</v>
      </c>
      <c r="O77" s="78">
        <v>2513</v>
      </c>
      <c r="P77" s="78">
        <v>3006</v>
      </c>
      <c r="Q77" s="78">
        <v>3073</v>
      </c>
      <c r="R77" s="90">
        <v>3303</v>
      </c>
      <c r="S77" s="90">
        <v>4186</v>
      </c>
      <c r="T77" s="90">
        <v>4221</v>
      </c>
      <c r="U77" s="15">
        <v>4590</v>
      </c>
      <c r="V77" s="15">
        <v>5254</v>
      </c>
      <c r="W77" s="18">
        <v>4322</v>
      </c>
      <c r="X77" s="18">
        <v>4908</v>
      </c>
    </row>
    <row r="78" spans="1:24">
      <c r="A78" s="241" t="s">
        <v>958</v>
      </c>
      <c r="B78" s="307"/>
      <c r="C78" s="80" t="s">
        <v>1842</v>
      </c>
      <c r="D78" s="80" t="s">
        <v>1842</v>
      </c>
      <c r="E78" s="80" t="s">
        <v>1842</v>
      </c>
      <c r="F78" s="80" t="s">
        <v>1842</v>
      </c>
      <c r="G78" s="90">
        <v>311</v>
      </c>
      <c r="H78" s="90">
        <v>388</v>
      </c>
      <c r="I78" s="78">
        <v>213</v>
      </c>
      <c r="J78" s="78">
        <v>289</v>
      </c>
      <c r="K78" s="78">
        <v>276</v>
      </c>
      <c r="L78" s="78">
        <v>287</v>
      </c>
      <c r="M78" s="78">
        <v>292</v>
      </c>
      <c r="N78" s="78">
        <v>337</v>
      </c>
      <c r="O78" s="78">
        <v>492</v>
      </c>
      <c r="P78" s="78">
        <v>793</v>
      </c>
      <c r="Q78" s="78">
        <v>528</v>
      </c>
      <c r="R78" s="90">
        <v>759</v>
      </c>
      <c r="S78" s="90">
        <v>848</v>
      </c>
      <c r="T78" s="90">
        <v>826</v>
      </c>
      <c r="U78" s="15">
        <v>1040</v>
      </c>
      <c r="V78" s="15">
        <v>1006</v>
      </c>
      <c r="W78" s="18">
        <v>691</v>
      </c>
      <c r="X78" s="18">
        <v>638</v>
      </c>
    </row>
    <row r="79" spans="1:24">
      <c r="A79" s="241" t="s">
        <v>959</v>
      </c>
      <c r="B79" s="280"/>
      <c r="C79" s="78">
        <v>1459</v>
      </c>
      <c r="D79" s="78" t="s">
        <v>1842</v>
      </c>
      <c r="E79" s="78" t="s">
        <v>1842</v>
      </c>
      <c r="F79" s="78" t="s">
        <v>1842</v>
      </c>
      <c r="G79" s="90">
        <v>670</v>
      </c>
      <c r="H79" s="78">
        <v>834</v>
      </c>
      <c r="I79" s="90">
        <v>1169</v>
      </c>
      <c r="J79" s="90">
        <v>819</v>
      </c>
      <c r="K79" s="90">
        <v>1167</v>
      </c>
      <c r="L79" s="78">
        <v>1464</v>
      </c>
      <c r="M79" s="78">
        <v>1693</v>
      </c>
      <c r="N79" s="78">
        <v>1578</v>
      </c>
      <c r="O79" s="78">
        <v>2591</v>
      </c>
      <c r="P79" s="78">
        <v>2480</v>
      </c>
      <c r="Q79" s="90">
        <v>1797</v>
      </c>
      <c r="R79" s="90">
        <v>2739</v>
      </c>
      <c r="S79" s="90">
        <v>2783</v>
      </c>
      <c r="T79" s="90">
        <v>2646</v>
      </c>
      <c r="U79" s="15">
        <v>3583</v>
      </c>
      <c r="V79" s="15">
        <v>3387</v>
      </c>
      <c r="W79" s="18">
        <v>2056</v>
      </c>
      <c r="X79" s="18">
        <v>2163</v>
      </c>
    </row>
    <row r="80" spans="1:24">
      <c r="A80" s="399" t="s">
        <v>2340</v>
      </c>
      <c r="B80" s="398"/>
      <c r="C80" s="78">
        <v>1693</v>
      </c>
      <c r="D80" s="80" t="s">
        <v>1842</v>
      </c>
      <c r="E80" s="80" t="s">
        <v>1842</v>
      </c>
      <c r="F80" s="80" t="s">
        <v>1842</v>
      </c>
      <c r="G80" s="80" t="s">
        <v>1842</v>
      </c>
      <c r="H80" s="78">
        <v>896</v>
      </c>
      <c r="I80" s="78" t="s">
        <v>1842</v>
      </c>
      <c r="J80" s="78">
        <v>949</v>
      </c>
      <c r="K80" s="78">
        <v>1435</v>
      </c>
      <c r="L80" s="78">
        <v>1750</v>
      </c>
      <c r="M80" s="78">
        <v>1994</v>
      </c>
      <c r="N80" s="78">
        <v>1879</v>
      </c>
      <c r="O80" s="78">
        <v>3685</v>
      </c>
      <c r="P80" s="78">
        <v>2928</v>
      </c>
      <c r="Q80" s="78">
        <v>2202</v>
      </c>
      <c r="R80" s="90">
        <v>3352</v>
      </c>
      <c r="S80" s="90">
        <v>3755</v>
      </c>
      <c r="T80" s="90">
        <v>3279</v>
      </c>
      <c r="U80" s="15">
        <v>4487</v>
      </c>
      <c r="V80" s="15">
        <v>4137</v>
      </c>
      <c r="W80" s="18">
        <v>2369</v>
      </c>
      <c r="X80" s="18">
        <v>2418</v>
      </c>
    </row>
    <row r="81" spans="1:24" ht="26.4">
      <c r="A81" s="241" t="s">
        <v>2392</v>
      </c>
      <c r="B81" s="280"/>
      <c r="C81" s="78">
        <v>1873</v>
      </c>
      <c r="D81" s="78" t="s">
        <v>1842</v>
      </c>
      <c r="E81" s="78" t="s">
        <v>1842</v>
      </c>
      <c r="F81" s="78" t="s">
        <v>1842</v>
      </c>
      <c r="G81" s="90">
        <v>1653</v>
      </c>
      <c r="H81" s="78">
        <v>1389</v>
      </c>
      <c r="I81" s="90">
        <v>1172</v>
      </c>
      <c r="J81" s="90">
        <v>1235</v>
      </c>
      <c r="K81" s="90">
        <v>1440</v>
      </c>
      <c r="L81" s="78">
        <v>1633</v>
      </c>
      <c r="M81" s="78">
        <v>1845</v>
      </c>
      <c r="N81" s="78">
        <v>1827</v>
      </c>
      <c r="O81" s="78">
        <v>2523</v>
      </c>
      <c r="P81" s="78">
        <v>3110</v>
      </c>
      <c r="Q81" s="90">
        <v>2706</v>
      </c>
      <c r="R81" s="90">
        <v>3751</v>
      </c>
      <c r="S81" s="90">
        <v>4434</v>
      </c>
      <c r="T81" s="90">
        <v>3920</v>
      </c>
      <c r="U81" s="15">
        <v>4835</v>
      </c>
      <c r="V81" s="15">
        <v>4936</v>
      </c>
      <c r="W81" s="18">
        <v>3245</v>
      </c>
      <c r="X81" s="18">
        <v>3815</v>
      </c>
    </row>
    <row r="82" spans="1:24">
      <c r="A82" s="26" t="s">
        <v>2341</v>
      </c>
      <c r="B82" s="307"/>
      <c r="C82" s="80" t="s">
        <v>1842</v>
      </c>
      <c r="D82" s="80" t="s">
        <v>1842</v>
      </c>
      <c r="E82" s="80" t="s">
        <v>1842</v>
      </c>
      <c r="F82" s="80" t="s">
        <v>1842</v>
      </c>
      <c r="G82" s="90">
        <v>1633</v>
      </c>
      <c r="H82" s="90">
        <v>1398</v>
      </c>
      <c r="I82" s="78">
        <v>1179</v>
      </c>
      <c r="J82" s="78">
        <v>1249</v>
      </c>
      <c r="K82" s="78">
        <v>1457</v>
      </c>
      <c r="L82" s="78">
        <v>1672</v>
      </c>
      <c r="M82" s="78">
        <v>1851</v>
      </c>
      <c r="N82" s="78">
        <v>1818</v>
      </c>
      <c r="O82" s="78">
        <v>2503</v>
      </c>
      <c r="P82" s="78">
        <v>3029</v>
      </c>
      <c r="Q82" s="78">
        <v>2655</v>
      </c>
      <c r="R82" s="90">
        <v>3611</v>
      </c>
      <c r="S82" s="90">
        <v>4303</v>
      </c>
      <c r="T82" s="90">
        <v>3828</v>
      </c>
      <c r="U82" s="15">
        <v>4818</v>
      </c>
      <c r="V82" s="15">
        <v>4882</v>
      </c>
      <c r="W82" s="18">
        <v>3185</v>
      </c>
      <c r="X82" s="18">
        <v>3785</v>
      </c>
    </row>
    <row r="83" spans="1:24">
      <c r="A83" s="241" t="s">
        <v>2320</v>
      </c>
      <c r="B83" s="307"/>
      <c r="C83" s="90">
        <v>295</v>
      </c>
      <c r="D83" s="80" t="s">
        <v>1842</v>
      </c>
      <c r="E83" s="80" t="s">
        <v>1842</v>
      </c>
      <c r="F83" s="80" t="s">
        <v>1842</v>
      </c>
      <c r="G83" s="90">
        <v>150</v>
      </c>
      <c r="H83" s="90">
        <v>155</v>
      </c>
      <c r="I83" s="78">
        <v>118</v>
      </c>
      <c r="J83" s="78">
        <v>162</v>
      </c>
      <c r="K83" s="78">
        <v>166</v>
      </c>
      <c r="L83" s="78">
        <v>162</v>
      </c>
      <c r="M83" s="78">
        <v>869</v>
      </c>
      <c r="N83" s="78">
        <v>258</v>
      </c>
      <c r="O83" s="78">
        <v>405</v>
      </c>
      <c r="P83" s="78">
        <v>405</v>
      </c>
      <c r="Q83" s="78">
        <v>385</v>
      </c>
      <c r="R83" s="90">
        <v>410</v>
      </c>
      <c r="S83" s="90">
        <v>491</v>
      </c>
      <c r="T83" s="90">
        <v>493</v>
      </c>
      <c r="U83" s="15">
        <v>521</v>
      </c>
      <c r="V83" s="15">
        <v>555</v>
      </c>
      <c r="W83" s="18">
        <v>464</v>
      </c>
      <c r="X83" s="18">
        <v>376</v>
      </c>
    </row>
    <row r="84" spans="1:24">
      <c r="A84" s="241" t="s">
        <v>591</v>
      </c>
      <c r="B84" s="418"/>
      <c r="C84" s="80" t="s">
        <v>1842</v>
      </c>
      <c r="D84" s="80" t="s">
        <v>1842</v>
      </c>
      <c r="E84" s="80" t="s">
        <v>1842</v>
      </c>
      <c r="F84" s="80" t="s">
        <v>1842</v>
      </c>
      <c r="G84" s="80" t="s">
        <v>1842</v>
      </c>
      <c r="H84" s="80" t="s">
        <v>1842</v>
      </c>
      <c r="I84" s="78">
        <v>243</v>
      </c>
      <c r="J84" s="78">
        <v>279</v>
      </c>
      <c r="K84" s="78">
        <v>335</v>
      </c>
      <c r="L84" s="78">
        <v>343</v>
      </c>
      <c r="M84" s="78">
        <v>353</v>
      </c>
      <c r="N84" s="78">
        <v>385</v>
      </c>
      <c r="O84" s="78">
        <v>514</v>
      </c>
      <c r="P84" s="78">
        <v>561</v>
      </c>
      <c r="Q84" s="78">
        <v>680</v>
      </c>
      <c r="R84" s="90">
        <v>938</v>
      </c>
      <c r="S84" s="90">
        <v>900</v>
      </c>
      <c r="T84" s="90">
        <v>1061</v>
      </c>
      <c r="U84" s="15">
        <v>1070</v>
      </c>
      <c r="V84" s="427">
        <v>1044</v>
      </c>
      <c r="W84" s="427">
        <v>848</v>
      </c>
      <c r="X84" s="18">
        <v>837</v>
      </c>
    </row>
    <row r="85" spans="1:24" ht="26.4">
      <c r="A85" s="241" t="s">
        <v>2321</v>
      </c>
      <c r="B85" s="307"/>
      <c r="C85" s="90">
        <v>519</v>
      </c>
      <c r="D85" s="80" t="s">
        <v>1842</v>
      </c>
      <c r="E85" s="80" t="s">
        <v>1842</v>
      </c>
      <c r="F85" s="80" t="s">
        <v>1842</v>
      </c>
      <c r="G85" s="90">
        <v>401</v>
      </c>
      <c r="H85" s="90">
        <v>349</v>
      </c>
      <c r="I85" s="78">
        <v>283</v>
      </c>
      <c r="J85" s="78">
        <v>308</v>
      </c>
      <c r="K85" s="78">
        <v>340</v>
      </c>
      <c r="L85" s="78">
        <v>419</v>
      </c>
      <c r="M85" s="78">
        <v>522</v>
      </c>
      <c r="N85" s="78">
        <v>537</v>
      </c>
      <c r="O85" s="78">
        <v>597</v>
      </c>
      <c r="P85" s="78">
        <v>666</v>
      </c>
      <c r="Q85" s="78">
        <v>643</v>
      </c>
      <c r="R85" s="90">
        <v>659</v>
      </c>
      <c r="S85" s="90">
        <v>726</v>
      </c>
      <c r="T85" s="90">
        <v>734</v>
      </c>
      <c r="U85" s="15">
        <v>744</v>
      </c>
      <c r="V85" s="15">
        <v>751</v>
      </c>
      <c r="W85" s="18">
        <v>742</v>
      </c>
      <c r="X85" s="18">
        <v>737</v>
      </c>
    </row>
    <row r="86" spans="1:24" ht="26.4">
      <c r="A86" s="399" t="s">
        <v>2342</v>
      </c>
      <c r="B86" s="398"/>
      <c r="C86" s="78">
        <v>524</v>
      </c>
      <c r="D86" s="78" t="s">
        <v>1842</v>
      </c>
      <c r="E86" s="78" t="s">
        <v>1842</v>
      </c>
      <c r="F86" s="78" t="s">
        <v>1842</v>
      </c>
      <c r="G86" s="90">
        <v>293</v>
      </c>
      <c r="H86" s="78">
        <v>285</v>
      </c>
      <c r="I86" s="90">
        <v>292</v>
      </c>
      <c r="J86" s="90">
        <v>331</v>
      </c>
      <c r="K86" s="90">
        <v>351</v>
      </c>
      <c r="L86" s="78">
        <v>403</v>
      </c>
      <c r="M86" s="78">
        <v>508</v>
      </c>
      <c r="N86" s="78">
        <v>588</v>
      </c>
      <c r="O86" s="78">
        <v>669</v>
      </c>
      <c r="P86" s="78">
        <v>738</v>
      </c>
      <c r="Q86" s="90">
        <v>795</v>
      </c>
      <c r="R86" s="90">
        <v>859</v>
      </c>
      <c r="S86" s="90">
        <v>946</v>
      </c>
      <c r="T86" s="90">
        <v>957</v>
      </c>
      <c r="U86" s="15">
        <v>984</v>
      </c>
      <c r="V86" s="15">
        <v>899</v>
      </c>
      <c r="W86" s="18">
        <v>775</v>
      </c>
      <c r="X86" s="18">
        <v>767</v>
      </c>
    </row>
    <row r="87" spans="1:24">
      <c r="A87" s="399" t="s">
        <v>2343</v>
      </c>
      <c r="B87" s="398"/>
      <c r="C87" s="78">
        <v>604</v>
      </c>
      <c r="D87" s="80" t="s">
        <v>1842</v>
      </c>
      <c r="E87" s="80" t="s">
        <v>1842</v>
      </c>
      <c r="F87" s="80" t="s">
        <v>1842</v>
      </c>
      <c r="G87" s="90">
        <v>313</v>
      </c>
      <c r="H87" s="78">
        <v>399</v>
      </c>
      <c r="I87" s="78">
        <v>296</v>
      </c>
      <c r="J87" s="78">
        <v>313</v>
      </c>
      <c r="K87" s="78">
        <v>325</v>
      </c>
      <c r="L87" s="78">
        <v>337</v>
      </c>
      <c r="M87" s="78">
        <v>406</v>
      </c>
      <c r="N87" s="78">
        <v>427</v>
      </c>
      <c r="O87" s="78">
        <v>487</v>
      </c>
      <c r="P87" s="78">
        <v>490</v>
      </c>
      <c r="Q87" s="78">
        <v>645</v>
      </c>
      <c r="R87" s="90">
        <v>554</v>
      </c>
      <c r="S87" s="90">
        <v>658</v>
      </c>
      <c r="T87" s="90">
        <v>623</v>
      </c>
      <c r="U87" s="15">
        <v>584</v>
      </c>
      <c r="V87" s="15">
        <v>591</v>
      </c>
      <c r="W87" s="18">
        <v>434</v>
      </c>
      <c r="X87" s="18">
        <v>547</v>
      </c>
    </row>
    <row r="88" spans="1:24">
      <c r="A88" s="241" t="s">
        <v>2395</v>
      </c>
      <c r="B88" s="280"/>
      <c r="C88" s="78">
        <v>3296</v>
      </c>
      <c r="D88" s="78" t="s">
        <v>1842</v>
      </c>
      <c r="E88" s="78" t="s">
        <v>1842</v>
      </c>
      <c r="F88" s="78" t="s">
        <v>1842</v>
      </c>
      <c r="G88" s="90">
        <v>1594</v>
      </c>
      <c r="H88" s="78">
        <v>1551</v>
      </c>
      <c r="I88" s="90">
        <v>1485</v>
      </c>
      <c r="J88" s="90">
        <v>1342</v>
      </c>
      <c r="K88" s="90">
        <v>1294</v>
      </c>
      <c r="L88" s="78">
        <v>1552</v>
      </c>
      <c r="M88" s="78">
        <v>1789</v>
      </c>
      <c r="N88" s="78">
        <v>2169</v>
      </c>
      <c r="O88" s="78">
        <v>2646</v>
      </c>
      <c r="P88" s="78">
        <v>3231</v>
      </c>
      <c r="Q88" s="90">
        <v>2762</v>
      </c>
      <c r="R88" s="90">
        <v>3254</v>
      </c>
      <c r="S88" s="90">
        <v>4602</v>
      </c>
      <c r="T88" s="90">
        <v>4100</v>
      </c>
      <c r="U88" s="15">
        <v>3598</v>
      </c>
      <c r="V88" s="15">
        <v>3699</v>
      </c>
      <c r="W88" s="18">
        <v>3263</v>
      </c>
      <c r="X88" s="18">
        <v>3012</v>
      </c>
    </row>
    <row r="89" spans="1:24">
      <c r="A89" s="241" t="s">
        <v>2332</v>
      </c>
      <c r="B89" s="307"/>
      <c r="C89" s="78">
        <v>149</v>
      </c>
      <c r="D89" s="80" t="s">
        <v>1842</v>
      </c>
      <c r="E89" s="80" t="s">
        <v>1842</v>
      </c>
      <c r="F89" s="80" t="s">
        <v>1842</v>
      </c>
      <c r="G89" s="90">
        <v>92.4</v>
      </c>
      <c r="H89" s="78">
        <v>118</v>
      </c>
      <c r="I89" s="78">
        <v>123</v>
      </c>
      <c r="J89" s="78">
        <v>122</v>
      </c>
      <c r="K89" s="78">
        <v>127</v>
      </c>
      <c r="L89" s="78">
        <v>158</v>
      </c>
      <c r="M89" s="78">
        <v>170</v>
      </c>
      <c r="N89" s="78">
        <v>162</v>
      </c>
      <c r="O89" s="78">
        <v>280</v>
      </c>
      <c r="P89" s="78">
        <v>489</v>
      </c>
      <c r="Q89" s="78">
        <v>529</v>
      </c>
      <c r="R89" s="90">
        <v>522</v>
      </c>
      <c r="S89" s="90">
        <v>523</v>
      </c>
      <c r="T89" s="90">
        <v>438</v>
      </c>
      <c r="U89" s="15">
        <v>417</v>
      </c>
      <c r="V89" s="15">
        <v>563</v>
      </c>
      <c r="W89" s="18">
        <v>440</v>
      </c>
      <c r="X89" s="18">
        <v>334</v>
      </c>
    </row>
    <row r="90" spans="1:24">
      <c r="A90" s="241" t="s">
        <v>2344</v>
      </c>
      <c r="B90" s="307"/>
      <c r="C90" s="78"/>
      <c r="D90" s="90"/>
      <c r="E90" s="90"/>
      <c r="F90" s="90"/>
      <c r="G90" s="90"/>
      <c r="H90" s="78"/>
      <c r="I90" s="90"/>
      <c r="J90" s="90"/>
      <c r="K90" s="90"/>
      <c r="L90" s="78"/>
      <c r="M90" s="78"/>
      <c r="N90" s="78"/>
      <c r="O90" s="78"/>
      <c r="P90" s="78"/>
      <c r="Q90" s="90"/>
      <c r="R90" s="90"/>
      <c r="S90" s="90"/>
      <c r="T90" s="90"/>
      <c r="U90" s="15"/>
      <c r="V90" s="15"/>
      <c r="W90" s="18"/>
      <c r="X90" s="18"/>
    </row>
    <row r="91" spans="1:24">
      <c r="A91" s="401" t="s">
        <v>2334</v>
      </c>
      <c r="B91" s="280"/>
      <c r="C91" s="78">
        <v>130</v>
      </c>
      <c r="D91" s="78" t="s">
        <v>1842</v>
      </c>
      <c r="E91" s="78" t="s">
        <v>1842</v>
      </c>
      <c r="F91" s="78" t="s">
        <v>1842</v>
      </c>
      <c r="G91" s="90">
        <v>70.5</v>
      </c>
      <c r="H91" s="78">
        <v>106</v>
      </c>
      <c r="I91" s="90">
        <v>112</v>
      </c>
      <c r="J91" s="90">
        <v>91.3</v>
      </c>
      <c r="K91" s="90">
        <v>108</v>
      </c>
      <c r="L91" s="78">
        <v>154</v>
      </c>
      <c r="M91" s="78">
        <v>117</v>
      </c>
      <c r="N91" s="78">
        <v>112</v>
      </c>
      <c r="O91" s="78">
        <v>158</v>
      </c>
      <c r="P91" s="78">
        <v>346</v>
      </c>
      <c r="Q91" s="90">
        <v>230</v>
      </c>
      <c r="R91" s="90">
        <v>160</v>
      </c>
      <c r="S91" s="90">
        <v>338</v>
      </c>
      <c r="T91" s="90">
        <v>230</v>
      </c>
      <c r="U91" s="15">
        <v>257</v>
      </c>
      <c r="V91" s="15">
        <v>244</v>
      </c>
      <c r="W91" s="18">
        <v>183</v>
      </c>
      <c r="X91" s="18">
        <v>154</v>
      </c>
    </row>
    <row r="92" spans="1:24">
      <c r="A92" s="399" t="s">
        <v>2346</v>
      </c>
      <c r="B92" s="398"/>
      <c r="C92" s="101">
        <v>59</v>
      </c>
      <c r="D92" s="80" t="s">
        <v>1842</v>
      </c>
      <c r="E92" s="80" t="s">
        <v>1842</v>
      </c>
      <c r="F92" s="80" t="s">
        <v>1842</v>
      </c>
      <c r="G92" s="90">
        <v>61.7</v>
      </c>
      <c r="H92" s="78">
        <v>77.5</v>
      </c>
      <c r="I92" s="78">
        <v>120</v>
      </c>
      <c r="J92" s="78">
        <v>140</v>
      </c>
      <c r="K92" s="78">
        <v>144</v>
      </c>
      <c r="L92" s="78">
        <v>153</v>
      </c>
      <c r="M92" s="78">
        <v>170</v>
      </c>
      <c r="N92" s="78">
        <v>147</v>
      </c>
      <c r="O92" s="78">
        <v>255</v>
      </c>
      <c r="P92" s="78">
        <v>388</v>
      </c>
      <c r="Q92" s="78">
        <v>133</v>
      </c>
      <c r="R92" s="90">
        <v>309</v>
      </c>
      <c r="S92" s="90">
        <v>370</v>
      </c>
      <c r="T92" s="90">
        <v>365</v>
      </c>
      <c r="U92" s="15">
        <v>323</v>
      </c>
      <c r="V92" s="15">
        <v>239</v>
      </c>
      <c r="W92" s="18">
        <v>128</v>
      </c>
      <c r="X92" s="18">
        <v>128</v>
      </c>
    </row>
    <row r="93" spans="1:24">
      <c r="A93" s="340" t="s">
        <v>2345</v>
      </c>
      <c r="C93" s="78">
        <v>392</v>
      </c>
      <c r="D93" s="78" t="s">
        <v>1842</v>
      </c>
      <c r="E93" s="78" t="s">
        <v>1842</v>
      </c>
      <c r="F93" s="78" t="s">
        <v>1842</v>
      </c>
      <c r="G93" s="90">
        <v>144</v>
      </c>
      <c r="H93" s="78">
        <v>178</v>
      </c>
      <c r="I93" s="90">
        <v>130</v>
      </c>
      <c r="J93" s="90">
        <v>105</v>
      </c>
      <c r="K93" s="90">
        <v>144</v>
      </c>
      <c r="L93" s="78">
        <v>167</v>
      </c>
      <c r="M93" s="78">
        <v>183</v>
      </c>
      <c r="N93" s="78">
        <v>229</v>
      </c>
      <c r="O93" s="78">
        <v>690</v>
      </c>
      <c r="P93" s="78">
        <v>505</v>
      </c>
      <c r="Q93" s="90">
        <v>1590</v>
      </c>
      <c r="R93" s="90">
        <v>1696</v>
      </c>
      <c r="S93" s="90">
        <v>950</v>
      </c>
      <c r="T93" s="90">
        <v>2441</v>
      </c>
      <c r="U93" s="15">
        <v>2918</v>
      </c>
      <c r="V93" s="15">
        <v>4199</v>
      </c>
      <c r="W93" s="18">
        <v>3348</v>
      </c>
      <c r="X93" s="18">
        <v>3436</v>
      </c>
    </row>
    <row r="94" spans="1:24">
      <c r="A94" s="399" t="s">
        <v>1965</v>
      </c>
      <c r="B94" s="393"/>
      <c r="C94" s="78">
        <v>362</v>
      </c>
      <c r="D94" s="80" t="s">
        <v>1842</v>
      </c>
      <c r="E94" s="80" t="s">
        <v>1842</v>
      </c>
      <c r="F94" s="80" t="s">
        <v>1842</v>
      </c>
      <c r="G94" s="90">
        <v>312</v>
      </c>
      <c r="H94" s="78">
        <v>207</v>
      </c>
      <c r="I94" s="78">
        <v>273</v>
      </c>
      <c r="J94" s="78">
        <v>182</v>
      </c>
      <c r="K94" s="78">
        <v>212</v>
      </c>
      <c r="L94" s="78">
        <v>263</v>
      </c>
      <c r="M94" s="78">
        <v>253</v>
      </c>
      <c r="N94" s="78">
        <v>269</v>
      </c>
      <c r="O94" s="78">
        <v>353</v>
      </c>
      <c r="P94" s="78">
        <v>467</v>
      </c>
      <c r="Q94" s="78">
        <v>311</v>
      </c>
      <c r="R94" s="90">
        <v>359</v>
      </c>
      <c r="S94" s="90">
        <v>504</v>
      </c>
      <c r="T94" s="90">
        <v>424</v>
      </c>
      <c r="U94" s="15">
        <v>425</v>
      </c>
      <c r="V94" s="15">
        <v>437</v>
      </c>
      <c r="W94" s="18">
        <v>458</v>
      </c>
      <c r="X94" s="18">
        <v>273</v>
      </c>
    </row>
    <row r="95" spans="1:24">
      <c r="A95" s="399" t="s">
        <v>2347</v>
      </c>
      <c r="B95" s="393"/>
      <c r="C95" s="78">
        <v>801</v>
      </c>
      <c r="D95" s="80" t="s">
        <v>1842</v>
      </c>
      <c r="E95" s="80" t="s">
        <v>1842</v>
      </c>
      <c r="F95" s="80" t="s">
        <v>1842</v>
      </c>
      <c r="G95" s="80" t="s">
        <v>1842</v>
      </c>
      <c r="H95" s="78">
        <v>343</v>
      </c>
      <c r="I95" s="78">
        <v>337</v>
      </c>
      <c r="J95" s="78">
        <v>405</v>
      </c>
      <c r="K95" s="78">
        <v>464</v>
      </c>
      <c r="L95" s="78">
        <v>482</v>
      </c>
      <c r="M95" s="78">
        <v>500</v>
      </c>
      <c r="N95" s="78">
        <v>535</v>
      </c>
      <c r="O95" s="78">
        <v>791</v>
      </c>
      <c r="P95" s="78">
        <v>1148</v>
      </c>
      <c r="Q95" s="78">
        <v>917</v>
      </c>
      <c r="R95" s="90">
        <v>1016</v>
      </c>
      <c r="S95" s="90">
        <v>1278</v>
      </c>
      <c r="T95" s="90">
        <v>1147</v>
      </c>
      <c r="U95" s="15">
        <v>929</v>
      </c>
      <c r="V95" s="15">
        <v>909</v>
      </c>
      <c r="W95" s="18">
        <v>722</v>
      </c>
      <c r="X95" s="18">
        <v>731</v>
      </c>
    </row>
    <row r="96" spans="1:24" ht="26.4">
      <c r="A96" s="399" t="s">
        <v>2336</v>
      </c>
      <c r="B96" s="393"/>
      <c r="C96" s="78">
        <v>898</v>
      </c>
      <c r="D96" s="78" t="s">
        <v>1842</v>
      </c>
      <c r="E96" s="78" t="s">
        <v>1842</v>
      </c>
      <c r="F96" s="78" t="s">
        <v>1842</v>
      </c>
      <c r="G96" s="90">
        <v>567</v>
      </c>
      <c r="H96" s="78">
        <v>591</v>
      </c>
      <c r="I96" s="90">
        <v>495</v>
      </c>
      <c r="J96" s="90">
        <v>666</v>
      </c>
      <c r="K96" s="90">
        <v>722</v>
      </c>
      <c r="L96" s="78">
        <v>780</v>
      </c>
      <c r="M96" s="78">
        <v>878</v>
      </c>
      <c r="N96" s="78">
        <v>916</v>
      </c>
      <c r="O96" s="78">
        <v>1009</v>
      </c>
      <c r="P96" s="78">
        <v>1584</v>
      </c>
      <c r="Q96" s="90">
        <v>819</v>
      </c>
      <c r="R96" s="90">
        <v>1042</v>
      </c>
      <c r="S96" s="90">
        <v>1343</v>
      </c>
      <c r="T96" s="90">
        <v>1297</v>
      </c>
      <c r="U96" s="15">
        <v>1304</v>
      </c>
      <c r="V96" s="15">
        <v>1256</v>
      </c>
      <c r="W96" s="18">
        <v>1135</v>
      </c>
      <c r="X96" s="18">
        <v>853</v>
      </c>
    </row>
    <row r="97" spans="1:24" ht="39.6">
      <c r="A97" s="399" t="s">
        <v>2348</v>
      </c>
      <c r="B97" s="393"/>
      <c r="C97" s="78" t="s">
        <v>1842</v>
      </c>
      <c r="D97" s="80" t="s">
        <v>1842</v>
      </c>
      <c r="E97" s="80" t="s">
        <v>1842</v>
      </c>
      <c r="F97" s="80" t="s">
        <v>1842</v>
      </c>
      <c r="G97" s="90">
        <v>750</v>
      </c>
      <c r="H97" s="78">
        <v>551</v>
      </c>
      <c r="I97" s="78">
        <v>417</v>
      </c>
      <c r="J97" s="78">
        <v>450</v>
      </c>
      <c r="K97" s="78">
        <v>4850</v>
      </c>
      <c r="L97" s="78">
        <v>522</v>
      </c>
      <c r="M97" s="78">
        <v>590</v>
      </c>
      <c r="N97" s="78">
        <v>570</v>
      </c>
      <c r="O97" s="78">
        <v>635</v>
      </c>
      <c r="P97" s="78">
        <v>1120</v>
      </c>
      <c r="Q97" s="78">
        <v>1023</v>
      </c>
      <c r="R97" s="90">
        <v>1191</v>
      </c>
      <c r="S97" s="90">
        <v>1711</v>
      </c>
      <c r="T97" s="90">
        <v>1388</v>
      </c>
      <c r="U97" s="15">
        <v>1055</v>
      </c>
      <c r="V97" s="15">
        <v>1359</v>
      </c>
      <c r="W97" s="18">
        <v>1231</v>
      </c>
      <c r="X97" s="18">
        <v>1454</v>
      </c>
    </row>
    <row r="98" spans="1:24" ht="26.4">
      <c r="A98" s="399" t="s">
        <v>2337</v>
      </c>
      <c r="B98" s="393"/>
      <c r="C98" s="78">
        <v>1547</v>
      </c>
      <c r="D98" s="80" t="s">
        <v>1842</v>
      </c>
      <c r="E98" s="80" t="s">
        <v>1842</v>
      </c>
      <c r="F98" s="80" t="s">
        <v>1842</v>
      </c>
      <c r="G98" s="90">
        <v>1398</v>
      </c>
      <c r="H98" s="78">
        <v>1342</v>
      </c>
      <c r="I98" s="78">
        <v>1510</v>
      </c>
      <c r="J98" s="78">
        <v>1630</v>
      </c>
      <c r="K98" s="78">
        <v>1607</v>
      </c>
      <c r="L98" s="78">
        <v>1664</v>
      </c>
      <c r="M98" s="78">
        <v>1724</v>
      </c>
      <c r="N98" s="78">
        <v>2614</v>
      </c>
      <c r="O98" s="78">
        <v>3141</v>
      </c>
      <c r="P98" s="78">
        <v>4018</v>
      </c>
      <c r="Q98" s="78">
        <v>4204</v>
      </c>
      <c r="R98" s="90">
        <v>4248</v>
      </c>
      <c r="S98" s="90">
        <v>4694</v>
      </c>
      <c r="T98" s="90">
        <v>4674</v>
      </c>
      <c r="U98" s="15">
        <v>4763</v>
      </c>
      <c r="V98" s="15">
        <v>2723</v>
      </c>
      <c r="W98" s="18">
        <v>3738</v>
      </c>
      <c r="X98" s="18">
        <v>3192</v>
      </c>
    </row>
    <row r="99" spans="1:24" ht="14.25" customHeight="1">
      <c r="A99" s="400" t="s">
        <v>2338</v>
      </c>
      <c r="B99" s="393"/>
      <c r="C99" s="78">
        <v>988</v>
      </c>
      <c r="D99" s="80" t="s">
        <v>1842</v>
      </c>
      <c r="E99" s="80" t="s">
        <v>1842</v>
      </c>
      <c r="F99" s="80" t="s">
        <v>1842</v>
      </c>
      <c r="G99" s="90">
        <v>362</v>
      </c>
      <c r="H99" s="78">
        <v>295</v>
      </c>
      <c r="I99" s="78">
        <v>557</v>
      </c>
      <c r="J99" s="78">
        <v>812</v>
      </c>
      <c r="K99" s="78">
        <v>816</v>
      </c>
      <c r="L99" s="78">
        <v>1220</v>
      </c>
      <c r="M99" s="78">
        <v>1378</v>
      </c>
      <c r="N99" s="78">
        <v>1805</v>
      </c>
      <c r="O99" s="78">
        <v>1975</v>
      </c>
      <c r="P99" s="78">
        <v>2377</v>
      </c>
      <c r="Q99" s="78">
        <v>2231</v>
      </c>
      <c r="R99" s="90">
        <v>2137</v>
      </c>
      <c r="S99" s="90">
        <v>2444</v>
      </c>
      <c r="T99" s="90">
        <v>2177</v>
      </c>
      <c r="U99" s="15">
        <v>2264</v>
      </c>
      <c r="V99" s="15">
        <v>2392</v>
      </c>
      <c r="W99" s="18">
        <v>2359</v>
      </c>
      <c r="X99" s="18">
        <v>2992</v>
      </c>
    </row>
    <row r="100" spans="1:24">
      <c r="A100" s="241" t="s">
        <v>2393</v>
      </c>
      <c r="C100" s="225">
        <v>385</v>
      </c>
      <c r="D100" s="78" t="s">
        <v>1842</v>
      </c>
      <c r="E100" s="78" t="s">
        <v>1842</v>
      </c>
      <c r="F100" s="78" t="s">
        <v>1842</v>
      </c>
      <c r="G100" s="244">
        <v>196</v>
      </c>
      <c r="H100" s="78">
        <v>152</v>
      </c>
      <c r="I100" s="90">
        <v>223</v>
      </c>
      <c r="J100" s="244">
        <v>192</v>
      </c>
      <c r="K100" s="244">
        <v>208</v>
      </c>
      <c r="L100" s="225">
        <v>209</v>
      </c>
      <c r="M100" s="225">
        <v>257</v>
      </c>
      <c r="N100" s="225">
        <v>405</v>
      </c>
      <c r="O100" s="225">
        <v>325</v>
      </c>
      <c r="P100" s="225">
        <v>389</v>
      </c>
      <c r="Q100" s="155">
        <v>403</v>
      </c>
      <c r="R100" s="155">
        <v>555</v>
      </c>
      <c r="S100" s="155">
        <v>734</v>
      </c>
      <c r="T100" s="90">
        <v>574</v>
      </c>
      <c r="U100" s="15">
        <v>484</v>
      </c>
      <c r="V100" s="15">
        <v>420</v>
      </c>
      <c r="W100" s="18">
        <v>377</v>
      </c>
      <c r="X100" s="18">
        <v>426</v>
      </c>
    </row>
    <row r="101" spans="1:24">
      <c r="A101" s="241" t="s">
        <v>2394</v>
      </c>
      <c r="C101" s="225">
        <v>456</v>
      </c>
      <c r="D101" s="78" t="s">
        <v>1842</v>
      </c>
      <c r="E101" s="78" t="s">
        <v>1842</v>
      </c>
      <c r="F101" s="78" t="s">
        <v>1842</v>
      </c>
      <c r="G101" s="244">
        <v>303</v>
      </c>
      <c r="H101" s="78">
        <v>297</v>
      </c>
      <c r="I101" s="90">
        <v>328</v>
      </c>
      <c r="J101" s="244">
        <v>329</v>
      </c>
      <c r="K101" s="244">
        <v>392</v>
      </c>
      <c r="L101" s="225">
        <v>409</v>
      </c>
      <c r="M101" s="225">
        <v>428</v>
      </c>
      <c r="N101" s="225">
        <v>495</v>
      </c>
      <c r="O101" s="225">
        <v>478</v>
      </c>
      <c r="P101" s="225">
        <v>530</v>
      </c>
      <c r="Q101" s="155">
        <v>569</v>
      </c>
      <c r="R101" s="155">
        <v>745</v>
      </c>
      <c r="S101" s="155">
        <v>834</v>
      </c>
      <c r="T101" s="90">
        <v>682</v>
      </c>
      <c r="U101" s="15">
        <v>598</v>
      </c>
      <c r="V101" s="15">
        <v>628</v>
      </c>
      <c r="W101" s="18">
        <v>364</v>
      </c>
      <c r="X101" s="18">
        <v>533</v>
      </c>
    </row>
    <row r="102" spans="1:24">
      <c r="A102" s="400" t="s">
        <v>2203</v>
      </c>
      <c r="B102" s="393"/>
      <c r="C102" s="78">
        <v>507</v>
      </c>
      <c r="D102" s="80" t="s">
        <v>1842</v>
      </c>
      <c r="E102" s="80" t="s">
        <v>1842</v>
      </c>
      <c r="F102" s="80" t="s">
        <v>1842</v>
      </c>
      <c r="G102" s="90">
        <v>405</v>
      </c>
      <c r="H102" s="78">
        <v>506</v>
      </c>
      <c r="I102" s="78">
        <v>564</v>
      </c>
      <c r="J102" s="78">
        <v>466</v>
      </c>
      <c r="K102" s="78">
        <v>291</v>
      </c>
      <c r="L102" s="78">
        <v>426</v>
      </c>
      <c r="M102" s="78">
        <v>466</v>
      </c>
      <c r="N102" s="78">
        <v>510</v>
      </c>
      <c r="O102" s="78">
        <v>890</v>
      </c>
      <c r="P102" s="78">
        <v>1331</v>
      </c>
      <c r="Q102" s="78">
        <v>1315</v>
      </c>
      <c r="R102" s="90">
        <v>1314</v>
      </c>
      <c r="S102" s="90">
        <v>1422</v>
      </c>
      <c r="T102" s="90">
        <v>1415</v>
      </c>
      <c r="U102" s="15">
        <v>1421</v>
      </c>
      <c r="V102" s="15">
        <v>1377</v>
      </c>
      <c r="W102" s="18">
        <v>1215</v>
      </c>
      <c r="X102" s="18">
        <v>1098</v>
      </c>
    </row>
    <row r="103" spans="1:24" ht="26.4">
      <c r="A103" s="118" t="s">
        <v>546</v>
      </c>
      <c r="B103" s="393"/>
      <c r="C103" s="78" t="s">
        <v>1842</v>
      </c>
      <c r="D103" s="80" t="s">
        <v>1842</v>
      </c>
      <c r="E103" s="80" t="s">
        <v>1842</v>
      </c>
      <c r="F103" s="80" t="s">
        <v>1842</v>
      </c>
      <c r="G103" s="80" t="s">
        <v>1842</v>
      </c>
      <c r="H103" s="78" t="s">
        <v>1842</v>
      </c>
      <c r="I103" s="78">
        <v>20954</v>
      </c>
      <c r="J103" s="78" t="s">
        <v>1842</v>
      </c>
      <c r="K103" s="78" t="s">
        <v>1842</v>
      </c>
      <c r="L103" s="78" t="s">
        <v>1842</v>
      </c>
      <c r="M103" s="78" t="s">
        <v>1842</v>
      </c>
      <c r="N103" s="78">
        <v>49.7</v>
      </c>
      <c r="O103" s="78">
        <v>60.2</v>
      </c>
      <c r="P103" s="101">
        <v>80</v>
      </c>
      <c r="Q103" s="101">
        <v>71</v>
      </c>
      <c r="R103" s="90">
        <v>81.7</v>
      </c>
      <c r="S103" s="90">
        <v>93.2</v>
      </c>
      <c r="T103" s="90">
        <v>100</v>
      </c>
      <c r="U103" s="15">
        <v>109</v>
      </c>
      <c r="V103" s="90">
        <v>97.3</v>
      </c>
      <c r="W103" s="18">
        <v>105</v>
      </c>
      <c r="X103" s="18">
        <v>92.9</v>
      </c>
    </row>
    <row r="104" spans="1:24">
      <c r="A104" s="241" t="s">
        <v>2109</v>
      </c>
      <c r="B104" s="57"/>
      <c r="C104" s="90">
        <v>18.100000000000001</v>
      </c>
      <c r="D104" s="78" t="s">
        <v>1842</v>
      </c>
      <c r="E104" s="78" t="s">
        <v>1842</v>
      </c>
      <c r="F104" s="78" t="s">
        <v>1842</v>
      </c>
      <c r="G104" s="90">
        <v>5.5</v>
      </c>
      <c r="H104" s="90">
        <v>4.4000000000000004</v>
      </c>
      <c r="I104" s="90">
        <v>6.4</v>
      </c>
      <c r="J104" s="90">
        <v>7.3</v>
      </c>
      <c r="K104" s="90">
        <v>8.6999999999999993</v>
      </c>
      <c r="L104" s="78">
        <v>10.8</v>
      </c>
      <c r="M104" s="78">
        <v>16.8</v>
      </c>
      <c r="N104" s="78">
        <v>15.1</v>
      </c>
      <c r="O104" s="78">
        <v>19.899999999999999</v>
      </c>
      <c r="P104" s="78">
        <v>28.7</v>
      </c>
      <c r="Q104" s="90">
        <v>19.600000000000001</v>
      </c>
      <c r="R104" s="155">
        <v>32.700000000000003</v>
      </c>
      <c r="S104" s="90">
        <v>57.2</v>
      </c>
      <c r="T104" s="90">
        <v>37.1</v>
      </c>
      <c r="U104" s="14">
        <v>31.9</v>
      </c>
      <c r="V104" s="90">
        <v>25.2</v>
      </c>
      <c r="W104" s="18">
        <v>19.100000000000001</v>
      </c>
      <c r="X104" s="18">
        <v>13.1</v>
      </c>
    </row>
    <row r="105" spans="1:24">
      <c r="A105" s="241" t="s">
        <v>2110</v>
      </c>
      <c r="C105" s="78">
        <v>2268</v>
      </c>
      <c r="D105" s="78" t="s">
        <v>1842</v>
      </c>
      <c r="E105" s="78" t="s">
        <v>1842</v>
      </c>
      <c r="F105" s="78" t="s">
        <v>1842</v>
      </c>
      <c r="G105" s="90">
        <v>1383</v>
      </c>
      <c r="H105" s="78">
        <v>1129</v>
      </c>
      <c r="I105" s="90">
        <v>979</v>
      </c>
      <c r="J105" s="90">
        <v>894</v>
      </c>
      <c r="K105" s="90">
        <v>959</v>
      </c>
      <c r="L105" s="78">
        <v>988</v>
      </c>
      <c r="M105" s="78">
        <v>1098</v>
      </c>
      <c r="N105" s="78">
        <v>1223</v>
      </c>
      <c r="O105" s="78">
        <v>1441</v>
      </c>
      <c r="P105" s="78">
        <v>1966</v>
      </c>
      <c r="Q105" s="90">
        <v>1768</v>
      </c>
      <c r="R105" s="155">
        <v>2187</v>
      </c>
      <c r="S105" s="90">
        <v>3141</v>
      </c>
      <c r="T105" s="90">
        <v>3104</v>
      </c>
      <c r="U105" s="15">
        <v>2806</v>
      </c>
      <c r="V105" s="15">
        <v>2769</v>
      </c>
      <c r="W105" s="18">
        <v>2113</v>
      </c>
      <c r="X105" s="18">
        <v>2023</v>
      </c>
    </row>
    <row r="106" spans="1:24">
      <c r="A106" s="241" t="s">
        <v>2389</v>
      </c>
      <c r="C106" s="78">
        <v>8.3000000000000007</v>
      </c>
      <c r="D106" s="78" t="s">
        <v>1842</v>
      </c>
      <c r="E106" s="78" t="s">
        <v>1842</v>
      </c>
      <c r="F106" s="78" t="s">
        <v>1842</v>
      </c>
      <c r="G106" s="90">
        <v>13</v>
      </c>
      <c r="H106" s="78">
        <v>12.7</v>
      </c>
      <c r="I106" s="90">
        <v>14.8</v>
      </c>
      <c r="J106" s="90">
        <v>11.3</v>
      </c>
      <c r="K106" s="107">
        <v>12</v>
      </c>
      <c r="L106" s="78">
        <v>14.5</v>
      </c>
      <c r="M106" s="78">
        <v>14.9</v>
      </c>
      <c r="N106" s="78">
        <v>15.5</v>
      </c>
      <c r="O106" s="78">
        <v>15.3</v>
      </c>
      <c r="P106" s="101">
        <v>16</v>
      </c>
      <c r="Q106" s="90">
        <v>16.899999999999999</v>
      </c>
      <c r="R106" s="155">
        <v>22.6</v>
      </c>
      <c r="S106" s="90">
        <v>23.8</v>
      </c>
      <c r="T106" s="90">
        <v>24.1</v>
      </c>
      <c r="U106" s="15">
        <v>25.1</v>
      </c>
      <c r="V106" s="15">
        <v>26.4</v>
      </c>
      <c r="W106" s="18">
        <v>23.9</v>
      </c>
      <c r="X106" s="18">
        <v>28.3</v>
      </c>
    </row>
    <row r="107" spans="1:24">
      <c r="A107" s="241" t="s">
        <v>2111</v>
      </c>
      <c r="C107" s="78">
        <v>592</v>
      </c>
      <c r="D107" s="78" t="s">
        <v>1842</v>
      </c>
      <c r="E107" s="78" t="s">
        <v>1842</v>
      </c>
      <c r="F107" s="78" t="s">
        <v>1842</v>
      </c>
      <c r="G107" s="90">
        <v>617</v>
      </c>
      <c r="H107" s="78">
        <v>535</v>
      </c>
      <c r="I107" s="90">
        <v>622</v>
      </c>
      <c r="J107" s="90">
        <v>725</v>
      </c>
      <c r="K107" s="90">
        <v>675</v>
      </c>
      <c r="L107" s="78">
        <v>784</v>
      </c>
      <c r="M107" s="78">
        <v>1033</v>
      </c>
      <c r="N107" s="78">
        <v>1274</v>
      </c>
      <c r="O107" s="78">
        <v>1581</v>
      </c>
      <c r="P107" s="78">
        <v>1828</v>
      </c>
      <c r="Q107" s="90">
        <v>1529</v>
      </c>
      <c r="R107" s="155">
        <v>1398</v>
      </c>
      <c r="S107" s="90">
        <v>1552</v>
      </c>
      <c r="T107" s="90">
        <v>1784</v>
      </c>
      <c r="U107" s="15">
        <v>1847</v>
      </c>
      <c r="V107" s="15">
        <v>1737</v>
      </c>
      <c r="W107" s="12">
        <v>1630</v>
      </c>
      <c r="X107" s="18">
        <v>1485</v>
      </c>
    </row>
    <row r="108" spans="1:24" ht="26.4">
      <c r="A108" s="241" t="s">
        <v>1541</v>
      </c>
      <c r="C108" s="78">
        <v>397</v>
      </c>
      <c r="D108" s="78" t="s">
        <v>1842</v>
      </c>
      <c r="E108" s="78" t="s">
        <v>1842</v>
      </c>
      <c r="F108" s="78" t="s">
        <v>1842</v>
      </c>
      <c r="G108" s="80" t="s">
        <v>1842</v>
      </c>
      <c r="H108" s="80" t="s">
        <v>1842</v>
      </c>
      <c r="I108" s="80" t="s">
        <v>1842</v>
      </c>
      <c r="J108" s="80">
        <v>238</v>
      </c>
      <c r="K108" s="80">
        <v>255</v>
      </c>
      <c r="L108" s="78">
        <v>271</v>
      </c>
      <c r="M108" s="78">
        <v>262</v>
      </c>
      <c r="N108" s="78">
        <v>296</v>
      </c>
      <c r="O108" s="78">
        <v>354</v>
      </c>
      <c r="P108" s="78">
        <v>417</v>
      </c>
      <c r="Q108" s="90">
        <v>337</v>
      </c>
      <c r="R108" s="155">
        <v>341</v>
      </c>
      <c r="S108" s="90">
        <v>383</v>
      </c>
      <c r="T108" s="90">
        <v>362</v>
      </c>
      <c r="U108" s="15">
        <v>378</v>
      </c>
      <c r="V108" s="15">
        <v>339</v>
      </c>
      <c r="W108" s="18">
        <v>273</v>
      </c>
      <c r="X108" s="18">
        <v>265</v>
      </c>
    </row>
    <row r="109" spans="1:24">
      <c r="A109" s="241" t="s">
        <v>1542</v>
      </c>
      <c r="C109" s="225">
        <v>93243</v>
      </c>
      <c r="D109" s="78" t="s">
        <v>1842</v>
      </c>
      <c r="E109" s="78" t="s">
        <v>1842</v>
      </c>
      <c r="F109" s="78" t="s">
        <v>1842</v>
      </c>
      <c r="G109" s="138">
        <v>143513</v>
      </c>
      <c r="H109" s="225">
        <v>139726</v>
      </c>
      <c r="I109" s="273">
        <v>132616</v>
      </c>
      <c r="J109" s="273">
        <v>98826</v>
      </c>
      <c r="K109" s="244">
        <v>111715</v>
      </c>
      <c r="L109" s="225">
        <v>106114</v>
      </c>
      <c r="M109" s="225">
        <v>150915</v>
      </c>
      <c r="N109" s="225">
        <v>156591</v>
      </c>
      <c r="O109" s="225">
        <v>177645</v>
      </c>
      <c r="P109" s="225">
        <v>195315</v>
      </c>
      <c r="Q109" s="155">
        <v>210753</v>
      </c>
      <c r="R109" s="155">
        <v>200727</v>
      </c>
      <c r="S109" s="90">
        <v>222950</v>
      </c>
      <c r="T109" s="90">
        <v>213837</v>
      </c>
      <c r="U109" s="15">
        <v>163683</v>
      </c>
      <c r="V109" s="15">
        <v>148833</v>
      </c>
      <c r="W109" s="18">
        <v>189364</v>
      </c>
      <c r="X109" s="18">
        <v>244330</v>
      </c>
    </row>
    <row r="110" spans="1:24">
      <c r="A110" s="241" t="s">
        <v>1543</v>
      </c>
      <c r="C110" s="225">
        <v>54423</v>
      </c>
      <c r="D110" s="78" t="s">
        <v>1842</v>
      </c>
      <c r="E110" s="78" t="s">
        <v>1842</v>
      </c>
      <c r="F110" s="78" t="s">
        <v>1842</v>
      </c>
      <c r="G110" s="138">
        <v>35830</v>
      </c>
      <c r="H110" s="225">
        <v>3220</v>
      </c>
      <c r="I110" s="273">
        <v>2089</v>
      </c>
      <c r="J110" s="273">
        <v>1680</v>
      </c>
      <c r="K110" s="244">
        <v>1357</v>
      </c>
      <c r="L110" s="225">
        <v>1056</v>
      </c>
      <c r="M110" s="225">
        <v>1129</v>
      </c>
      <c r="N110" s="225">
        <v>987</v>
      </c>
      <c r="O110" s="225">
        <v>1413</v>
      </c>
      <c r="P110" s="225">
        <v>2166</v>
      </c>
      <c r="Q110" s="155">
        <v>1729</v>
      </c>
      <c r="R110" s="155">
        <v>1162</v>
      </c>
      <c r="S110" s="90">
        <v>1269</v>
      </c>
      <c r="T110" s="90">
        <v>1610</v>
      </c>
      <c r="U110" s="15">
        <v>1351</v>
      </c>
      <c r="V110" s="15">
        <v>1583</v>
      </c>
      <c r="W110" s="18">
        <v>2137</v>
      </c>
      <c r="X110" s="18">
        <v>1601</v>
      </c>
    </row>
    <row r="111" spans="1:24" ht="39.6">
      <c r="A111" s="241" t="s">
        <v>2387</v>
      </c>
      <c r="C111" s="225">
        <v>19649</v>
      </c>
      <c r="D111" s="78" t="s">
        <v>1842</v>
      </c>
      <c r="E111" s="78" t="s">
        <v>1842</v>
      </c>
      <c r="F111" s="78" t="s">
        <v>1842</v>
      </c>
      <c r="G111" s="138">
        <v>1130</v>
      </c>
      <c r="H111" s="225">
        <v>857</v>
      </c>
      <c r="I111" s="244">
        <v>393</v>
      </c>
      <c r="J111" s="244">
        <v>946</v>
      </c>
      <c r="K111" s="244">
        <v>992</v>
      </c>
      <c r="L111" s="225">
        <v>881</v>
      </c>
      <c r="M111" s="225">
        <v>1045</v>
      </c>
      <c r="N111" s="225">
        <v>1074</v>
      </c>
      <c r="O111" s="225">
        <v>1435</v>
      </c>
      <c r="P111" s="225">
        <v>2541</v>
      </c>
      <c r="Q111" s="155">
        <v>1360</v>
      </c>
      <c r="R111" s="155">
        <v>1277</v>
      </c>
      <c r="S111" s="90">
        <v>1959</v>
      </c>
      <c r="T111" s="90">
        <v>2165</v>
      </c>
      <c r="U111" s="15">
        <v>1468</v>
      </c>
      <c r="V111" s="15">
        <v>1738</v>
      </c>
      <c r="W111" s="18">
        <v>1386</v>
      </c>
      <c r="X111" s="18">
        <v>1252</v>
      </c>
    </row>
    <row r="112" spans="1:24" ht="28.5" customHeight="1">
      <c r="A112" s="400" t="s">
        <v>2349</v>
      </c>
      <c r="C112" s="225">
        <v>5907</v>
      </c>
      <c r="D112" s="78" t="s">
        <v>1842</v>
      </c>
      <c r="E112" s="78" t="s">
        <v>1842</v>
      </c>
      <c r="F112" s="78" t="s">
        <v>1842</v>
      </c>
      <c r="G112" s="138">
        <v>13010</v>
      </c>
      <c r="H112" s="273">
        <v>14067</v>
      </c>
      <c r="I112" s="273">
        <v>13123</v>
      </c>
      <c r="J112" s="273">
        <v>13395</v>
      </c>
      <c r="K112" s="244">
        <v>14768</v>
      </c>
      <c r="L112" s="225">
        <v>20070</v>
      </c>
      <c r="M112" s="225">
        <v>22930</v>
      </c>
      <c r="N112" s="225">
        <v>26297</v>
      </c>
      <c r="O112" s="225">
        <v>37107</v>
      </c>
      <c r="P112" s="225">
        <v>47250</v>
      </c>
      <c r="Q112" s="155">
        <v>20931</v>
      </c>
      <c r="R112" s="155">
        <v>26426</v>
      </c>
      <c r="S112" s="90">
        <v>34856</v>
      </c>
      <c r="T112" s="90">
        <v>28678</v>
      </c>
      <c r="U112" s="15">
        <v>21535</v>
      </c>
      <c r="V112" s="15">
        <v>16868</v>
      </c>
      <c r="W112" s="18">
        <v>8640</v>
      </c>
      <c r="X112" s="18">
        <v>12110</v>
      </c>
    </row>
    <row r="113" spans="1:24" ht="14.25" customHeight="1">
      <c r="A113" s="408" t="s">
        <v>2388</v>
      </c>
      <c r="C113" s="225">
        <v>26629</v>
      </c>
      <c r="D113" s="78" t="s">
        <v>1842</v>
      </c>
      <c r="E113" s="78" t="s">
        <v>1842</v>
      </c>
      <c r="F113" s="78" t="s">
        <v>1842</v>
      </c>
      <c r="G113" s="244">
        <v>34016</v>
      </c>
      <c r="H113" s="225">
        <v>26982</v>
      </c>
      <c r="I113" s="244">
        <v>13209</v>
      </c>
      <c r="J113" s="244">
        <v>11637</v>
      </c>
      <c r="K113" s="244">
        <v>16108</v>
      </c>
      <c r="L113" s="225">
        <v>14309</v>
      </c>
      <c r="M113" s="225">
        <v>14181</v>
      </c>
      <c r="N113" s="225">
        <v>21659</v>
      </c>
      <c r="O113" s="225">
        <v>36910</v>
      </c>
      <c r="P113" s="225">
        <v>43137</v>
      </c>
      <c r="Q113" s="155">
        <v>43201</v>
      </c>
      <c r="R113" s="155">
        <v>27939</v>
      </c>
      <c r="S113" s="90">
        <v>30033</v>
      </c>
      <c r="T113" s="90">
        <v>32185</v>
      </c>
      <c r="U113" s="15">
        <v>47655</v>
      </c>
      <c r="V113" s="15">
        <v>47263</v>
      </c>
      <c r="W113" s="18">
        <v>74481</v>
      </c>
      <c r="X113" s="18">
        <v>75277</v>
      </c>
    </row>
    <row r="114" spans="1:24">
      <c r="A114" s="241" t="s">
        <v>2105</v>
      </c>
      <c r="C114" s="225">
        <v>4682</v>
      </c>
      <c r="D114" s="78" t="s">
        <v>1842</v>
      </c>
      <c r="E114" s="78" t="s">
        <v>1842</v>
      </c>
      <c r="F114" s="78" t="s">
        <v>1842</v>
      </c>
      <c r="G114" s="244">
        <v>5443</v>
      </c>
      <c r="H114" s="225">
        <v>6259</v>
      </c>
      <c r="I114" s="244">
        <v>8265</v>
      </c>
      <c r="J114" s="244">
        <v>9319</v>
      </c>
      <c r="K114" s="244">
        <v>11486</v>
      </c>
      <c r="L114" s="225">
        <v>9833</v>
      </c>
      <c r="M114" s="225">
        <v>9988</v>
      </c>
      <c r="N114" s="225">
        <v>12096</v>
      </c>
      <c r="O114" s="225">
        <v>13325</v>
      </c>
      <c r="P114" s="237">
        <v>15182</v>
      </c>
      <c r="Q114" s="155">
        <v>16326</v>
      </c>
      <c r="R114" s="155">
        <v>16234</v>
      </c>
      <c r="S114" s="90">
        <v>18339</v>
      </c>
      <c r="T114" s="90">
        <v>18692</v>
      </c>
      <c r="U114" s="15">
        <v>18999</v>
      </c>
      <c r="V114" s="15">
        <v>18691</v>
      </c>
      <c r="W114" s="18">
        <v>18556</v>
      </c>
      <c r="X114" s="18">
        <v>22578</v>
      </c>
    </row>
    <row r="115" spans="1:24">
      <c r="A115" s="241" t="s">
        <v>2106</v>
      </c>
      <c r="C115" s="225">
        <v>21032</v>
      </c>
      <c r="D115" s="78" t="s">
        <v>1842</v>
      </c>
      <c r="E115" s="78" t="s">
        <v>1842</v>
      </c>
      <c r="F115" s="78" t="s">
        <v>1842</v>
      </c>
      <c r="G115" s="244">
        <v>22371</v>
      </c>
      <c r="H115" s="225">
        <v>18127</v>
      </c>
      <c r="I115" s="244">
        <v>17446</v>
      </c>
      <c r="J115" s="244">
        <v>13239</v>
      </c>
      <c r="K115" s="244">
        <v>12203</v>
      </c>
      <c r="L115" s="225">
        <v>20362</v>
      </c>
      <c r="M115" s="225">
        <v>20719</v>
      </c>
      <c r="N115" s="225">
        <v>24239</v>
      </c>
      <c r="O115" s="225">
        <v>25744</v>
      </c>
      <c r="P115" s="225">
        <v>32988</v>
      </c>
      <c r="Q115" s="155">
        <v>32524</v>
      </c>
      <c r="R115" s="155">
        <v>31234</v>
      </c>
      <c r="S115" s="90">
        <v>32259</v>
      </c>
      <c r="T115" s="90">
        <v>31604</v>
      </c>
      <c r="U115" s="15">
        <v>33070</v>
      </c>
      <c r="V115" s="15">
        <v>33697</v>
      </c>
      <c r="W115" s="18">
        <v>37806</v>
      </c>
      <c r="X115" s="18">
        <v>50872</v>
      </c>
    </row>
    <row r="116" spans="1:24" ht="33.75" customHeight="1">
      <c r="A116" s="529" t="s">
        <v>406</v>
      </c>
      <c r="B116" s="529"/>
      <c r="C116" s="529"/>
      <c r="D116" s="529"/>
      <c r="E116" s="529"/>
      <c r="F116" s="529"/>
      <c r="G116" s="529"/>
      <c r="H116" s="529"/>
      <c r="I116" s="529"/>
      <c r="J116" s="529"/>
      <c r="K116" s="529"/>
      <c r="L116" s="529"/>
      <c r="M116" s="529"/>
      <c r="N116" s="529"/>
      <c r="O116" s="529"/>
      <c r="P116" s="529"/>
      <c r="Q116" s="529"/>
      <c r="R116" s="529"/>
      <c r="S116" s="529"/>
      <c r="T116" s="529"/>
      <c r="U116" s="529"/>
      <c r="V116" s="529"/>
      <c r="W116" s="522"/>
      <c r="X116" s="503"/>
    </row>
    <row r="127" spans="1:24">
      <c r="D127" s="57"/>
      <c r="E127" s="57"/>
      <c r="F127" s="57"/>
    </row>
  </sheetData>
  <mergeCells count="4">
    <mergeCell ref="A1:X1"/>
    <mergeCell ref="A3:X3"/>
    <mergeCell ref="A26:X26"/>
    <mergeCell ref="A116:X1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2">
    <tabColor rgb="FFCCFFCC"/>
  </sheetPr>
  <dimension ref="A1:AJ49"/>
  <sheetViews>
    <sheetView zoomScale="80" zoomScaleNormal="80" workbookViewId="0">
      <pane xSplit="1" ySplit="3" topLeftCell="L4" activePane="bottomRight" state="frozen"/>
      <selection pane="topRight" activeCell="B1" sqref="B1"/>
      <selection pane="bottomLeft" activeCell="A4" sqref="A4"/>
      <selection pane="bottomRight" activeCell="AA44" sqref="AA44:AA45"/>
    </sheetView>
  </sheetViews>
  <sheetFormatPr defaultRowHeight="13.2"/>
  <cols>
    <col min="1" max="1" width="45.109375" customWidth="1"/>
  </cols>
  <sheetData>
    <row r="1" spans="1:36" ht="12.75" customHeight="1">
      <c r="A1" s="510" t="s">
        <v>466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  <c r="S1" s="510"/>
      <c r="T1" s="510"/>
      <c r="U1" s="510"/>
      <c r="V1" s="510"/>
      <c r="W1" s="512"/>
      <c r="X1" s="512"/>
      <c r="Y1" s="512"/>
      <c r="Z1" s="512"/>
      <c r="AA1" s="503"/>
      <c r="AB1" s="18"/>
      <c r="AC1" s="18"/>
      <c r="AD1" s="18"/>
      <c r="AE1" s="18"/>
      <c r="AF1" s="18"/>
      <c r="AG1" s="18"/>
      <c r="AH1" s="18"/>
      <c r="AI1" s="18"/>
      <c r="AJ1" s="18"/>
    </row>
    <row r="2" spans="1:36" ht="14.25" customHeight="1">
      <c r="A2" s="1" t="s">
        <v>1518</v>
      </c>
      <c r="B2" s="1">
        <v>1991</v>
      </c>
      <c r="C2" s="1">
        <v>1992</v>
      </c>
      <c r="D2" s="1">
        <v>1993</v>
      </c>
      <c r="E2" s="1">
        <v>1994</v>
      </c>
      <c r="F2" s="1">
        <v>1995</v>
      </c>
      <c r="G2" s="1">
        <v>1996</v>
      </c>
      <c r="H2" s="1">
        <v>1997</v>
      </c>
      <c r="I2" s="1">
        <v>1998</v>
      </c>
      <c r="J2" s="1">
        <v>1999</v>
      </c>
      <c r="K2" s="1">
        <v>2000</v>
      </c>
      <c r="L2" s="1">
        <v>2001</v>
      </c>
      <c r="M2" s="1">
        <v>2002</v>
      </c>
      <c r="N2" s="1">
        <v>2003</v>
      </c>
      <c r="O2" s="1">
        <v>2004</v>
      </c>
      <c r="P2" s="1">
        <v>2005</v>
      </c>
      <c r="Q2" s="1">
        <v>2006</v>
      </c>
      <c r="R2" s="1">
        <v>2007</v>
      </c>
      <c r="S2" s="174">
        <v>2008</v>
      </c>
      <c r="T2" s="174">
        <v>2009</v>
      </c>
      <c r="U2" s="174">
        <v>2010</v>
      </c>
      <c r="V2" s="174">
        <v>2011</v>
      </c>
      <c r="W2" s="174">
        <v>2012</v>
      </c>
      <c r="X2" s="174">
        <v>2013</v>
      </c>
      <c r="Y2" s="174">
        <v>2014</v>
      </c>
      <c r="Z2" s="174">
        <v>2015</v>
      </c>
      <c r="AA2" s="174">
        <v>2016</v>
      </c>
      <c r="AB2" s="18"/>
      <c r="AC2" s="18"/>
      <c r="AD2" s="18"/>
      <c r="AE2" s="18"/>
      <c r="AF2" s="18"/>
      <c r="AG2" s="18"/>
      <c r="AH2" s="18"/>
      <c r="AI2" s="18"/>
      <c r="AJ2" s="18"/>
    </row>
    <row r="3" spans="1:36" ht="12.75" customHeight="1">
      <c r="A3" s="508" t="s">
        <v>2208</v>
      </c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  <c r="AB3" s="18"/>
      <c r="AC3" s="18"/>
      <c r="AD3" s="18"/>
      <c r="AE3" s="18"/>
      <c r="AF3" s="18"/>
      <c r="AG3" s="18"/>
      <c r="AH3" s="18"/>
      <c r="AI3" s="18"/>
      <c r="AJ3" s="18"/>
    </row>
    <row r="4" spans="1:36" ht="12.75" customHeight="1">
      <c r="A4" s="246" t="s">
        <v>1711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339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ht="30.75" customHeight="1">
      <c r="A5" s="26" t="s">
        <v>1534</v>
      </c>
      <c r="B5" s="18">
        <v>107.5</v>
      </c>
      <c r="C5" s="21">
        <v>99.6</v>
      </c>
      <c r="D5" s="21">
        <v>94.9</v>
      </c>
      <c r="E5" s="21">
        <v>86.9</v>
      </c>
      <c r="F5" s="21">
        <v>86.6</v>
      </c>
      <c r="G5" s="21">
        <v>82.6</v>
      </c>
      <c r="H5" s="21">
        <v>81.3</v>
      </c>
      <c r="I5" s="21">
        <v>76.900000000000006</v>
      </c>
      <c r="J5" s="21">
        <v>77.900000000000006</v>
      </c>
      <c r="K5" s="21">
        <v>75.900000000000006</v>
      </c>
      <c r="L5" s="21">
        <v>74.599999999999994</v>
      </c>
      <c r="M5" s="21">
        <v>72.7</v>
      </c>
      <c r="N5" s="21">
        <v>72.2</v>
      </c>
      <c r="O5" s="21">
        <v>69.2</v>
      </c>
      <c r="P5" s="21">
        <v>69.3</v>
      </c>
      <c r="Q5" s="21">
        <v>70.099999999999994</v>
      </c>
      <c r="R5" s="21">
        <v>69.599999999999994</v>
      </c>
      <c r="S5" s="21">
        <v>69.5</v>
      </c>
      <c r="T5" s="18">
        <v>64.7</v>
      </c>
      <c r="U5" s="36">
        <v>69.7</v>
      </c>
      <c r="V5" s="18">
        <v>66.400000000000006</v>
      </c>
      <c r="W5" s="27">
        <v>64</v>
      </c>
      <c r="X5" s="27">
        <v>61</v>
      </c>
      <c r="Y5" s="18">
        <v>63.2</v>
      </c>
      <c r="Z5" s="18">
        <v>60.8</v>
      </c>
      <c r="AA5" s="18">
        <v>61.3</v>
      </c>
      <c r="AB5" s="18"/>
      <c r="AC5" s="18"/>
      <c r="AD5" s="18"/>
      <c r="AE5" s="18"/>
      <c r="AF5" s="18"/>
      <c r="AG5" s="18"/>
      <c r="AH5" s="18"/>
      <c r="AI5" s="18"/>
      <c r="AJ5" s="18"/>
    </row>
    <row r="6" spans="1:36" ht="15.6">
      <c r="A6" s="26" t="s">
        <v>1535</v>
      </c>
      <c r="B6" s="27">
        <v>28</v>
      </c>
      <c r="C6" s="21">
        <v>27.1</v>
      </c>
      <c r="D6" s="21">
        <v>27.2</v>
      </c>
      <c r="E6" s="21">
        <v>24.6</v>
      </c>
      <c r="F6" s="21">
        <v>24.5</v>
      </c>
      <c r="G6" s="21">
        <v>22.4</v>
      </c>
      <c r="H6" s="23">
        <v>23</v>
      </c>
      <c r="I6" s="23">
        <v>22</v>
      </c>
      <c r="J6" s="21">
        <v>20.7</v>
      </c>
      <c r="K6" s="21">
        <v>20.3</v>
      </c>
      <c r="L6" s="21">
        <v>19.8</v>
      </c>
      <c r="M6" s="21">
        <v>19.8</v>
      </c>
      <c r="N6" s="23">
        <v>19</v>
      </c>
      <c r="O6" s="21">
        <v>18.5</v>
      </c>
      <c r="P6" s="21">
        <v>17.7</v>
      </c>
      <c r="Q6" s="21">
        <v>17.5</v>
      </c>
      <c r="R6" s="21">
        <v>17.2</v>
      </c>
      <c r="S6" s="21">
        <v>17.100000000000001</v>
      </c>
      <c r="T6" s="18">
        <v>15.9</v>
      </c>
      <c r="U6" s="84">
        <v>16.5</v>
      </c>
      <c r="V6" s="27">
        <v>16</v>
      </c>
      <c r="W6" s="18">
        <v>15.7</v>
      </c>
      <c r="X6" s="18">
        <v>15.2</v>
      </c>
      <c r="Y6" s="18">
        <v>14.8</v>
      </c>
      <c r="Z6" s="18">
        <v>14.4</v>
      </c>
      <c r="AA6" s="18">
        <v>14.7</v>
      </c>
      <c r="AB6" s="18"/>
      <c r="AC6" s="18"/>
      <c r="AD6" s="18"/>
      <c r="AE6" s="18"/>
      <c r="AF6" s="18"/>
      <c r="AG6" s="18"/>
      <c r="AH6" s="18"/>
      <c r="AI6" s="18"/>
      <c r="AJ6" s="18"/>
    </row>
    <row r="7" spans="1:36" ht="15.6">
      <c r="A7" s="26" t="s">
        <v>1847</v>
      </c>
      <c r="B7" s="15">
        <v>95.4</v>
      </c>
      <c r="C7" s="29">
        <v>90</v>
      </c>
      <c r="D7" s="30">
        <v>85.1</v>
      </c>
      <c r="E7" s="30">
        <v>77.099999999999994</v>
      </c>
      <c r="F7" s="30">
        <v>75.8</v>
      </c>
      <c r="G7" s="30">
        <v>73.2</v>
      </c>
      <c r="H7" s="30">
        <v>70.2</v>
      </c>
      <c r="I7" s="30">
        <v>66.2</v>
      </c>
      <c r="J7" s="30">
        <v>67.7</v>
      </c>
      <c r="K7" s="30">
        <v>66.900000000000006</v>
      </c>
      <c r="L7" s="30">
        <v>66.8</v>
      </c>
      <c r="M7" s="30">
        <v>64.900000000000006</v>
      </c>
      <c r="N7" s="30">
        <v>64.099999999999994</v>
      </c>
      <c r="O7" s="30">
        <v>61.5</v>
      </c>
      <c r="P7" s="30">
        <v>61.3</v>
      </c>
      <c r="Q7" s="30">
        <v>62.2</v>
      </c>
      <c r="R7" s="30">
        <v>62.5</v>
      </c>
      <c r="S7" s="30">
        <v>62.9</v>
      </c>
      <c r="T7" s="15">
        <v>57.7</v>
      </c>
      <c r="U7" s="84">
        <v>59.5</v>
      </c>
      <c r="V7" s="15">
        <v>59.5</v>
      </c>
      <c r="W7" s="18">
        <v>56.9</v>
      </c>
      <c r="X7" s="18">
        <v>53.6</v>
      </c>
      <c r="Y7" s="27">
        <v>56</v>
      </c>
      <c r="Z7" s="18">
        <v>54.6</v>
      </c>
      <c r="AA7" s="18">
        <v>54.7</v>
      </c>
      <c r="AB7" s="18"/>
      <c r="AC7" s="18"/>
      <c r="AD7" s="18"/>
      <c r="AE7" s="18"/>
      <c r="AF7" s="18"/>
      <c r="AG7" s="18"/>
      <c r="AH7" s="18"/>
      <c r="AI7" s="18"/>
      <c r="AJ7" s="18"/>
    </row>
    <row r="8" spans="1:36">
      <c r="A8" s="46" t="s">
        <v>1370</v>
      </c>
      <c r="B8" s="15"/>
      <c r="C8" s="29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15"/>
      <c r="U8" s="84"/>
      <c r="V8" s="15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ht="15" customHeight="1">
      <c r="A9" s="46" t="s">
        <v>620</v>
      </c>
      <c r="B9" s="15">
        <v>20.9</v>
      </c>
      <c r="C9" s="30">
        <v>19.399999999999999</v>
      </c>
      <c r="D9" s="29">
        <v>17</v>
      </c>
      <c r="E9" s="30">
        <v>15.3</v>
      </c>
      <c r="F9" s="30">
        <v>14.6</v>
      </c>
      <c r="G9" s="30">
        <v>13.6</v>
      </c>
      <c r="H9" s="29">
        <v>12</v>
      </c>
      <c r="I9" s="30">
        <v>11.1</v>
      </c>
      <c r="J9" s="30">
        <v>11.3</v>
      </c>
      <c r="K9" s="30">
        <v>10.6</v>
      </c>
      <c r="L9" s="30">
        <v>10.1</v>
      </c>
      <c r="M9" s="30">
        <v>9.4</v>
      </c>
      <c r="N9" s="30">
        <v>9.4</v>
      </c>
      <c r="O9" s="30">
        <v>8.5</v>
      </c>
      <c r="P9" s="30">
        <v>8.5</v>
      </c>
      <c r="Q9" s="30">
        <v>8.8000000000000007</v>
      </c>
      <c r="R9" s="29">
        <v>9</v>
      </c>
      <c r="S9" s="30">
        <v>8.5</v>
      </c>
      <c r="T9" s="15">
        <v>8.4</v>
      </c>
      <c r="U9" s="51">
        <v>8.1999999999999993</v>
      </c>
      <c r="V9" s="15">
        <v>8.1</v>
      </c>
      <c r="W9" s="15">
        <v>7.7</v>
      </c>
      <c r="X9" s="14">
        <v>7</v>
      </c>
      <c r="Y9" s="18">
        <v>7.5</v>
      </c>
      <c r="Z9" s="18">
        <v>7.1</v>
      </c>
      <c r="AA9" s="18">
        <v>7</v>
      </c>
      <c r="AB9" s="18"/>
      <c r="AC9" s="18"/>
      <c r="AD9" s="18"/>
      <c r="AE9" s="18"/>
      <c r="AF9" s="18"/>
      <c r="AG9" s="18"/>
      <c r="AH9" s="18"/>
      <c r="AI9" s="18"/>
      <c r="AJ9" s="18"/>
    </row>
    <row r="10" spans="1:36" ht="12.75" customHeight="1">
      <c r="A10" s="46" t="s">
        <v>621</v>
      </c>
      <c r="B10" s="15">
        <v>52.8</v>
      </c>
      <c r="C10" s="30">
        <v>48.5</v>
      </c>
      <c r="D10" s="29">
        <v>46</v>
      </c>
      <c r="E10" s="30">
        <v>40.799999999999997</v>
      </c>
      <c r="F10" s="30">
        <v>39.700000000000003</v>
      </c>
      <c r="G10" s="30">
        <v>38.9</v>
      </c>
      <c r="H10" s="30">
        <v>38.4</v>
      </c>
      <c r="I10" s="29">
        <v>37</v>
      </c>
      <c r="J10" s="30">
        <v>39.1</v>
      </c>
      <c r="K10" s="30">
        <v>38.799999999999997</v>
      </c>
      <c r="L10" s="30">
        <v>39.200000000000003</v>
      </c>
      <c r="M10" s="30">
        <v>38.200000000000003</v>
      </c>
      <c r="N10" s="30">
        <v>37.6</v>
      </c>
      <c r="O10" s="30">
        <v>36.299999999999997</v>
      </c>
      <c r="P10" s="30">
        <v>36.5</v>
      </c>
      <c r="Q10" s="30">
        <v>37.299999999999997</v>
      </c>
      <c r="R10" s="29">
        <v>38</v>
      </c>
      <c r="S10" s="30">
        <v>39.1</v>
      </c>
      <c r="T10" s="15">
        <v>34.9</v>
      </c>
      <c r="U10" s="84">
        <v>36.4</v>
      </c>
      <c r="V10" s="15">
        <v>35.9</v>
      </c>
      <c r="W10" s="18">
        <v>33.9</v>
      </c>
      <c r="X10" s="18">
        <v>31.5</v>
      </c>
      <c r="Y10" s="18">
        <v>32.4</v>
      </c>
      <c r="Z10" s="18">
        <v>31.4</v>
      </c>
      <c r="AA10" s="18">
        <v>31.1</v>
      </c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>
      <c r="A11" s="46" t="s">
        <v>622</v>
      </c>
      <c r="B11" s="15">
        <v>14.7</v>
      </c>
      <c r="C11" s="30">
        <v>14.7</v>
      </c>
      <c r="D11" s="30">
        <v>14.6</v>
      </c>
      <c r="E11" s="30">
        <v>14.3</v>
      </c>
      <c r="F11" s="30">
        <v>14.2</v>
      </c>
      <c r="G11" s="29">
        <v>14</v>
      </c>
      <c r="H11" s="30">
        <v>13.6</v>
      </c>
      <c r="I11" s="30">
        <v>13.7</v>
      </c>
      <c r="J11" s="30">
        <v>13.3</v>
      </c>
      <c r="K11" s="30">
        <v>13.6</v>
      </c>
      <c r="L11" s="30">
        <v>13.6</v>
      </c>
      <c r="M11" s="30">
        <v>13.6</v>
      </c>
      <c r="N11" s="30">
        <v>13.2</v>
      </c>
      <c r="O11" s="30">
        <v>12.8</v>
      </c>
      <c r="P11" s="30">
        <v>12.3</v>
      </c>
      <c r="Q11" s="29">
        <v>12</v>
      </c>
      <c r="R11" s="30">
        <v>11.6</v>
      </c>
      <c r="S11" s="30">
        <v>11.3</v>
      </c>
      <c r="T11" s="15">
        <v>10.6</v>
      </c>
      <c r="U11" s="84">
        <v>9.6</v>
      </c>
      <c r="V11" s="15">
        <v>9.4</v>
      </c>
      <c r="W11" s="27">
        <v>9</v>
      </c>
      <c r="X11" s="18">
        <v>8.6999999999999993</v>
      </c>
      <c r="Y11" s="18">
        <v>8.5</v>
      </c>
      <c r="Z11" s="18">
        <v>8.1999999999999993</v>
      </c>
      <c r="AA11" s="18">
        <v>7.9</v>
      </c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ht="28.8">
      <c r="A12" s="26" t="s">
        <v>2196</v>
      </c>
      <c r="B12" s="18">
        <v>171.9</v>
      </c>
      <c r="C12" s="21">
        <v>163.80000000000001</v>
      </c>
      <c r="D12" s="21">
        <v>153.6</v>
      </c>
      <c r="E12" s="21">
        <v>139.30000000000001</v>
      </c>
      <c r="F12" s="21">
        <v>137.80000000000001</v>
      </c>
      <c r="G12" s="21">
        <v>132.80000000000001</v>
      </c>
      <c r="H12" s="21">
        <v>128.9</v>
      </c>
      <c r="I12" s="21">
        <v>123.4</v>
      </c>
      <c r="J12" s="21">
        <v>127.2</v>
      </c>
      <c r="K12" s="21">
        <v>133.5</v>
      </c>
      <c r="L12" s="21">
        <v>133.19999999999999</v>
      </c>
      <c r="M12" s="21">
        <v>133.80000000000001</v>
      </c>
      <c r="N12" s="21">
        <v>135.6</v>
      </c>
      <c r="O12" s="23">
        <v>135</v>
      </c>
      <c r="P12" s="21">
        <v>135.5</v>
      </c>
      <c r="Q12" s="21">
        <v>142.6</v>
      </c>
      <c r="R12" s="21">
        <v>144.4</v>
      </c>
      <c r="S12" s="21">
        <v>143.5</v>
      </c>
      <c r="T12" s="18">
        <v>136.80000000000001</v>
      </c>
      <c r="U12" s="51">
        <v>140.69999999999999</v>
      </c>
      <c r="V12" s="18">
        <v>141.6</v>
      </c>
      <c r="W12" s="18">
        <v>142.30000000000001</v>
      </c>
      <c r="X12" s="18">
        <v>138.5</v>
      </c>
      <c r="Y12" s="18">
        <v>136.6</v>
      </c>
      <c r="Z12" s="18">
        <v>138.9</v>
      </c>
      <c r="AA12" s="18">
        <v>137.9</v>
      </c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ht="15.6">
      <c r="A13" s="26" t="s">
        <v>2197</v>
      </c>
      <c r="B13" s="18">
        <v>73.2</v>
      </c>
      <c r="C13" s="21">
        <v>70.599999999999994</v>
      </c>
      <c r="D13" s="21">
        <v>68.2</v>
      </c>
      <c r="E13" s="21">
        <v>60.2</v>
      </c>
      <c r="F13" s="21">
        <v>59.9</v>
      </c>
      <c r="G13" s="21">
        <v>58.9</v>
      </c>
      <c r="H13" s="21">
        <v>59.3</v>
      </c>
      <c r="I13" s="21">
        <v>55.7</v>
      </c>
      <c r="J13" s="21">
        <v>54.8</v>
      </c>
      <c r="K13" s="21">
        <v>55.6</v>
      </c>
      <c r="L13" s="21">
        <v>54.7</v>
      </c>
      <c r="M13" s="21">
        <v>54.7</v>
      </c>
      <c r="N13" s="21">
        <v>52.3</v>
      </c>
      <c r="O13" s="21">
        <v>51.3</v>
      </c>
      <c r="P13" s="21">
        <v>50.9</v>
      </c>
      <c r="Q13" s="21">
        <v>51.4</v>
      </c>
      <c r="R13" s="21">
        <v>51.4</v>
      </c>
      <c r="S13" s="21">
        <v>52.1</v>
      </c>
      <c r="T13" s="18">
        <v>47.7</v>
      </c>
      <c r="U13" s="84">
        <v>49.2</v>
      </c>
      <c r="V13" s="18">
        <v>48.1</v>
      </c>
      <c r="W13" s="18">
        <v>45.5</v>
      </c>
      <c r="X13" s="18">
        <v>42.9</v>
      </c>
      <c r="Y13" s="18">
        <v>43.9</v>
      </c>
      <c r="Z13" s="18">
        <v>42.9</v>
      </c>
      <c r="AA13" s="18">
        <v>42.9</v>
      </c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ht="28.8">
      <c r="A14" s="26" t="s">
        <v>1205</v>
      </c>
      <c r="B14" s="18">
        <v>31.8</v>
      </c>
      <c r="C14" s="21">
        <v>28.2</v>
      </c>
      <c r="D14" s="21">
        <v>24.8</v>
      </c>
      <c r="E14" s="21">
        <v>21.9</v>
      </c>
      <c r="F14" s="21">
        <v>21.3</v>
      </c>
      <c r="G14" s="21">
        <v>20.3</v>
      </c>
      <c r="H14" s="21">
        <v>19.3</v>
      </c>
      <c r="I14" s="21">
        <v>18.7</v>
      </c>
      <c r="J14" s="21">
        <v>18.5</v>
      </c>
      <c r="K14" s="21">
        <v>18.8</v>
      </c>
      <c r="L14" s="21">
        <v>19.100000000000001</v>
      </c>
      <c r="M14" s="21">
        <v>19.5</v>
      </c>
      <c r="N14" s="21">
        <v>19.8</v>
      </c>
      <c r="O14" s="21">
        <v>20.5</v>
      </c>
      <c r="P14" s="21">
        <v>20.399999999999999</v>
      </c>
      <c r="Q14" s="21">
        <v>20.6</v>
      </c>
      <c r="R14" s="21">
        <v>20.6</v>
      </c>
      <c r="S14" s="21">
        <v>20.100000000000001</v>
      </c>
      <c r="T14" s="27">
        <v>19</v>
      </c>
      <c r="U14" s="18">
        <v>19.100000000000001</v>
      </c>
      <c r="V14" s="18">
        <v>19.2</v>
      </c>
      <c r="W14" s="18">
        <v>19.600000000000001</v>
      </c>
      <c r="X14" s="18">
        <v>18.399999999999999</v>
      </c>
      <c r="Y14" s="18">
        <v>17.5</v>
      </c>
      <c r="Z14" s="18">
        <v>17.3</v>
      </c>
      <c r="AA14" s="18">
        <v>17.3</v>
      </c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ht="28.8">
      <c r="A15" s="26" t="s">
        <v>2052</v>
      </c>
      <c r="B15" s="18">
        <v>17.3</v>
      </c>
      <c r="C15" s="23">
        <v>22</v>
      </c>
      <c r="D15" s="23">
        <v>19</v>
      </c>
      <c r="E15" s="21">
        <v>13.5</v>
      </c>
      <c r="F15" s="23">
        <v>11</v>
      </c>
      <c r="G15" s="23">
        <v>11</v>
      </c>
      <c r="H15" s="21">
        <v>11.3</v>
      </c>
      <c r="I15" s="21">
        <v>11.8</v>
      </c>
      <c r="J15" s="21">
        <v>12.2</v>
      </c>
      <c r="K15" s="21">
        <v>13.5</v>
      </c>
      <c r="L15" s="21">
        <v>14.2</v>
      </c>
      <c r="M15" s="21">
        <v>14.4</v>
      </c>
      <c r="N15" s="21">
        <v>14.8</v>
      </c>
      <c r="O15" s="21">
        <v>15.3</v>
      </c>
      <c r="P15" s="21">
        <v>15.4</v>
      </c>
      <c r="Q15" s="21">
        <v>14.9</v>
      </c>
      <c r="R15" s="21">
        <v>14.9</v>
      </c>
      <c r="S15" s="21">
        <v>13.8</v>
      </c>
      <c r="T15" s="18">
        <v>13.7</v>
      </c>
      <c r="U15" s="18">
        <v>13.2</v>
      </c>
      <c r="V15" s="18">
        <v>13.5</v>
      </c>
      <c r="W15" s="18">
        <v>12.8</v>
      </c>
      <c r="X15" s="18">
        <v>13.6</v>
      </c>
      <c r="Y15" s="18">
        <v>13.8</v>
      </c>
      <c r="Z15" s="27">
        <v>14</v>
      </c>
      <c r="AA15" s="18">
        <v>14.3</v>
      </c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ht="28.8">
      <c r="A16" s="26" t="s">
        <v>1206</v>
      </c>
      <c r="B16" s="18">
        <v>111.8</v>
      </c>
      <c r="C16" s="21">
        <v>94.9</v>
      </c>
      <c r="D16" s="21">
        <v>85.1</v>
      </c>
      <c r="E16" s="21">
        <v>70.7</v>
      </c>
      <c r="F16" s="21">
        <v>70.400000000000006</v>
      </c>
      <c r="G16" s="21">
        <v>64.900000000000006</v>
      </c>
      <c r="H16" s="21">
        <v>64.8</v>
      </c>
      <c r="I16" s="23">
        <v>59</v>
      </c>
      <c r="J16" s="21">
        <v>61.1</v>
      </c>
      <c r="K16" s="21">
        <v>66.5</v>
      </c>
      <c r="L16" s="21">
        <v>61.1</v>
      </c>
      <c r="M16" s="23">
        <v>57</v>
      </c>
      <c r="N16" s="21">
        <v>57.5</v>
      </c>
      <c r="O16" s="21">
        <v>56.3</v>
      </c>
      <c r="P16" s="21">
        <v>58.8</v>
      </c>
      <c r="Q16" s="21">
        <v>61.1</v>
      </c>
      <c r="R16" s="21">
        <v>61.3</v>
      </c>
      <c r="S16" s="21">
        <v>60.2</v>
      </c>
      <c r="T16" s="18">
        <v>53.3</v>
      </c>
      <c r="U16" s="18">
        <v>59.5</v>
      </c>
      <c r="V16" s="18">
        <v>59.2</v>
      </c>
      <c r="W16" s="18">
        <v>56.8</v>
      </c>
      <c r="X16" s="18">
        <v>54.4</v>
      </c>
      <c r="Y16" s="18">
        <v>54.1</v>
      </c>
      <c r="Z16" s="27">
        <v>52</v>
      </c>
      <c r="AA16" s="18">
        <v>49.2</v>
      </c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ht="55.2">
      <c r="A17" s="26" t="s">
        <v>1207</v>
      </c>
      <c r="B17" s="18">
        <v>77.900000000000006</v>
      </c>
      <c r="C17" s="21">
        <v>77.099999999999994</v>
      </c>
      <c r="D17" s="21">
        <v>77.400000000000006</v>
      </c>
      <c r="E17" s="21">
        <v>76.3</v>
      </c>
      <c r="F17" s="21">
        <v>76.8</v>
      </c>
      <c r="G17" s="21">
        <v>76.2</v>
      </c>
      <c r="H17" s="23">
        <v>77</v>
      </c>
      <c r="I17" s="23">
        <v>76</v>
      </c>
      <c r="J17" s="21">
        <v>76.7</v>
      </c>
      <c r="K17" s="21">
        <v>77.900000000000006</v>
      </c>
      <c r="L17" s="21">
        <v>76.2</v>
      </c>
      <c r="M17" s="21">
        <v>74.5</v>
      </c>
      <c r="N17" s="21">
        <v>74.400000000000006</v>
      </c>
      <c r="O17" s="21">
        <v>73.3</v>
      </c>
      <c r="P17" s="21">
        <v>74.2</v>
      </c>
      <c r="Q17" s="21">
        <v>74.8</v>
      </c>
      <c r="R17" s="21">
        <v>74.8</v>
      </c>
      <c r="S17" s="23">
        <v>75</v>
      </c>
      <c r="T17" s="18">
        <v>73.7</v>
      </c>
      <c r="U17" s="18">
        <v>75.7</v>
      </c>
      <c r="V17" s="18">
        <v>75.5</v>
      </c>
      <c r="W17" s="18">
        <v>74.3</v>
      </c>
      <c r="X17" s="18">
        <v>74.7</v>
      </c>
      <c r="Y17" s="18">
        <v>75.599999999999994</v>
      </c>
      <c r="Z17" s="27">
        <v>75</v>
      </c>
      <c r="AA17" s="18">
        <v>73.900000000000006</v>
      </c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ht="42.75" customHeight="1">
      <c r="A18" s="26" t="s">
        <v>998</v>
      </c>
      <c r="B18" s="15">
        <v>31801.5</v>
      </c>
      <c r="C18" s="30">
        <v>28207.599999999999</v>
      </c>
      <c r="D18" s="30">
        <v>24788.3</v>
      </c>
      <c r="E18" s="30">
        <v>21929.1</v>
      </c>
      <c r="F18" s="30">
        <v>21269.599999999999</v>
      </c>
      <c r="G18" s="30">
        <v>20274.099999999999</v>
      </c>
      <c r="H18" s="29">
        <v>19332.900000000001</v>
      </c>
      <c r="I18" s="29">
        <v>18661.8</v>
      </c>
      <c r="J18" s="30">
        <v>18539.7</v>
      </c>
      <c r="K18" s="29">
        <v>18819.8</v>
      </c>
      <c r="L18" s="29">
        <v>19123.599999999999</v>
      </c>
      <c r="M18" s="29">
        <v>19481.2</v>
      </c>
      <c r="N18" s="29">
        <v>19829.400000000001</v>
      </c>
      <c r="O18" s="29">
        <v>20491.3</v>
      </c>
      <c r="P18" s="29">
        <v>20425.400000000001</v>
      </c>
      <c r="Q18" s="29">
        <v>20568.400000000001</v>
      </c>
      <c r="R18" s="29">
        <v>20636.900000000001</v>
      </c>
      <c r="S18" s="29">
        <v>20103.3</v>
      </c>
      <c r="T18" s="29">
        <v>19021.2</v>
      </c>
      <c r="U18" s="29">
        <v>19115.599999999999</v>
      </c>
      <c r="V18" s="29">
        <v>19162.3</v>
      </c>
      <c r="W18" s="18">
        <v>19630.3</v>
      </c>
      <c r="X18" s="18">
        <v>18446.5</v>
      </c>
      <c r="Y18" s="18">
        <v>17451.900000000001</v>
      </c>
      <c r="Z18" s="18">
        <v>17295.7</v>
      </c>
      <c r="AA18" s="18">
        <v>17349.3</v>
      </c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>
      <c r="A19" s="46" t="s">
        <v>650</v>
      </c>
      <c r="B19" s="15"/>
      <c r="C19" s="30"/>
      <c r="D19" s="30"/>
      <c r="E19" s="30"/>
      <c r="F19" s="30"/>
      <c r="G19" s="30"/>
      <c r="H19" s="29"/>
      <c r="I19" s="29"/>
      <c r="J19" s="30"/>
      <c r="K19" s="30"/>
      <c r="L19" s="30"/>
      <c r="M19" s="30"/>
      <c r="N19" s="30"/>
      <c r="O19" s="30"/>
      <c r="P19" s="30"/>
      <c r="Q19" s="30"/>
      <c r="R19" s="30"/>
      <c r="S19" s="29"/>
      <c r="T19" s="15"/>
      <c r="U19" s="15"/>
      <c r="V19" s="15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>
      <c r="A20" s="46" t="s">
        <v>623</v>
      </c>
      <c r="B20" s="15">
        <v>6435.7</v>
      </c>
      <c r="C20" s="30">
        <v>5609.1</v>
      </c>
      <c r="D20" s="30">
        <v>4746.1000000000004</v>
      </c>
      <c r="E20" s="30">
        <v>3870.2</v>
      </c>
      <c r="F20" s="30">
        <v>3600.4</v>
      </c>
      <c r="G20" s="30">
        <v>3233.4</v>
      </c>
      <c r="H20" s="29">
        <v>3041.8</v>
      </c>
      <c r="I20" s="30">
        <v>2864.4</v>
      </c>
      <c r="J20" s="30">
        <v>2768.4</v>
      </c>
      <c r="K20" s="29">
        <v>2972.2</v>
      </c>
      <c r="L20" s="29">
        <v>2973.2</v>
      </c>
      <c r="M20" s="30">
        <v>2882.8</v>
      </c>
      <c r="N20" s="29">
        <v>2868</v>
      </c>
      <c r="O20" s="30">
        <v>2855.7</v>
      </c>
      <c r="P20" s="29">
        <v>2802</v>
      </c>
      <c r="Q20" s="30">
        <v>2842.8</v>
      </c>
      <c r="R20" s="30">
        <v>2743.4</v>
      </c>
      <c r="S20" s="30">
        <v>2704.2</v>
      </c>
      <c r="T20" s="15">
        <v>2341.1</v>
      </c>
      <c r="U20" s="15">
        <v>2381.1999999999998</v>
      </c>
      <c r="V20" s="15">
        <v>2283.1</v>
      </c>
      <c r="W20" s="18">
        <v>2249.4</v>
      </c>
      <c r="X20" s="18">
        <v>2008.5</v>
      </c>
      <c r="Y20" s="18">
        <v>1922.2</v>
      </c>
      <c r="Z20" s="18">
        <v>1820.4</v>
      </c>
      <c r="AA20" s="18">
        <v>1723.9</v>
      </c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>
      <c r="A21" s="46" t="s">
        <v>624</v>
      </c>
      <c r="B21" s="15">
        <v>25365.9</v>
      </c>
      <c r="C21" s="30">
        <v>22598.5</v>
      </c>
      <c r="D21" s="29">
        <v>20042.2</v>
      </c>
      <c r="E21" s="30">
        <v>18058.900000000001</v>
      </c>
      <c r="F21" s="30">
        <v>17669.2</v>
      </c>
      <c r="G21" s="29">
        <v>17040.8</v>
      </c>
      <c r="H21" s="30">
        <v>16291.1</v>
      </c>
      <c r="I21" s="30">
        <v>15797.4</v>
      </c>
      <c r="J21" s="30">
        <v>15771.2</v>
      </c>
      <c r="K21" s="30">
        <v>15847.6</v>
      </c>
      <c r="L21" s="30">
        <v>16150.4</v>
      </c>
      <c r="M21" s="30">
        <v>16598.400000000001</v>
      </c>
      <c r="N21" s="30">
        <v>16961.400000000001</v>
      </c>
      <c r="O21" s="30">
        <v>17635.599999999999</v>
      </c>
      <c r="P21" s="30">
        <v>17623.3</v>
      </c>
      <c r="Q21" s="30">
        <v>17725.599999999999</v>
      </c>
      <c r="R21" s="30">
        <v>17893.5</v>
      </c>
      <c r="S21" s="29">
        <v>17399</v>
      </c>
      <c r="T21" s="15">
        <v>16680.099999999999</v>
      </c>
      <c r="U21" s="15">
        <v>16734.400000000001</v>
      </c>
      <c r="V21" s="15">
        <v>16879.2</v>
      </c>
      <c r="W21" s="18">
        <v>17380.900000000001</v>
      </c>
      <c r="X21" s="27">
        <v>16438</v>
      </c>
      <c r="Y21" s="18">
        <v>15529.7</v>
      </c>
      <c r="Z21" s="18">
        <v>15475.3</v>
      </c>
      <c r="AA21" s="18">
        <v>15625.4</v>
      </c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>
      <c r="A22" s="46" t="s">
        <v>1370</v>
      </c>
      <c r="B22" s="15"/>
      <c r="C22" s="30"/>
      <c r="D22" s="30"/>
      <c r="E22" s="30"/>
      <c r="F22" s="30"/>
      <c r="G22" s="30"/>
      <c r="H22" s="29"/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29"/>
      <c r="T22" s="15"/>
      <c r="U22" s="15"/>
      <c r="V22" s="15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>
      <c r="A23" s="144" t="s">
        <v>1569</v>
      </c>
      <c r="B23" s="15">
        <v>9165.4</v>
      </c>
      <c r="C23" s="30">
        <v>8171.3</v>
      </c>
      <c r="D23" s="30">
        <v>7217.9</v>
      </c>
      <c r="E23" s="30">
        <v>6512.5</v>
      </c>
      <c r="F23" s="30">
        <v>6424.8</v>
      </c>
      <c r="G23" s="30">
        <v>6156.7</v>
      </c>
      <c r="H23" s="29">
        <v>5991.1</v>
      </c>
      <c r="I23" s="30">
        <v>5679.3</v>
      </c>
      <c r="J23" s="30">
        <v>5505.5</v>
      </c>
      <c r="K23" s="30">
        <v>5407.1</v>
      </c>
      <c r="L23" s="29">
        <v>5254</v>
      </c>
      <c r="M23" s="29">
        <v>4987.3999999999996</v>
      </c>
      <c r="N23" s="29">
        <v>4959.6000000000004</v>
      </c>
      <c r="O23" s="30">
        <v>4768.3999999999996</v>
      </c>
      <c r="P23" s="29">
        <v>4675</v>
      </c>
      <c r="Q23" s="30">
        <v>4764.7</v>
      </c>
      <c r="R23" s="30">
        <v>4573.1000000000004</v>
      </c>
      <c r="S23" s="30">
        <v>4534.1000000000004</v>
      </c>
      <c r="T23" s="15">
        <v>4370.6000000000004</v>
      </c>
      <c r="U23" s="15">
        <v>4385.3</v>
      </c>
      <c r="V23" s="15">
        <v>4342.7</v>
      </c>
      <c r="W23" s="18">
        <v>4340.8999999999996</v>
      </c>
      <c r="X23" s="18">
        <v>4173.3</v>
      </c>
      <c r="Y23" s="18">
        <v>4036.3</v>
      </c>
      <c r="Z23" s="18">
        <v>4099.3999999999996</v>
      </c>
      <c r="AA23" s="18">
        <v>4011.4</v>
      </c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ht="15" customHeight="1">
      <c r="A24" s="144" t="s">
        <v>588</v>
      </c>
      <c r="B24" s="14">
        <v>3029.7</v>
      </c>
      <c r="C24" s="30">
        <v>2718.1</v>
      </c>
      <c r="D24" s="29">
        <v>2462</v>
      </c>
      <c r="E24" s="30">
        <v>2085.1999999999998</v>
      </c>
      <c r="F24" s="29">
        <v>1996.6</v>
      </c>
      <c r="G24" s="30">
        <v>1920.4</v>
      </c>
      <c r="H24" s="30">
        <v>1799.7</v>
      </c>
      <c r="I24" s="30">
        <v>1753.3</v>
      </c>
      <c r="J24" s="30">
        <v>1716.4</v>
      </c>
      <c r="K24" s="30">
        <v>1698.4</v>
      </c>
      <c r="L24" s="30">
        <v>1678.9</v>
      </c>
      <c r="M24" s="30">
        <v>1646.2</v>
      </c>
      <c r="N24" s="30">
        <v>1661.8</v>
      </c>
      <c r="O24" s="30">
        <v>1628.9</v>
      </c>
      <c r="P24" s="30">
        <v>1666.8</v>
      </c>
      <c r="Q24" s="30">
        <v>1703.1</v>
      </c>
      <c r="R24" s="30">
        <v>1732.8</v>
      </c>
      <c r="S24" s="30">
        <v>1816.6</v>
      </c>
      <c r="T24" s="15">
        <v>1730.5</v>
      </c>
      <c r="U24" s="15">
        <v>1855.2</v>
      </c>
      <c r="V24" s="14">
        <v>1880</v>
      </c>
      <c r="W24" s="18">
        <v>1937.5</v>
      </c>
      <c r="X24" s="18">
        <v>1874.2</v>
      </c>
      <c r="Y24" s="18">
        <v>1805.5</v>
      </c>
      <c r="Z24" s="18">
        <v>1787.4</v>
      </c>
      <c r="AA24" s="18">
        <v>1830.1</v>
      </c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>
      <c r="A25" s="144" t="s">
        <v>1570</v>
      </c>
      <c r="B25" s="15">
        <v>7587.5</v>
      </c>
      <c r="C25" s="29">
        <v>6813</v>
      </c>
      <c r="D25" s="29">
        <v>5894</v>
      </c>
      <c r="E25" s="30">
        <v>5140.8</v>
      </c>
      <c r="F25" s="29">
        <v>5005.6000000000004</v>
      </c>
      <c r="G25" s="30">
        <v>4876.6000000000004</v>
      </c>
      <c r="H25" s="29">
        <v>4653</v>
      </c>
      <c r="I25" s="30">
        <v>4562.8999999999996</v>
      </c>
      <c r="J25" s="30">
        <v>4663.8999999999996</v>
      </c>
      <c r="K25" s="29">
        <v>4997.8999999999996</v>
      </c>
      <c r="L25" s="30">
        <v>5148.1000000000004</v>
      </c>
      <c r="M25" s="30">
        <v>5857.5</v>
      </c>
      <c r="N25" s="30">
        <v>5929.4</v>
      </c>
      <c r="O25" s="30">
        <v>6774.4</v>
      </c>
      <c r="P25" s="30">
        <v>6521.2</v>
      </c>
      <c r="Q25" s="30">
        <v>6338.3</v>
      </c>
      <c r="R25" s="30">
        <v>6448.4</v>
      </c>
      <c r="S25" s="30">
        <v>6091.5</v>
      </c>
      <c r="T25" s="15">
        <v>5500.5</v>
      </c>
      <c r="U25" s="15">
        <v>5565.1</v>
      </c>
      <c r="V25" s="15">
        <v>5753.5</v>
      </c>
      <c r="W25" s="27">
        <v>6001.8</v>
      </c>
      <c r="X25" s="18">
        <v>5350.9</v>
      </c>
      <c r="Y25" s="18">
        <v>4938.3999999999996</v>
      </c>
      <c r="Z25" s="18">
        <v>4799.6000000000004</v>
      </c>
      <c r="AA25" s="18">
        <v>4907.1000000000004</v>
      </c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ht="26.4">
      <c r="A26" s="144" t="s">
        <v>732</v>
      </c>
      <c r="B26" s="15">
        <v>3460.6</v>
      </c>
      <c r="C26" s="30">
        <v>2583.9</v>
      </c>
      <c r="D26" s="30">
        <v>2386.6999999999998</v>
      </c>
      <c r="E26" s="30">
        <v>2609.3000000000002</v>
      </c>
      <c r="F26" s="30">
        <v>2735.7</v>
      </c>
      <c r="G26" s="30">
        <v>2531.3000000000002</v>
      </c>
      <c r="H26" s="30">
        <v>2554.1999999999998</v>
      </c>
      <c r="I26" s="30">
        <v>2571.6</v>
      </c>
      <c r="J26" s="30">
        <v>2767.7</v>
      </c>
      <c r="K26" s="30">
        <v>2685.4</v>
      </c>
      <c r="L26" s="30">
        <v>2723.6</v>
      </c>
      <c r="M26" s="30">
        <v>2733.2</v>
      </c>
      <c r="N26" s="30">
        <v>2834.1</v>
      </c>
      <c r="O26" s="30">
        <v>2786.8</v>
      </c>
      <c r="P26" s="30">
        <v>2868.1</v>
      </c>
      <c r="Q26" s="29">
        <v>2815</v>
      </c>
      <c r="R26" s="29">
        <v>2992.4</v>
      </c>
      <c r="S26" s="30">
        <v>3217.5</v>
      </c>
      <c r="T26" s="15">
        <v>3347.3</v>
      </c>
      <c r="U26" s="15">
        <v>3135.9</v>
      </c>
      <c r="V26" s="15">
        <v>3105.8</v>
      </c>
      <c r="W26" s="18">
        <v>3293.3</v>
      </c>
      <c r="X26" s="18">
        <v>3424.8</v>
      </c>
      <c r="Y26" s="27">
        <v>3251</v>
      </c>
      <c r="Z26" s="27">
        <v>3323</v>
      </c>
      <c r="AA26" s="18">
        <v>3406.1</v>
      </c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>
      <c r="A27" s="144" t="s">
        <v>733</v>
      </c>
      <c r="B27" s="15">
        <v>1741.6</v>
      </c>
      <c r="C27" s="30">
        <v>1608.9</v>
      </c>
      <c r="D27" s="30">
        <v>1604.8</v>
      </c>
      <c r="E27" s="29">
        <v>1238</v>
      </c>
      <c r="F27" s="30">
        <v>1110.9000000000001</v>
      </c>
      <c r="G27" s="30">
        <v>1161.8</v>
      </c>
      <c r="H27" s="29">
        <v>989.9</v>
      </c>
      <c r="I27" s="30">
        <v>921.9</v>
      </c>
      <c r="J27" s="29">
        <v>831</v>
      </c>
      <c r="K27" s="30">
        <v>850.4</v>
      </c>
      <c r="L27" s="30">
        <v>1130.8</v>
      </c>
      <c r="M27" s="30">
        <v>1164.8</v>
      </c>
      <c r="N27" s="30">
        <v>1356.5</v>
      </c>
      <c r="O27" s="30">
        <v>1448.2</v>
      </c>
      <c r="P27" s="30">
        <v>1650.6</v>
      </c>
      <c r="Q27" s="30">
        <v>1863.1</v>
      </c>
      <c r="R27" s="30">
        <v>1908.6</v>
      </c>
      <c r="S27" s="29">
        <v>1532</v>
      </c>
      <c r="T27" s="14">
        <v>1546</v>
      </c>
      <c r="U27" s="15">
        <v>1605.3</v>
      </c>
      <c r="V27" s="15">
        <v>1622.8</v>
      </c>
      <c r="W27" s="18">
        <v>1638.2</v>
      </c>
      <c r="X27" s="18">
        <v>1455.8</v>
      </c>
      <c r="Y27" s="27">
        <v>1340</v>
      </c>
      <c r="Z27" s="18">
        <v>1294.5</v>
      </c>
      <c r="AA27" s="18">
        <v>1304.5999999999999</v>
      </c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ht="28.8">
      <c r="A28" s="28" t="s">
        <v>1208</v>
      </c>
      <c r="B28" s="18">
        <v>60.1</v>
      </c>
      <c r="C28" s="21">
        <v>49.5</v>
      </c>
      <c r="D28" s="21">
        <v>44.6</v>
      </c>
      <c r="E28" s="21">
        <v>35.6</v>
      </c>
      <c r="F28" s="21">
        <v>36.799999999999997</v>
      </c>
      <c r="G28" s="23">
        <v>33</v>
      </c>
      <c r="H28" s="21">
        <v>32.9</v>
      </c>
      <c r="I28" s="21">
        <v>27.5</v>
      </c>
      <c r="J28" s="21">
        <v>30.7</v>
      </c>
      <c r="K28" s="21">
        <v>33.6</v>
      </c>
      <c r="L28" s="21">
        <v>28.6</v>
      </c>
      <c r="M28" s="21">
        <v>28.1</v>
      </c>
      <c r="N28" s="21">
        <v>28.5</v>
      </c>
      <c r="O28" s="21">
        <v>27.8</v>
      </c>
      <c r="P28" s="21">
        <v>29.7</v>
      </c>
      <c r="Q28" s="21">
        <v>29.9</v>
      </c>
      <c r="R28" s="21">
        <v>31.3</v>
      </c>
      <c r="S28" s="21">
        <v>29.4</v>
      </c>
      <c r="T28" s="18">
        <v>24.3</v>
      </c>
      <c r="U28" s="18">
        <v>27.6</v>
      </c>
      <c r="V28" s="18">
        <v>29.2</v>
      </c>
      <c r="W28" s="18">
        <v>26.2</v>
      </c>
      <c r="X28" s="18">
        <v>27.5</v>
      </c>
      <c r="Y28" s="18">
        <v>28.9</v>
      </c>
      <c r="Z28" s="18">
        <v>27.2</v>
      </c>
      <c r="AA28" s="18">
        <v>25.5</v>
      </c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ht="55.2">
      <c r="A29" s="28" t="s">
        <v>1669</v>
      </c>
      <c r="B29" s="18">
        <v>54</v>
      </c>
      <c r="C29" s="21">
        <v>52</v>
      </c>
      <c r="D29" s="21">
        <v>52</v>
      </c>
      <c r="E29" s="21">
        <v>50</v>
      </c>
      <c r="F29" s="21">
        <v>52</v>
      </c>
      <c r="G29" s="21">
        <v>51</v>
      </c>
      <c r="H29" s="21">
        <v>51</v>
      </c>
      <c r="I29" s="21">
        <v>47</v>
      </c>
      <c r="J29" s="21">
        <v>50</v>
      </c>
      <c r="K29" s="21">
        <v>51</v>
      </c>
      <c r="L29" s="21">
        <v>47</v>
      </c>
      <c r="M29" s="21">
        <v>49</v>
      </c>
      <c r="N29" s="21">
        <v>50</v>
      </c>
      <c r="O29" s="21">
        <v>50</v>
      </c>
      <c r="P29" s="21">
        <v>51</v>
      </c>
      <c r="Q29" s="21">
        <v>49</v>
      </c>
      <c r="R29" s="21">
        <v>51</v>
      </c>
      <c r="S29" s="21">
        <v>49</v>
      </c>
      <c r="T29" s="18">
        <v>46</v>
      </c>
      <c r="U29" s="18">
        <v>46</v>
      </c>
      <c r="V29" s="18">
        <v>49</v>
      </c>
      <c r="W29" s="18">
        <v>46</v>
      </c>
      <c r="X29" s="18">
        <v>51</v>
      </c>
      <c r="Y29" s="18">
        <v>53</v>
      </c>
      <c r="Z29" s="18">
        <v>52</v>
      </c>
      <c r="AA29" s="18">
        <v>52</v>
      </c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ht="28.8">
      <c r="A30" s="28" t="s">
        <v>1244</v>
      </c>
      <c r="B30" s="18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>
        <v>2037.6</v>
      </c>
      <c r="N30" s="21">
        <v>2613.5</v>
      </c>
      <c r="O30" s="21">
        <v>2644.3</v>
      </c>
      <c r="P30" s="21">
        <v>3035.5</v>
      </c>
      <c r="Q30" s="21">
        <v>3519.4</v>
      </c>
      <c r="R30" s="21">
        <v>3899.3</v>
      </c>
      <c r="S30" s="21">
        <v>3876.9</v>
      </c>
      <c r="T30" s="29">
        <v>3505</v>
      </c>
      <c r="U30" s="18">
        <v>3734.7</v>
      </c>
      <c r="V30" s="18">
        <v>4303.3</v>
      </c>
      <c r="W30" s="18">
        <v>5007.8999999999996</v>
      </c>
      <c r="X30" s="18">
        <v>5152.8</v>
      </c>
      <c r="Y30" s="15">
        <v>5168.3</v>
      </c>
      <c r="Z30" s="18">
        <v>5060.2</v>
      </c>
      <c r="AA30" s="18">
        <v>5441.3</v>
      </c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ht="28.8">
      <c r="A31" s="28" t="s">
        <v>1245</v>
      </c>
      <c r="B31" s="18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>
        <v>210.6</v>
      </c>
      <c r="N31" s="21">
        <v>287.3</v>
      </c>
      <c r="O31" s="21">
        <v>142.80000000000001</v>
      </c>
      <c r="P31" s="21">
        <v>142.5</v>
      </c>
      <c r="Q31" s="23">
        <v>140</v>
      </c>
      <c r="R31" s="21">
        <v>287.7</v>
      </c>
      <c r="S31" s="21">
        <v>122.9</v>
      </c>
      <c r="T31" s="29">
        <v>141</v>
      </c>
      <c r="U31" s="18">
        <v>114.4</v>
      </c>
      <c r="V31" s="18">
        <v>120.2</v>
      </c>
      <c r="W31" s="18">
        <v>113.7</v>
      </c>
      <c r="X31" s="18">
        <v>116.7</v>
      </c>
      <c r="Y31" s="15">
        <v>124.3</v>
      </c>
      <c r="Z31" s="18">
        <v>110.1</v>
      </c>
      <c r="AA31" s="18">
        <v>98.3</v>
      </c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ht="28.8">
      <c r="A32" s="28" t="s">
        <v>1246</v>
      </c>
      <c r="B32" s="18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>
        <v>1215.9000000000001</v>
      </c>
      <c r="N32" s="21">
        <v>1342.7</v>
      </c>
      <c r="O32" s="21">
        <v>1140.9000000000001</v>
      </c>
      <c r="P32" s="21">
        <v>1265.7</v>
      </c>
      <c r="Q32" s="21">
        <v>1395.8</v>
      </c>
      <c r="R32" s="21">
        <v>2257.4</v>
      </c>
      <c r="S32" s="21">
        <v>1960.7</v>
      </c>
      <c r="T32" s="30">
        <v>1661.4</v>
      </c>
      <c r="U32" s="18">
        <v>1738.1</v>
      </c>
      <c r="V32" s="18">
        <v>1990.7</v>
      </c>
      <c r="W32" s="18">
        <v>2348.1</v>
      </c>
      <c r="X32" s="18">
        <v>2043.6</v>
      </c>
      <c r="Y32" s="15">
        <v>2357.1999999999998</v>
      </c>
      <c r="Z32" s="18">
        <v>2685.1</v>
      </c>
      <c r="AA32" s="18">
        <v>3243.7</v>
      </c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>
      <c r="A33" s="28" t="s">
        <v>1827</v>
      </c>
      <c r="B33" s="18">
        <v>76</v>
      </c>
      <c r="C33" s="21">
        <v>79</v>
      </c>
      <c r="D33" s="21">
        <v>85</v>
      </c>
      <c r="E33" s="21">
        <v>90</v>
      </c>
      <c r="F33" s="21">
        <v>94</v>
      </c>
      <c r="G33" s="21">
        <v>94</v>
      </c>
      <c r="H33" s="21">
        <v>95</v>
      </c>
      <c r="I33" s="21">
        <v>99</v>
      </c>
      <c r="J33" s="21">
        <v>99</v>
      </c>
      <c r="K33" s="21">
        <v>100</v>
      </c>
      <c r="L33" s="21">
        <v>100</v>
      </c>
      <c r="M33" s="21">
        <v>100</v>
      </c>
      <c r="N33" s="21">
        <v>100</v>
      </c>
      <c r="O33" s="21">
        <v>100</v>
      </c>
      <c r="P33" s="21">
        <v>100</v>
      </c>
      <c r="Q33" s="21">
        <v>100</v>
      </c>
      <c r="R33" s="21">
        <v>101</v>
      </c>
      <c r="S33" s="21">
        <v>101</v>
      </c>
      <c r="T33" s="18">
        <v>101</v>
      </c>
      <c r="U33" s="18">
        <v>101</v>
      </c>
      <c r="V33" s="18">
        <v>102</v>
      </c>
      <c r="W33" s="18">
        <v>102</v>
      </c>
      <c r="X33" s="18">
        <v>102</v>
      </c>
      <c r="Y33" s="18">
        <v>103</v>
      </c>
      <c r="Z33" s="18">
        <v>103</v>
      </c>
      <c r="AA33" s="18">
        <v>103</v>
      </c>
      <c r="AB33" s="18"/>
      <c r="AC33" s="18"/>
      <c r="AD33" s="18"/>
      <c r="AE33" s="18"/>
      <c r="AF33" s="18"/>
      <c r="AG33" s="18"/>
      <c r="AH33" s="18"/>
      <c r="AI33" s="18"/>
      <c r="AJ33" s="18"/>
    </row>
    <row r="34" spans="1:36">
      <c r="A34" s="31" t="s">
        <v>1843</v>
      </c>
      <c r="B34" s="18">
        <v>19.899999999999999</v>
      </c>
      <c r="C34" s="21">
        <v>20.399999999999999</v>
      </c>
      <c r="D34" s="21">
        <v>28.7</v>
      </c>
      <c r="E34" s="21">
        <v>29.5</v>
      </c>
      <c r="F34" s="21">
        <v>30.2</v>
      </c>
      <c r="G34" s="23">
        <v>31</v>
      </c>
      <c r="H34" s="21">
        <v>31.1</v>
      </c>
      <c r="I34" s="21">
        <v>33.200000000000003</v>
      </c>
      <c r="J34" s="21">
        <v>33.299999999999997</v>
      </c>
      <c r="K34" s="21">
        <v>33.299999999999997</v>
      </c>
      <c r="L34" s="21">
        <v>33.700000000000003</v>
      </c>
      <c r="M34" s="21">
        <v>33.700000000000003</v>
      </c>
      <c r="N34" s="21">
        <v>33.700000000000003</v>
      </c>
      <c r="O34" s="21">
        <v>33.700000000000003</v>
      </c>
      <c r="P34" s="21">
        <v>33.700000000000003</v>
      </c>
      <c r="Q34" s="21">
        <v>33.700000000000003</v>
      </c>
      <c r="R34" s="21">
        <v>33.799999999999997</v>
      </c>
      <c r="S34" s="21">
        <v>33.799999999999997</v>
      </c>
      <c r="T34" s="18">
        <v>33.799999999999997</v>
      </c>
      <c r="U34" s="18">
        <v>33.799999999999997</v>
      </c>
      <c r="V34" s="18">
        <v>33.799999999999997</v>
      </c>
      <c r="W34" s="18">
        <v>33.799999999999997</v>
      </c>
      <c r="X34" s="18">
        <v>33.799999999999997</v>
      </c>
      <c r="Y34" s="18">
        <v>33.799999999999997</v>
      </c>
      <c r="Z34" s="18">
        <v>33.9</v>
      </c>
      <c r="AA34" s="18">
        <v>33.9</v>
      </c>
      <c r="AB34" s="18"/>
      <c r="AC34" s="18"/>
      <c r="AD34" s="18"/>
      <c r="AE34" s="18"/>
      <c r="AF34" s="18"/>
      <c r="AG34" s="18"/>
      <c r="AH34" s="18"/>
      <c r="AI34" s="18"/>
      <c r="AJ34" s="18"/>
    </row>
    <row r="35" spans="1:36">
      <c r="A35" s="28" t="s">
        <v>1828</v>
      </c>
      <c r="B35" s="18">
        <v>16</v>
      </c>
      <c r="C35" s="21">
        <v>22</v>
      </c>
      <c r="D35" s="21">
        <v>25</v>
      </c>
      <c r="E35" s="21">
        <v>28</v>
      </c>
      <c r="F35" s="21">
        <v>30</v>
      </c>
      <c r="G35" s="21">
        <v>31</v>
      </c>
      <c r="H35" s="21">
        <v>32</v>
      </c>
      <c r="I35" s="21">
        <v>34</v>
      </c>
      <c r="J35" s="21">
        <v>35</v>
      </c>
      <c r="K35" s="21">
        <v>35</v>
      </c>
      <c r="L35" s="21">
        <v>35</v>
      </c>
      <c r="M35" s="21">
        <v>35</v>
      </c>
      <c r="N35" s="21">
        <v>35</v>
      </c>
      <c r="O35" s="21">
        <v>35</v>
      </c>
      <c r="P35" s="21">
        <v>35</v>
      </c>
      <c r="Q35" s="21">
        <v>35</v>
      </c>
      <c r="R35" s="21">
        <v>35</v>
      </c>
      <c r="S35" s="21">
        <v>39</v>
      </c>
      <c r="T35" s="18">
        <v>40</v>
      </c>
      <c r="U35" s="18">
        <v>40</v>
      </c>
      <c r="V35" s="18">
        <v>41</v>
      </c>
      <c r="W35" s="18">
        <v>42</v>
      </c>
      <c r="X35" s="18">
        <v>44</v>
      </c>
      <c r="Y35" s="18">
        <v>47</v>
      </c>
      <c r="Z35" s="18">
        <v>48</v>
      </c>
      <c r="AA35" s="18">
        <v>50</v>
      </c>
      <c r="AB35" s="18"/>
      <c r="AC35" s="18"/>
      <c r="AD35" s="18"/>
      <c r="AE35" s="18"/>
      <c r="AF35" s="18"/>
      <c r="AG35" s="18"/>
      <c r="AH35" s="18"/>
      <c r="AI35" s="18"/>
      <c r="AJ35" s="18"/>
    </row>
    <row r="36" spans="1:36" ht="12.75" customHeight="1">
      <c r="A36" s="31" t="s">
        <v>1843</v>
      </c>
      <c r="B36" s="18">
        <v>3.4</v>
      </c>
      <c r="C36" s="23">
        <v>4</v>
      </c>
      <c r="D36" s="21">
        <v>4.3</v>
      </c>
      <c r="E36" s="21">
        <v>6.2</v>
      </c>
      <c r="F36" s="21">
        <v>6.3</v>
      </c>
      <c r="G36" s="21">
        <v>6.3</v>
      </c>
      <c r="H36" s="21">
        <v>6.4</v>
      </c>
      <c r="I36" s="21">
        <v>6.6</v>
      </c>
      <c r="J36" s="21">
        <v>6.7</v>
      </c>
      <c r="K36" s="21">
        <v>6.8</v>
      </c>
      <c r="L36" s="21">
        <v>6.9</v>
      </c>
      <c r="M36" s="21">
        <v>6.9</v>
      </c>
      <c r="N36" s="21">
        <v>6.9</v>
      </c>
      <c r="O36" s="21">
        <v>6.9</v>
      </c>
      <c r="P36" s="21">
        <v>6.9</v>
      </c>
      <c r="Q36" s="21">
        <v>6.9</v>
      </c>
      <c r="R36" s="21">
        <v>6.9</v>
      </c>
      <c r="S36" s="21">
        <v>7.3</v>
      </c>
      <c r="T36" s="18">
        <v>7.8</v>
      </c>
      <c r="U36" s="18">
        <v>7.8</v>
      </c>
      <c r="V36" s="18">
        <v>9.1999999999999993</v>
      </c>
      <c r="W36" s="18">
        <v>9.5</v>
      </c>
      <c r="X36" s="18">
        <v>11.5</v>
      </c>
      <c r="Y36" s="18">
        <v>12.8</v>
      </c>
      <c r="Z36" s="18">
        <v>13.9</v>
      </c>
      <c r="AA36" s="18">
        <v>21.4</v>
      </c>
      <c r="AB36" s="18"/>
      <c r="AC36" s="18"/>
      <c r="AD36" s="18"/>
      <c r="AE36" s="18"/>
      <c r="AF36" s="18"/>
      <c r="AG36" s="18"/>
      <c r="AH36" s="18"/>
      <c r="AI36" s="18"/>
      <c r="AJ36" s="18"/>
    </row>
    <row r="37" spans="1:36" ht="18.75" customHeight="1">
      <c r="A37" s="521" t="s">
        <v>2404</v>
      </c>
      <c r="B37" s="503"/>
      <c r="C37" s="503"/>
      <c r="D37" s="503"/>
      <c r="E37" s="503"/>
      <c r="F37" s="503"/>
      <c r="G37" s="503"/>
      <c r="H37" s="503"/>
      <c r="I37" s="503"/>
      <c r="J37" s="503"/>
      <c r="K37" s="503"/>
      <c r="L37" s="503"/>
      <c r="M37" s="503"/>
      <c r="N37" s="503"/>
      <c r="O37" s="503"/>
      <c r="P37" s="503"/>
      <c r="Q37" s="503"/>
      <c r="R37" s="503"/>
      <c r="S37" s="503"/>
      <c r="T37" s="503"/>
      <c r="U37" s="503"/>
      <c r="V37" s="503"/>
      <c r="W37" s="503"/>
      <c r="X37" s="503"/>
      <c r="Y37" s="503"/>
      <c r="Z37" s="503"/>
      <c r="AA37" s="503"/>
      <c r="AB37" s="25"/>
      <c r="AC37" s="25"/>
      <c r="AD37" s="25"/>
      <c r="AE37" s="25"/>
      <c r="AF37" s="25"/>
      <c r="AG37" s="25"/>
      <c r="AH37" s="25"/>
      <c r="AI37" s="25"/>
      <c r="AJ37" s="25"/>
    </row>
    <row r="38" spans="1:36" ht="18.75" customHeight="1">
      <c r="A38" s="521" t="s">
        <v>981</v>
      </c>
      <c r="B38" s="503"/>
      <c r="C38" s="503"/>
      <c r="D38" s="503"/>
      <c r="E38" s="503"/>
      <c r="F38" s="503"/>
      <c r="G38" s="503"/>
      <c r="H38" s="503"/>
      <c r="I38" s="503"/>
      <c r="J38" s="503"/>
      <c r="K38" s="503"/>
      <c r="L38" s="503"/>
      <c r="M38" s="503"/>
      <c r="N38" s="503"/>
      <c r="O38" s="503"/>
      <c r="P38" s="503"/>
      <c r="Q38" s="503"/>
      <c r="R38" s="503"/>
      <c r="S38" s="503"/>
      <c r="T38" s="503"/>
      <c r="U38" s="503"/>
      <c r="V38" s="503"/>
      <c r="W38" s="503"/>
      <c r="X38" s="503"/>
      <c r="Y38" s="503"/>
      <c r="Z38" s="503"/>
      <c r="AA38" s="503"/>
      <c r="AB38" s="25"/>
      <c r="AC38" s="25"/>
      <c r="AD38" s="25"/>
      <c r="AE38" s="25"/>
      <c r="AF38" s="25"/>
      <c r="AG38" s="25"/>
      <c r="AH38" s="25"/>
      <c r="AI38" s="25"/>
      <c r="AJ38" s="25"/>
    </row>
    <row r="39" spans="1:36" ht="18" customHeight="1">
      <c r="A39" s="516" t="s">
        <v>1007</v>
      </c>
      <c r="B39" s="513"/>
      <c r="C39" s="513"/>
      <c r="D39" s="513"/>
      <c r="E39" s="513"/>
      <c r="F39" s="513"/>
      <c r="G39" s="513"/>
      <c r="H39" s="513"/>
      <c r="I39" s="513"/>
      <c r="J39" s="513"/>
      <c r="K39" s="513"/>
      <c r="L39" s="513"/>
      <c r="M39" s="513"/>
      <c r="N39" s="513"/>
      <c r="O39" s="513"/>
      <c r="P39" s="513"/>
      <c r="Q39" s="513"/>
      <c r="R39" s="513"/>
      <c r="S39" s="518"/>
      <c r="T39" s="518"/>
      <c r="U39" s="503"/>
      <c r="V39" s="503"/>
      <c r="W39" s="503"/>
      <c r="X39" s="503"/>
      <c r="Y39" s="503"/>
      <c r="Z39" s="503"/>
      <c r="AA39" s="503"/>
      <c r="AB39" s="18"/>
      <c r="AC39" s="18"/>
      <c r="AD39" s="18"/>
      <c r="AE39" s="18"/>
      <c r="AF39" s="18"/>
      <c r="AG39" s="18"/>
      <c r="AH39" s="18"/>
      <c r="AI39" s="18"/>
      <c r="AJ39" s="18"/>
    </row>
    <row r="40" spans="1:36" ht="17.25" customHeight="1">
      <c r="A40" s="516" t="s">
        <v>1247</v>
      </c>
      <c r="B40" s="517"/>
      <c r="C40" s="517"/>
      <c r="D40" s="517"/>
      <c r="E40" s="517"/>
      <c r="F40" s="517"/>
      <c r="G40" s="517"/>
      <c r="H40" s="517"/>
      <c r="I40" s="517"/>
      <c r="J40" s="517"/>
      <c r="K40" s="517"/>
      <c r="L40" s="517"/>
      <c r="M40" s="517"/>
      <c r="N40" s="517"/>
      <c r="O40" s="517"/>
      <c r="P40" s="517"/>
      <c r="Q40" s="517"/>
      <c r="R40" s="517"/>
      <c r="S40" s="518"/>
      <c r="T40" s="518"/>
      <c r="U40" s="503"/>
      <c r="V40" s="503"/>
      <c r="W40" s="503"/>
      <c r="X40" s="503"/>
      <c r="Y40" s="503"/>
      <c r="Z40" s="503"/>
      <c r="AA40" s="503"/>
      <c r="AB40" s="18"/>
      <c r="AC40" s="18"/>
      <c r="AD40" s="18"/>
      <c r="AE40" s="18"/>
      <c r="AF40" s="18"/>
      <c r="AG40" s="18"/>
      <c r="AH40" s="18"/>
      <c r="AI40" s="18"/>
      <c r="AJ40" s="18"/>
    </row>
    <row r="41" spans="1:36" ht="18" customHeight="1">
      <c r="A41" s="516" t="s">
        <v>1248</v>
      </c>
      <c r="B41" s="517"/>
      <c r="C41" s="517"/>
      <c r="D41" s="517"/>
      <c r="E41" s="517"/>
      <c r="F41" s="517"/>
      <c r="G41" s="517"/>
      <c r="H41" s="517"/>
      <c r="I41" s="517"/>
      <c r="J41" s="517"/>
      <c r="K41" s="517"/>
      <c r="L41" s="517"/>
      <c r="M41" s="517"/>
      <c r="N41" s="517"/>
      <c r="O41" s="517"/>
      <c r="P41" s="517"/>
      <c r="Q41" s="517"/>
      <c r="R41" s="517"/>
      <c r="S41" s="518"/>
      <c r="T41" s="518"/>
      <c r="U41" s="503"/>
      <c r="V41" s="503"/>
      <c r="W41" s="503"/>
      <c r="X41" s="503"/>
      <c r="Y41" s="503"/>
      <c r="Z41" s="503"/>
      <c r="AA41" s="503"/>
      <c r="AB41" s="18"/>
      <c r="AC41" s="18"/>
      <c r="AD41" s="18"/>
      <c r="AE41" s="18"/>
      <c r="AF41" s="18"/>
      <c r="AG41" s="18"/>
      <c r="AH41" s="18"/>
      <c r="AI41" s="18"/>
      <c r="AJ41" s="18"/>
    </row>
    <row r="42" spans="1:36" ht="17.25" customHeight="1">
      <c r="A42" s="516" t="s">
        <v>2051</v>
      </c>
      <c r="B42" s="517"/>
      <c r="C42" s="517"/>
      <c r="D42" s="517"/>
      <c r="E42" s="517"/>
      <c r="F42" s="517"/>
      <c r="G42" s="517"/>
      <c r="H42" s="517"/>
      <c r="I42" s="517"/>
      <c r="J42" s="517"/>
      <c r="K42" s="517"/>
      <c r="L42" s="517"/>
      <c r="M42" s="517"/>
      <c r="N42" s="517"/>
      <c r="O42" s="517"/>
      <c r="P42" s="517"/>
      <c r="Q42" s="517"/>
      <c r="R42" s="517"/>
      <c r="S42" s="518"/>
      <c r="T42" s="518"/>
      <c r="U42" s="503"/>
      <c r="V42" s="503"/>
      <c r="W42" s="503"/>
      <c r="X42" s="503"/>
      <c r="Y42" s="503"/>
      <c r="Z42" s="503"/>
      <c r="AA42" s="503"/>
      <c r="AB42" s="18"/>
      <c r="AC42" s="18"/>
      <c r="AD42" s="18"/>
      <c r="AE42" s="18"/>
      <c r="AF42" s="18"/>
      <c r="AG42" s="18"/>
      <c r="AH42" s="18"/>
      <c r="AI42" s="18"/>
      <c r="AJ42" s="18"/>
    </row>
    <row r="43" spans="1:36" ht="16.5" customHeight="1">
      <c r="A43" s="19" t="s">
        <v>210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</row>
    <row r="44" spans="1:36" ht="18.75" customHeight="1">
      <c r="A44" s="28" t="s">
        <v>209</v>
      </c>
      <c r="B44" s="15">
        <v>4335</v>
      </c>
      <c r="C44" s="50">
        <v>3899</v>
      </c>
      <c r="D44" s="50">
        <v>2211</v>
      </c>
      <c r="E44" s="50">
        <v>1471</v>
      </c>
      <c r="F44" s="50">
        <v>1526</v>
      </c>
      <c r="G44" s="50">
        <v>1479</v>
      </c>
      <c r="H44" s="50">
        <v>1521</v>
      </c>
      <c r="I44" s="50">
        <v>1255</v>
      </c>
      <c r="J44" s="50">
        <v>1235</v>
      </c>
      <c r="K44" s="50">
        <v>1722</v>
      </c>
      <c r="L44" s="50">
        <v>1850</v>
      </c>
      <c r="M44" s="50">
        <v>1108</v>
      </c>
      <c r="N44" s="50">
        <v>1087</v>
      </c>
      <c r="O44" s="50">
        <v>931</v>
      </c>
      <c r="P44" s="50">
        <v>1085</v>
      </c>
      <c r="Q44" s="50">
        <v>1221</v>
      </c>
      <c r="R44" s="50">
        <v>1501</v>
      </c>
      <c r="S44" s="50">
        <v>1457</v>
      </c>
      <c r="T44" s="15">
        <v>913</v>
      </c>
      <c r="U44" s="15">
        <v>1177</v>
      </c>
      <c r="V44" s="15">
        <v>1252</v>
      </c>
      <c r="W44" s="15">
        <v>1289</v>
      </c>
      <c r="X44" s="18">
        <v>1248</v>
      </c>
      <c r="Y44" s="18">
        <v>1281</v>
      </c>
      <c r="Z44" s="18">
        <v>1058</v>
      </c>
      <c r="AA44" s="18">
        <v>1115</v>
      </c>
      <c r="AB44" s="18"/>
      <c r="AC44" s="18"/>
      <c r="AD44" s="18"/>
      <c r="AE44" s="18"/>
      <c r="AF44" s="18"/>
      <c r="AG44" s="18"/>
      <c r="AH44" s="18"/>
      <c r="AI44" s="18"/>
      <c r="AJ44" s="18"/>
    </row>
    <row r="45" spans="1:36" ht="29.25" customHeight="1">
      <c r="A45" s="28" t="s">
        <v>304</v>
      </c>
      <c r="B45" s="15">
        <v>4263</v>
      </c>
      <c r="C45" s="50">
        <v>3885</v>
      </c>
      <c r="D45" s="50">
        <v>2207</v>
      </c>
      <c r="E45" s="15">
        <v>1469</v>
      </c>
      <c r="F45" s="50">
        <v>1521</v>
      </c>
      <c r="G45" s="50">
        <v>1477</v>
      </c>
      <c r="H45" s="50">
        <v>1510</v>
      </c>
      <c r="I45" s="50">
        <v>1250</v>
      </c>
      <c r="J45" s="50">
        <v>1234</v>
      </c>
      <c r="K45" s="50">
        <v>1719</v>
      </c>
      <c r="L45" s="50">
        <v>1847</v>
      </c>
      <c r="M45" s="50">
        <v>1105</v>
      </c>
      <c r="N45" s="50">
        <v>1080</v>
      </c>
      <c r="O45" s="50">
        <v>925</v>
      </c>
      <c r="P45" s="50">
        <v>1079</v>
      </c>
      <c r="Q45" s="50">
        <v>1211</v>
      </c>
      <c r="R45" s="50">
        <v>1488</v>
      </c>
      <c r="S45" s="50">
        <v>1432</v>
      </c>
      <c r="T45" s="15">
        <v>901</v>
      </c>
      <c r="U45" s="15">
        <v>1169</v>
      </c>
      <c r="V45" s="15">
        <v>1235</v>
      </c>
      <c r="W45" s="15">
        <v>1258</v>
      </c>
      <c r="X45" s="18">
        <v>1222</v>
      </c>
      <c r="Y45" s="18">
        <v>1267</v>
      </c>
      <c r="Z45" s="18">
        <v>1038</v>
      </c>
      <c r="AA45" s="18">
        <v>1109</v>
      </c>
      <c r="AB45" s="18"/>
      <c r="AC45" s="18"/>
      <c r="AD45" s="18"/>
      <c r="AE45" s="18"/>
      <c r="AF45" s="18"/>
      <c r="AG45" s="18"/>
      <c r="AH45" s="18"/>
      <c r="AI45" s="18"/>
      <c r="AJ45" s="18"/>
    </row>
    <row r="46" spans="1:36" ht="19.5" customHeight="1">
      <c r="A46" s="519" t="s">
        <v>390</v>
      </c>
      <c r="B46" s="520"/>
      <c r="C46" s="520"/>
      <c r="D46" s="520"/>
      <c r="E46" s="520"/>
      <c r="F46" s="520"/>
      <c r="G46" s="520"/>
      <c r="H46" s="520"/>
      <c r="I46" s="520"/>
      <c r="J46" s="520"/>
      <c r="K46" s="520"/>
      <c r="L46" s="520"/>
      <c r="M46" s="520"/>
      <c r="N46" s="520"/>
      <c r="O46" s="520"/>
      <c r="P46" s="520"/>
      <c r="Q46" s="520"/>
      <c r="R46" s="520"/>
      <c r="S46" s="520"/>
      <c r="T46" s="520"/>
      <c r="U46" s="520"/>
      <c r="V46" s="520"/>
      <c r="W46" s="520"/>
      <c r="X46" s="520"/>
      <c r="Y46" s="520"/>
      <c r="Z46" s="520"/>
      <c r="AA46" s="503"/>
      <c r="AB46" s="18"/>
      <c r="AC46" s="18"/>
      <c r="AD46" s="18"/>
      <c r="AE46" s="18"/>
      <c r="AF46" s="18"/>
      <c r="AG46" s="18"/>
      <c r="AH46" s="18"/>
      <c r="AI46" s="18"/>
      <c r="AJ46" s="18"/>
    </row>
    <row r="47" spans="1:36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</row>
    <row r="48" spans="1:36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</row>
    <row r="49" spans="1:36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</row>
  </sheetData>
  <mergeCells count="9">
    <mergeCell ref="A41:AA41"/>
    <mergeCell ref="A42:AA42"/>
    <mergeCell ref="A46:AA46"/>
    <mergeCell ref="A1:AA1"/>
    <mergeCell ref="A38:AA38"/>
    <mergeCell ref="A39:AA39"/>
    <mergeCell ref="A37:AA37"/>
    <mergeCell ref="A40:AA40"/>
    <mergeCell ref="A3:AA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3">
    <tabColor rgb="FFCCFFCC"/>
  </sheetPr>
  <dimension ref="A1:FW276"/>
  <sheetViews>
    <sheetView zoomScale="90" zoomScaleNormal="90" workbookViewId="0">
      <pane xSplit="1" ySplit="3" topLeftCell="J106" activePane="bottomRight" state="frozen"/>
      <selection pane="topRight" activeCell="B1" sqref="B1"/>
      <selection pane="bottomLeft" activeCell="A4" sqref="A4"/>
      <selection pane="bottomRight" activeCell="A95" sqref="A95:AA95"/>
    </sheetView>
  </sheetViews>
  <sheetFormatPr defaultRowHeight="13.2"/>
  <cols>
    <col min="1" max="1" width="23.88671875" customWidth="1"/>
    <col min="2" max="3" width="10.33203125" customWidth="1"/>
    <col min="4" max="4" width="10.44140625" customWidth="1"/>
    <col min="5" max="5" width="10.33203125" customWidth="1"/>
    <col min="6" max="9" width="10" customWidth="1"/>
    <col min="10" max="10" width="10.33203125" customWidth="1"/>
    <col min="11" max="11" width="10.44140625" customWidth="1"/>
    <col min="12" max="12" width="10.88671875" customWidth="1"/>
    <col min="13" max="13" width="10" customWidth="1"/>
    <col min="14" max="14" width="10.109375" customWidth="1"/>
    <col min="15" max="15" width="10" customWidth="1"/>
    <col min="16" max="16" width="10.44140625" customWidth="1"/>
    <col min="17" max="17" width="10.6640625" customWidth="1"/>
    <col min="18" max="18" width="10.109375" customWidth="1"/>
    <col min="19" max="19" width="10" customWidth="1"/>
    <col min="20" max="20" width="9.44140625" customWidth="1"/>
    <col min="21" max="22" width="9.6640625" customWidth="1"/>
    <col min="23" max="23" width="10" customWidth="1"/>
    <col min="24" max="24" width="11" customWidth="1"/>
    <col min="25" max="25" width="11.6640625" customWidth="1"/>
    <col min="26" max="26" width="11.5546875" customWidth="1"/>
  </cols>
  <sheetData>
    <row r="1" spans="1:27">
      <c r="A1" s="524" t="s">
        <v>466</v>
      </c>
      <c r="B1" s="524"/>
      <c r="C1" s="524"/>
      <c r="D1" s="524"/>
      <c r="E1" s="524"/>
      <c r="F1" s="524"/>
      <c r="G1" s="524"/>
      <c r="H1" s="524"/>
      <c r="I1" s="524"/>
      <c r="J1" s="524"/>
      <c r="K1" s="524"/>
      <c r="L1" s="524"/>
      <c r="M1" s="524"/>
      <c r="N1" s="524"/>
      <c r="O1" s="524"/>
      <c r="P1" s="524"/>
      <c r="Q1" s="524"/>
      <c r="R1" s="524"/>
      <c r="S1" s="524"/>
      <c r="T1" s="524"/>
      <c r="U1" s="524"/>
      <c r="V1" s="524"/>
      <c r="W1" s="525"/>
      <c r="X1" s="525"/>
      <c r="Y1" s="525"/>
      <c r="Z1" s="525"/>
      <c r="AA1" s="173"/>
    </row>
    <row r="2" spans="1:27" ht="15" customHeight="1">
      <c r="A2" s="1" t="s">
        <v>1518</v>
      </c>
      <c r="B2" s="1">
        <v>1991</v>
      </c>
      <c r="C2" s="1">
        <v>1992</v>
      </c>
      <c r="D2" s="1">
        <v>1993</v>
      </c>
      <c r="E2" s="1">
        <v>1994</v>
      </c>
      <c r="F2" s="1">
        <v>1995</v>
      </c>
      <c r="G2" s="1">
        <v>1996</v>
      </c>
      <c r="H2" s="1">
        <v>1997</v>
      </c>
      <c r="I2" s="1">
        <v>1998</v>
      </c>
      <c r="J2" s="1">
        <v>1999</v>
      </c>
      <c r="K2" s="1">
        <v>2000</v>
      </c>
      <c r="L2" s="1">
        <v>2001</v>
      </c>
      <c r="M2" s="1">
        <v>2002</v>
      </c>
      <c r="N2" s="1">
        <v>2003</v>
      </c>
      <c r="O2" s="1">
        <v>2004</v>
      </c>
      <c r="P2" s="1">
        <v>2005</v>
      </c>
      <c r="Q2" s="1">
        <v>2006</v>
      </c>
      <c r="R2" s="1">
        <v>2007</v>
      </c>
      <c r="S2" s="174">
        <v>2008</v>
      </c>
      <c r="T2" s="174">
        <v>2009</v>
      </c>
      <c r="U2" s="174">
        <v>2010</v>
      </c>
      <c r="V2" s="174">
        <v>2011</v>
      </c>
      <c r="W2" s="174">
        <v>2012</v>
      </c>
      <c r="X2" s="174">
        <v>2013</v>
      </c>
      <c r="Y2" s="174">
        <v>2014</v>
      </c>
      <c r="Z2" s="174">
        <v>2015</v>
      </c>
      <c r="AA2" s="174">
        <v>2016</v>
      </c>
    </row>
    <row r="3" spans="1:27" ht="13.5" customHeight="1">
      <c r="A3" s="508" t="s">
        <v>1720</v>
      </c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</row>
    <row r="4" spans="1:27" ht="60" customHeight="1">
      <c r="A4" s="32" t="s">
        <v>1678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7" ht="26.4">
      <c r="A5" s="8" t="s">
        <v>1829</v>
      </c>
      <c r="B5" s="27">
        <v>148514.70000000001</v>
      </c>
      <c r="C5" s="27">
        <v>148561.70000000001</v>
      </c>
      <c r="D5" s="27">
        <v>148355.9</v>
      </c>
      <c r="E5" s="27">
        <v>148459.9</v>
      </c>
      <c r="F5" s="27">
        <v>148291.6</v>
      </c>
      <c r="G5" s="27">
        <v>148028.6</v>
      </c>
      <c r="H5" s="27">
        <v>147802.1</v>
      </c>
      <c r="I5" s="27">
        <v>147539.4</v>
      </c>
      <c r="J5" s="27">
        <v>146890.1</v>
      </c>
      <c r="K5" s="27">
        <v>146303.6</v>
      </c>
      <c r="L5" s="27">
        <v>145649.29999999999</v>
      </c>
      <c r="M5" s="27">
        <v>144963.6</v>
      </c>
      <c r="N5" s="27">
        <v>144333.6</v>
      </c>
      <c r="O5" s="27">
        <v>143801</v>
      </c>
      <c r="P5" s="27">
        <v>143236.6</v>
      </c>
      <c r="Q5" s="27">
        <v>142862.70000000001</v>
      </c>
      <c r="R5" s="27">
        <v>142747.5</v>
      </c>
      <c r="S5" s="27">
        <v>142737.20000000001</v>
      </c>
      <c r="T5" s="27">
        <v>142833.5</v>
      </c>
      <c r="U5" s="27">
        <v>142865.4</v>
      </c>
      <c r="V5" s="27">
        <v>143056.4</v>
      </c>
      <c r="W5" s="27">
        <v>143347.1</v>
      </c>
      <c r="X5" s="27">
        <v>143666.9</v>
      </c>
      <c r="Y5" s="27">
        <v>146267.29999999999</v>
      </c>
      <c r="Z5" s="27">
        <v>146544.70000000001</v>
      </c>
      <c r="AA5" s="27">
        <v>146804.4</v>
      </c>
    </row>
    <row r="6" spans="1:27" ht="26.4">
      <c r="A6" s="8" t="s">
        <v>899</v>
      </c>
      <c r="B6" s="27">
        <v>109357.7</v>
      </c>
      <c r="C6" s="27">
        <v>108668.4</v>
      </c>
      <c r="D6" s="27">
        <v>108304.8</v>
      </c>
      <c r="E6" s="27">
        <v>108321.7</v>
      </c>
      <c r="F6" s="27">
        <v>108310.6</v>
      </c>
      <c r="G6" s="27">
        <v>108187.8</v>
      </c>
      <c r="H6" s="27">
        <v>108110.8</v>
      </c>
      <c r="I6" s="27">
        <v>108053.2</v>
      </c>
      <c r="J6" s="27">
        <v>107419.5</v>
      </c>
      <c r="K6" s="27">
        <v>107071.7</v>
      </c>
      <c r="L6" s="27">
        <v>106725.3</v>
      </c>
      <c r="M6" s="27">
        <v>106321.2</v>
      </c>
      <c r="N6" s="27">
        <v>106039.5</v>
      </c>
      <c r="O6" s="27">
        <v>105182.1</v>
      </c>
      <c r="P6" s="27">
        <v>104818.6</v>
      </c>
      <c r="Q6" s="27">
        <v>104731.7</v>
      </c>
      <c r="R6" s="27">
        <v>104865.1</v>
      </c>
      <c r="S6" s="27">
        <v>104915.5</v>
      </c>
      <c r="T6" s="27">
        <v>105061.4</v>
      </c>
      <c r="U6" s="27">
        <v>105421.2</v>
      </c>
      <c r="V6" s="27">
        <v>105742</v>
      </c>
      <c r="W6" s="27">
        <v>106118.3</v>
      </c>
      <c r="X6" s="27">
        <v>106548.7</v>
      </c>
      <c r="Y6" s="27">
        <v>108282.2</v>
      </c>
      <c r="Z6" s="27">
        <v>108657.4</v>
      </c>
      <c r="AA6" s="27">
        <v>109032.4</v>
      </c>
    </row>
    <row r="7" spans="1:27" ht="26.4">
      <c r="A7" s="8" t="s">
        <v>900</v>
      </c>
      <c r="B7" s="27">
        <v>39157</v>
      </c>
      <c r="C7" s="27">
        <v>39893.300000000003</v>
      </c>
      <c r="D7" s="27">
        <v>40051.1</v>
      </c>
      <c r="E7" s="27">
        <v>40138.199999999997</v>
      </c>
      <c r="F7" s="27">
        <v>39981</v>
      </c>
      <c r="G7" s="27">
        <v>39840.800000000003</v>
      </c>
      <c r="H7" s="27">
        <v>39691.300000000003</v>
      </c>
      <c r="I7" s="27">
        <v>39486.199999999997</v>
      </c>
      <c r="J7" s="27">
        <v>39470.6</v>
      </c>
      <c r="K7" s="27">
        <v>39231.9</v>
      </c>
      <c r="L7" s="27">
        <v>38924</v>
      </c>
      <c r="M7" s="27">
        <v>38642.400000000001</v>
      </c>
      <c r="N7" s="27">
        <v>38294.1</v>
      </c>
      <c r="O7" s="27">
        <v>38618.9</v>
      </c>
      <c r="P7" s="27">
        <v>38418</v>
      </c>
      <c r="Q7" s="27">
        <v>38131</v>
      </c>
      <c r="R7" s="27">
        <v>37882.400000000001</v>
      </c>
      <c r="S7" s="27">
        <v>37821.699999999997</v>
      </c>
      <c r="T7" s="27">
        <v>37772.1</v>
      </c>
      <c r="U7" s="27">
        <v>37444.199999999997</v>
      </c>
      <c r="V7" s="27">
        <v>37314.400000000001</v>
      </c>
      <c r="W7" s="27">
        <v>37228.800000000003</v>
      </c>
      <c r="X7" s="27">
        <v>37118.199999999997</v>
      </c>
      <c r="Y7" s="27">
        <v>37985.1</v>
      </c>
      <c r="Z7" s="27">
        <v>37887.300000000003</v>
      </c>
      <c r="AA7" s="27">
        <v>37772</v>
      </c>
    </row>
    <row r="8" spans="1:27" ht="26.4">
      <c r="A8" s="8" t="s">
        <v>901</v>
      </c>
      <c r="B8" s="36">
        <v>69599904</v>
      </c>
      <c r="C8" s="36">
        <v>69662391</v>
      </c>
      <c r="D8" s="36">
        <v>69585409</v>
      </c>
      <c r="E8" s="36">
        <v>69659152</v>
      </c>
      <c r="F8" s="36">
        <v>69517865</v>
      </c>
      <c r="G8" s="36">
        <v>69345748</v>
      </c>
      <c r="H8" s="36">
        <v>69210709</v>
      </c>
      <c r="I8" s="36">
        <v>69058759</v>
      </c>
      <c r="J8" s="36">
        <v>68698284</v>
      </c>
      <c r="K8" s="36">
        <v>68338955</v>
      </c>
      <c r="L8" s="36">
        <v>67921974</v>
      </c>
      <c r="M8" s="36">
        <v>67490662</v>
      </c>
      <c r="N8" s="36">
        <v>67071499</v>
      </c>
      <c r="O8" s="36">
        <v>66696221</v>
      </c>
      <c r="P8" s="36">
        <v>66301704</v>
      </c>
      <c r="Q8" s="36">
        <v>66051745</v>
      </c>
      <c r="R8" s="36">
        <v>65975847</v>
      </c>
      <c r="S8" s="36">
        <v>65960828</v>
      </c>
      <c r="T8" s="36">
        <v>66015883</v>
      </c>
      <c r="U8" s="36">
        <v>66050255</v>
      </c>
      <c r="V8" s="306">
        <v>66176283</v>
      </c>
      <c r="W8" s="306">
        <v>66353527</v>
      </c>
      <c r="X8" s="306">
        <v>66546888</v>
      </c>
      <c r="Y8" s="306">
        <v>67771724</v>
      </c>
      <c r="Z8" s="306">
        <v>67896547</v>
      </c>
      <c r="AA8" s="306">
        <v>68044299</v>
      </c>
    </row>
    <row r="9" spans="1:27" ht="26.4">
      <c r="A9" s="8" t="s">
        <v>902</v>
      </c>
      <c r="B9" s="36">
        <v>78914788</v>
      </c>
      <c r="C9" s="36">
        <v>78899303</v>
      </c>
      <c r="D9" s="36">
        <v>78770458</v>
      </c>
      <c r="E9" s="36">
        <v>78800785</v>
      </c>
      <c r="F9" s="36">
        <v>78773773</v>
      </c>
      <c r="G9" s="36">
        <v>78682865</v>
      </c>
      <c r="H9" s="36">
        <v>78591424</v>
      </c>
      <c r="I9" s="36">
        <v>78480667</v>
      </c>
      <c r="J9" s="36">
        <v>78191844</v>
      </c>
      <c r="K9" s="36">
        <v>77964656</v>
      </c>
      <c r="L9" s="36">
        <v>77727360</v>
      </c>
      <c r="M9" s="36">
        <v>77472988</v>
      </c>
      <c r="N9" s="36">
        <v>77262087</v>
      </c>
      <c r="O9" s="36">
        <v>77104825</v>
      </c>
      <c r="P9" s="36">
        <v>76934878</v>
      </c>
      <c r="Q9" s="36">
        <v>76810947</v>
      </c>
      <c r="R9" s="36">
        <v>76771688</v>
      </c>
      <c r="S9" s="36">
        <v>76776368</v>
      </c>
      <c r="T9" s="36">
        <v>76817619</v>
      </c>
      <c r="U9" s="36">
        <v>76815178</v>
      </c>
      <c r="V9" s="306">
        <v>76880100</v>
      </c>
      <c r="W9" s="306">
        <v>76993532</v>
      </c>
      <c r="X9" s="306">
        <v>77120043</v>
      </c>
      <c r="Y9" s="306">
        <v>78495564</v>
      </c>
      <c r="Z9" s="306">
        <v>78648163</v>
      </c>
      <c r="AA9" s="306">
        <v>78760073</v>
      </c>
    </row>
    <row r="10" spans="1:27" ht="26.4">
      <c r="A10" s="8" t="s">
        <v>903</v>
      </c>
      <c r="B10" s="18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18"/>
      <c r="U10" s="15"/>
      <c r="V10" s="18"/>
      <c r="X10" s="423"/>
      <c r="Y10" s="423"/>
      <c r="Z10" s="424"/>
      <c r="AA10" s="424"/>
    </row>
    <row r="11" spans="1:27">
      <c r="A11" s="31" t="s">
        <v>2077</v>
      </c>
      <c r="B11" s="33">
        <v>5446527</v>
      </c>
      <c r="C11" s="33">
        <v>5017457</v>
      </c>
      <c r="D11" s="33">
        <v>4559209</v>
      </c>
      <c r="E11" s="33">
        <v>4235159</v>
      </c>
      <c r="F11" s="33">
        <v>3924656</v>
      </c>
      <c r="G11" s="33">
        <v>3681160</v>
      </c>
      <c r="H11" s="33">
        <v>3497983</v>
      </c>
      <c r="I11" s="33">
        <v>3430767</v>
      </c>
      <c r="J11" s="33">
        <v>3318535</v>
      </c>
      <c r="K11" s="33">
        <v>3264689</v>
      </c>
      <c r="L11" s="33">
        <v>3260493</v>
      </c>
      <c r="M11" s="33">
        <v>3314496</v>
      </c>
      <c r="N11" s="33">
        <v>3414687</v>
      </c>
      <c r="O11" s="33">
        <v>3546945</v>
      </c>
      <c r="P11" s="33">
        <v>3622961</v>
      </c>
      <c r="Q11" s="33">
        <v>3707465</v>
      </c>
      <c r="R11" s="33">
        <v>3810558</v>
      </c>
      <c r="S11" s="18">
        <v>3931448</v>
      </c>
      <c r="T11" s="18">
        <v>4057142</v>
      </c>
      <c r="U11" s="15">
        <v>4126534</v>
      </c>
      <c r="V11" s="15">
        <v>4297663</v>
      </c>
      <c r="W11" s="15">
        <v>4457392</v>
      </c>
      <c r="X11" s="15">
        <v>4569189</v>
      </c>
      <c r="Y11" s="15">
        <v>4758296</v>
      </c>
      <c r="Z11" s="15">
        <v>4887993</v>
      </c>
      <c r="AA11" s="15">
        <v>4923684</v>
      </c>
    </row>
    <row r="12" spans="1:27">
      <c r="A12" s="35" t="s">
        <v>2078</v>
      </c>
      <c r="B12" s="33">
        <v>6149155</v>
      </c>
      <c r="C12" s="33">
        <v>6241378</v>
      </c>
      <c r="D12" s="33">
        <v>6188887</v>
      </c>
      <c r="E12" s="33">
        <v>6091339</v>
      </c>
      <c r="F12" s="33">
        <v>5923274</v>
      </c>
      <c r="G12" s="33">
        <v>5583814</v>
      </c>
      <c r="H12" s="33">
        <v>5154773</v>
      </c>
      <c r="I12" s="33">
        <v>4688617</v>
      </c>
      <c r="J12" s="33">
        <v>4307568</v>
      </c>
      <c r="K12" s="33">
        <v>3971061</v>
      </c>
      <c r="L12" s="33">
        <v>3713738</v>
      </c>
      <c r="M12" s="33">
        <v>3515513</v>
      </c>
      <c r="N12" s="33">
        <v>3457812</v>
      </c>
      <c r="O12" s="33">
        <v>3368158</v>
      </c>
      <c r="P12" s="33">
        <v>3334938</v>
      </c>
      <c r="Q12" s="33">
        <v>3331459</v>
      </c>
      <c r="R12" s="33">
        <v>3401897</v>
      </c>
      <c r="S12" s="18">
        <v>3476868</v>
      </c>
      <c r="T12" s="18">
        <v>3583573</v>
      </c>
      <c r="U12" s="15">
        <v>3642979</v>
      </c>
      <c r="V12" s="15">
        <v>3716234</v>
      </c>
      <c r="W12" s="15">
        <v>3809375</v>
      </c>
      <c r="X12" s="15">
        <v>3921555</v>
      </c>
      <c r="Y12" s="15">
        <v>4097859</v>
      </c>
      <c r="Z12" s="15">
        <v>4211668</v>
      </c>
      <c r="AA12" s="15">
        <v>4389167</v>
      </c>
    </row>
    <row r="13" spans="1:27">
      <c r="A13" s="35" t="s">
        <v>2079</v>
      </c>
      <c r="B13" s="33">
        <v>5538423</v>
      </c>
      <c r="C13" s="33">
        <v>5664210</v>
      </c>
      <c r="D13" s="33">
        <v>5851726</v>
      </c>
      <c r="E13" s="33">
        <v>6024067</v>
      </c>
      <c r="F13" s="33">
        <v>6147537</v>
      </c>
      <c r="G13" s="33">
        <v>6312688</v>
      </c>
      <c r="H13" s="33">
        <v>6405519</v>
      </c>
      <c r="I13" s="33">
        <v>6340242</v>
      </c>
      <c r="J13" s="33">
        <v>6200802</v>
      </c>
      <c r="K13" s="33">
        <v>6010733</v>
      </c>
      <c r="L13" s="33">
        <v>5653874</v>
      </c>
      <c r="M13" s="33">
        <v>5211905</v>
      </c>
      <c r="N13" s="33">
        <v>4758819</v>
      </c>
      <c r="O13" s="33">
        <v>4392623</v>
      </c>
      <c r="P13" s="33">
        <v>4043602</v>
      </c>
      <c r="Q13" s="33">
        <v>3803921</v>
      </c>
      <c r="R13" s="33">
        <v>3607027</v>
      </c>
      <c r="S13" s="18">
        <v>3524808</v>
      </c>
      <c r="T13" s="18">
        <v>3416154</v>
      </c>
      <c r="U13" s="15">
        <v>3381634</v>
      </c>
      <c r="V13" s="15">
        <v>3364658</v>
      </c>
      <c r="W13" s="15">
        <v>3428069</v>
      </c>
      <c r="X13" s="15">
        <v>3496772</v>
      </c>
      <c r="Y13" s="15">
        <v>3651092</v>
      </c>
      <c r="Z13" s="15">
        <v>3712709</v>
      </c>
      <c r="AA13" s="15">
        <v>3791237</v>
      </c>
    </row>
    <row r="14" spans="1:27">
      <c r="A14" s="31" t="s">
        <v>2080</v>
      </c>
      <c r="B14" s="33">
        <v>5269518</v>
      </c>
      <c r="C14" s="33">
        <v>5307692</v>
      </c>
      <c r="D14" s="33">
        <v>5402735</v>
      </c>
      <c r="E14" s="33">
        <v>5495469</v>
      </c>
      <c r="F14" s="33">
        <v>5580853</v>
      </c>
      <c r="G14" s="33">
        <v>5633962</v>
      </c>
      <c r="H14" s="33">
        <v>5787588</v>
      </c>
      <c r="I14" s="33">
        <v>5995073</v>
      </c>
      <c r="J14" s="33">
        <v>6167206</v>
      </c>
      <c r="K14" s="33">
        <v>6266381</v>
      </c>
      <c r="L14" s="33">
        <v>6440121</v>
      </c>
      <c r="M14" s="33">
        <v>6501078</v>
      </c>
      <c r="N14" s="33">
        <v>6364426</v>
      </c>
      <c r="O14" s="33">
        <v>6192247</v>
      </c>
      <c r="P14" s="33">
        <v>6010532</v>
      </c>
      <c r="Q14" s="33">
        <v>5695481</v>
      </c>
      <c r="R14" s="33">
        <v>5308668</v>
      </c>
      <c r="S14" s="18">
        <v>4893025</v>
      </c>
      <c r="T14" s="18">
        <v>4505137</v>
      </c>
      <c r="U14" s="15">
        <v>4201550</v>
      </c>
      <c r="V14" s="15">
        <v>3895343</v>
      </c>
      <c r="W14" s="15">
        <v>3656700</v>
      </c>
      <c r="X14" s="15">
        <v>3559891</v>
      </c>
      <c r="Y14" s="15">
        <v>3496839</v>
      </c>
      <c r="Z14" s="15">
        <v>3443026</v>
      </c>
      <c r="AA14" s="15">
        <v>3418141</v>
      </c>
    </row>
    <row r="15" spans="1:27">
      <c r="A15" s="31" t="s">
        <v>2081</v>
      </c>
      <c r="B15" s="33">
        <v>4889311</v>
      </c>
      <c r="C15" s="33">
        <v>4998953</v>
      </c>
      <c r="D15" s="33">
        <v>5113925</v>
      </c>
      <c r="E15" s="33">
        <v>5235269</v>
      </c>
      <c r="F15" s="33">
        <v>5285365</v>
      </c>
      <c r="G15" s="33">
        <v>5363911</v>
      </c>
      <c r="H15" s="33">
        <v>5383145</v>
      </c>
      <c r="I15" s="33">
        <v>5463583</v>
      </c>
      <c r="J15" s="33">
        <v>5514200</v>
      </c>
      <c r="K15" s="33">
        <v>5600087</v>
      </c>
      <c r="L15" s="33">
        <v>5664960</v>
      </c>
      <c r="M15" s="33">
        <v>5832922</v>
      </c>
      <c r="N15" s="33">
        <v>5993146</v>
      </c>
      <c r="O15" s="33">
        <v>6094935</v>
      </c>
      <c r="P15" s="33">
        <v>6097002</v>
      </c>
      <c r="Q15" s="33">
        <v>6193537</v>
      </c>
      <c r="R15" s="33">
        <v>6277287</v>
      </c>
      <c r="S15" s="18">
        <v>6246508</v>
      </c>
      <c r="T15" s="18">
        <v>6239062</v>
      </c>
      <c r="U15" s="15">
        <v>6147588</v>
      </c>
      <c r="V15" s="15">
        <v>5897188</v>
      </c>
      <c r="W15" s="15">
        <v>5519200</v>
      </c>
      <c r="X15" s="15">
        <v>5082059</v>
      </c>
      <c r="Y15" s="15">
        <v>4743897</v>
      </c>
      <c r="Z15" s="15">
        <v>4307642</v>
      </c>
      <c r="AA15" s="15">
        <v>3993373</v>
      </c>
    </row>
    <row r="16" spans="1:27">
      <c r="A16" s="31" t="s">
        <v>2082</v>
      </c>
      <c r="B16" s="33">
        <v>5440228</v>
      </c>
      <c r="C16" s="33">
        <v>5119166</v>
      </c>
      <c r="D16" s="33">
        <v>4884267</v>
      </c>
      <c r="E16" s="33">
        <v>4830118</v>
      </c>
      <c r="F16" s="33">
        <v>4868797</v>
      </c>
      <c r="G16" s="33">
        <v>4929390</v>
      </c>
      <c r="H16" s="33">
        <v>5062877</v>
      </c>
      <c r="I16" s="33">
        <v>5148655</v>
      </c>
      <c r="J16" s="33">
        <v>5230457</v>
      </c>
      <c r="K16" s="33">
        <v>5264663</v>
      </c>
      <c r="L16" s="33">
        <v>5318219</v>
      </c>
      <c r="M16" s="33">
        <v>5325226</v>
      </c>
      <c r="N16" s="33">
        <v>5395260</v>
      </c>
      <c r="O16" s="33">
        <v>5433194</v>
      </c>
      <c r="P16" s="33">
        <v>5521581</v>
      </c>
      <c r="Q16" s="33">
        <v>5563316</v>
      </c>
      <c r="R16" s="33">
        <v>5687119</v>
      </c>
      <c r="S16" s="18">
        <v>5853400</v>
      </c>
      <c r="T16" s="18">
        <v>5978725</v>
      </c>
      <c r="U16" s="15">
        <v>6025799</v>
      </c>
      <c r="V16" s="15">
        <v>6197246</v>
      </c>
      <c r="W16" s="15">
        <v>6327507</v>
      </c>
      <c r="X16" s="15">
        <v>6320134</v>
      </c>
      <c r="Y16" s="15">
        <v>6379672</v>
      </c>
      <c r="Z16" s="15">
        <v>6288406</v>
      </c>
      <c r="AA16" s="15">
        <v>6034298</v>
      </c>
    </row>
    <row r="17" spans="1:27">
      <c r="A17" s="31" t="s">
        <v>2083</v>
      </c>
      <c r="B17" s="33">
        <v>6556704</v>
      </c>
      <c r="C17" s="33">
        <v>6458807</v>
      </c>
      <c r="D17" s="33">
        <v>6298305</v>
      </c>
      <c r="E17" s="33">
        <v>6070265</v>
      </c>
      <c r="F17" s="33">
        <v>5735040</v>
      </c>
      <c r="G17" s="33">
        <v>5420698</v>
      </c>
      <c r="H17" s="33">
        <v>5130846</v>
      </c>
      <c r="I17" s="33">
        <v>4908723</v>
      </c>
      <c r="J17" s="33">
        <v>4798907</v>
      </c>
      <c r="K17" s="33">
        <v>4816963</v>
      </c>
      <c r="L17" s="33">
        <v>4839237</v>
      </c>
      <c r="M17" s="33">
        <v>4945263</v>
      </c>
      <c r="N17" s="33">
        <v>5001348</v>
      </c>
      <c r="O17" s="33">
        <v>5087641</v>
      </c>
      <c r="P17" s="33">
        <v>5109978</v>
      </c>
      <c r="Q17" s="33">
        <v>5169349</v>
      </c>
      <c r="R17" s="33">
        <v>5198365</v>
      </c>
      <c r="S17" s="18">
        <v>5274785</v>
      </c>
      <c r="T17" s="18">
        <v>5337300</v>
      </c>
      <c r="U17" s="15">
        <v>5454429</v>
      </c>
      <c r="V17" s="15">
        <v>5518922</v>
      </c>
      <c r="W17" s="15">
        <v>5648102</v>
      </c>
      <c r="X17" s="15">
        <v>5820078</v>
      </c>
      <c r="Y17" s="15">
        <v>6043247</v>
      </c>
      <c r="Z17" s="15">
        <v>6102791</v>
      </c>
      <c r="AA17" s="15">
        <v>6270161</v>
      </c>
    </row>
    <row r="18" spans="1:27">
      <c r="A18" s="31" t="s">
        <v>2084</v>
      </c>
      <c r="B18" s="33">
        <v>6128079</v>
      </c>
      <c r="C18" s="33">
        <v>6205862</v>
      </c>
      <c r="D18" s="33">
        <v>6320936</v>
      </c>
      <c r="E18" s="33">
        <v>6355754</v>
      </c>
      <c r="F18" s="33">
        <v>6405759</v>
      </c>
      <c r="G18" s="33">
        <v>6420374</v>
      </c>
      <c r="H18" s="33">
        <v>6350039</v>
      </c>
      <c r="I18" s="33">
        <v>6202561</v>
      </c>
      <c r="J18" s="33">
        <v>5951182</v>
      </c>
      <c r="K18" s="33">
        <v>5596376</v>
      </c>
      <c r="L18" s="33">
        <v>5279562</v>
      </c>
      <c r="M18" s="33">
        <v>4975839</v>
      </c>
      <c r="N18" s="33">
        <v>4750555</v>
      </c>
      <c r="O18" s="33">
        <v>4627583</v>
      </c>
      <c r="P18" s="33">
        <v>4635143</v>
      </c>
      <c r="Q18" s="33">
        <v>4664217</v>
      </c>
      <c r="R18" s="33">
        <v>4768677</v>
      </c>
      <c r="S18" s="18">
        <v>4851048</v>
      </c>
      <c r="T18" s="18">
        <v>4956648</v>
      </c>
      <c r="U18" s="15">
        <v>4989947</v>
      </c>
      <c r="V18" s="15">
        <v>5068599</v>
      </c>
      <c r="W18" s="15">
        <v>5106529</v>
      </c>
      <c r="X18" s="15">
        <v>5185157</v>
      </c>
      <c r="Y18" s="15">
        <v>5326781</v>
      </c>
      <c r="Z18" s="15">
        <v>5444921</v>
      </c>
      <c r="AA18" s="15">
        <v>5505186</v>
      </c>
    </row>
    <row r="19" spans="1:27">
      <c r="A19" s="31" t="s">
        <v>2085</v>
      </c>
      <c r="B19" s="33">
        <v>5303833</v>
      </c>
      <c r="C19" s="33">
        <v>5507884</v>
      </c>
      <c r="D19" s="33">
        <v>5661510</v>
      </c>
      <c r="E19" s="33">
        <v>5730930</v>
      </c>
      <c r="F19" s="33">
        <v>5813900</v>
      </c>
      <c r="G19" s="33">
        <v>5875295</v>
      </c>
      <c r="H19" s="33">
        <v>5949202</v>
      </c>
      <c r="I19" s="33">
        <v>6067277</v>
      </c>
      <c r="J19" s="33">
        <v>6076125</v>
      </c>
      <c r="K19" s="33">
        <v>6156051</v>
      </c>
      <c r="L19" s="33">
        <v>6147718</v>
      </c>
      <c r="M19" s="33">
        <v>6056473</v>
      </c>
      <c r="N19" s="33">
        <v>5889012</v>
      </c>
      <c r="O19" s="33">
        <v>5632278</v>
      </c>
      <c r="P19" s="33">
        <v>5272285</v>
      </c>
      <c r="Q19" s="33">
        <v>4977391</v>
      </c>
      <c r="R19" s="33">
        <v>4726351</v>
      </c>
      <c r="S19" s="18">
        <v>4539034</v>
      </c>
      <c r="T19" s="18">
        <v>4448744</v>
      </c>
      <c r="U19" s="15">
        <v>4480833</v>
      </c>
      <c r="V19" s="15">
        <v>4534476</v>
      </c>
      <c r="W19" s="15">
        <v>4644529</v>
      </c>
      <c r="X19" s="15">
        <v>4733594</v>
      </c>
      <c r="Y19" s="15">
        <v>4908796</v>
      </c>
      <c r="Z19" s="15">
        <v>4937356</v>
      </c>
      <c r="AA19" s="15">
        <v>5007750</v>
      </c>
    </row>
    <row r="20" spans="1:27">
      <c r="A20" s="31" t="s">
        <v>2086</v>
      </c>
      <c r="B20" s="33">
        <v>2664003</v>
      </c>
      <c r="C20" s="33">
        <v>3020879</v>
      </c>
      <c r="D20" s="33">
        <v>3558582</v>
      </c>
      <c r="E20" s="33">
        <v>4245290</v>
      </c>
      <c r="F20" s="33">
        <v>4760335</v>
      </c>
      <c r="G20" s="33">
        <v>4985684</v>
      </c>
      <c r="H20" s="33">
        <v>5181826</v>
      </c>
      <c r="I20" s="33">
        <v>5325653</v>
      </c>
      <c r="J20" s="33">
        <v>5375750</v>
      </c>
      <c r="K20" s="33">
        <v>5434822</v>
      </c>
      <c r="L20" s="33">
        <v>5480544</v>
      </c>
      <c r="M20" s="33">
        <v>5517316</v>
      </c>
      <c r="N20" s="33">
        <v>5612046</v>
      </c>
      <c r="O20" s="33">
        <v>5614245</v>
      </c>
      <c r="P20" s="33">
        <v>5695710</v>
      </c>
      <c r="Q20" s="33">
        <v>5704544</v>
      </c>
      <c r="R20" s="33">
        <v>5629998</v>
      </c>
      <c r="S20" s="18">
        <v>5495452</v>
      </c>
      <c r="T20" s="18">
        <v>5291799</v>
      </c>
      <c r="U20" s="15">
        <v>4988749</v>
      </c>
      <c r="V20" s="15">
        <v>4739931</v>
      </c>
      <c r="W20" s="15">
        <v>4524626</v>
      </c>
      <c r="X20" s="15">
        <v>4364324</v>
      </c>
      <c r="Y20" s="15">
        <v>4351848</v>
      </c>
      <c r="Z20" s="15">
        <v>4388816</v>
      </c>
      <c r="AA20" s="15">
        <v>4438688</v>
      </c>
    </row>
    <row r="21" spans="1:27">
      <c r="A21" s="31" t="s">
        <v>2087</v>
      </c>
      <c r="B21" s="33">
        <v>4801716</v>
      </c>
      <c r="C21" s="33">
        <v>4247759</v>
      </c>
      <c r="D21" s="33">
        <v>3533478</v>
      </c>
      <c r="E21" s="33">
        <v>2886617</v>
      </c>
      <c r="F21" s="33">
        <v>2471571</v>
      </c>
      <c r="G21" s="33">
        <v>2431361</v>
      </c>
      <c r="H21" s="33">
        <v>2763034</v>
      </c>
      <c r="I21" s="33">
        <v>3262764</v>
      </c>
      <c r="J21" s="33">
        <v>3887339</v>
      </c>
      <c r="K21" s="33">
        <v>4361757</v>
      </c>
      <c r="L21" s="33">
        <v>4543554</v>
      </c>
      <c r="M21" s="33">
        <v>4687715</v>
      </c>
      <c r="N21" s="33">
        <v>4787243</v>
      </c>
      <c r="O21" s="33">
        <v>4828820</v>
      </c>
      <c r="P21" s="33">
        <v>4879531</v>
      </c>
      <c r="Q21" s="33">
        <v>4937828</v>
      </c>
      <c r="R21" s="33">
        <v>5009902</v>
      </c>
      <c r="S21" s="18">
        <v>5120197</v>
      </c>
      <c r="T21" s="18">
        <v>5152105</v>
      </c>
      <c r="U21" s="15">
        <v>5263733</v>
      </c>
      <c r="V21" s="15">
        <v>5303547</v>
      </c>
      <c r="W21" s="15">
        <v>5255181</v>
      </c>
      <c r="X21" s="15">
        <v>5154298</v>
      </c>
      <c r="Y21" s="15">
        <v>5057055</v>
      </c>
      <c r="Z21" s="15">
        <v>4780600</v>
      </c>
      <c r="AA21" s="15">
        <v>4545011</v>
      </c>
    </row>
    <row r="22" spans="1:27">
      <c r="A22" s="31" t="s">
        <v>2088</v>
      </c>
      <c r="B22" s="33">
        <v>3458853</v>
      </c>
      <c r="C22" s="33">
        <v>3699809</v>
      </c>
      <c r="D22" s="33">
        <v>4022646</v>
      </c>
      <c r="E22" s="33">
        <v>4293106</v>
      </c>
      <c r="F22" s="33">
        <v>4328585</v>
      </c>
      <c r="G22" s="33">
        <v>4240172</v>
      </c>
      <c r="H22" s="33">
        <v>3747439</v>
      </c>
      <c r="I22" s="33">
        <v>3126175</v>
      </c>
      <c r="J22" s="33">
        <v>2555406</v>
      </c>
      <c r="K22" s="33">
        <v>2183553</v>
      </c>
      <c r="L22" s="33">
        <v>2150506</v>
      </c>
      <c r="M22" s="33">
        <v>2424710</v>
      </c>
      <c r="N22" s="33">
        <v>2853281</v>
      </c>
      <c r="O22" s="33">
        <v>3405963</v>
      </c>
      <c r="P22" s="33">
        <v>3831421</v>
      </c>
      <c r="Q22" s="33">
        <v>4017243</v>
      </c>
      <c r="R22" s="33">
        <v>4151779</v>
      </c>
      <c r="S22" s="18">
        <v>4249147</v>
      </c>
      <c r="T22" s="18">
        <v>4299229</v>
      </c>
      <c r="U22" s="15">
        <v>4368009</v>
      </c>
      <c r="V22" s="15">
        <v>4437074</v>
      </c>
      <c r="W22" s="15">
        <v>4524639</v>
      </c>
      <c r="X22" s="15">
        <v>4649661</v>
      </c>
      <c r="Y22" s="15">
        <v>4773461</v>
      </c>
      <c r="Z22" s="15">
        <v>4900632</v>
      </c>
      <c r="AA22" s="15">
        <v>4947111</v>
      </c>
    </row>
    <row r="23" spans="1:27">
      <c r="A23" s="31" t="s">
        <v>2089</v>
      </c>
      <c r="B23" s="33">
        <v>3644502</v>
      </c>
      <c r="C23" s="33">
        <v>3525242</v>
      </c>
      <c r="D23" s="33">
        <v>3242103</v>
      </c>
      <c r="E23" s="33">
        <v>2972249</v>
      </c>
      <c r="F23" s="33">
        <v>2871956</v>
      </c>
      <c r="G23" s="33">
        <v>2920843</v>
      </c>
      <c r="H23" s="33">
        <v>3127075</v>
      </c>
      <c r="I23" s="33">
        <v>3416853</v>
      </c>
      <c r="J23" s="33">
        <v>3652365</v>
      </c>
      <c r="K23" s="33">
        <v>3679487</v>
      </c>
      <c r="L23" s="33">
        <v>3579476</v>
      </c>
      <c r="M23" s="33">
        <v>3128676</v>
      </c>
      <c r="N23" s="33">
        <v>2581214</v>
      </c>
      <c r="O23" s="33">
        <v>2106136</v>
      </c>
      <c r="P23" s="33">
        <v>1807533</v>
      </c>
      <c r="Q23" s="33">
        <v>1815235</v>
      </c>
      <c r="R23" s="33">
        <v>2084624</v>
      </c>
      <c r="S23" s="18">
        <v>2457075</v>
      </c>
      <c r="T23" s="18">
        <v>2932747</v>
      </c>
      <c r="U23" s="15">
        <v>3301893</v>
      </c>
      <c r="V23" s="15">
        <v>3463571</v>
      </c>
      <c r="W23" s="15">
        <v>3584410</v>
      </c>
      <c r="X23" s="15">
        <v>3686287</v>
      </c>
      <c r="Y23" s="15">
        <v>3814403</v>
      </c>
      <c r="Z23" s="15">
        <v>3887444</v>
      </c>
      <c r="AA23" s="15">
        <v>3963518</v>
      </c>
    </row>
    <row r="24" spans="1:27">
      <c r="A24" s="31" t="s">
        <v>2090</v>
      </c>
      <c r="B24" s="33">
        <v>2024492</v>
      </c>
      <c r="C24" s="33">
        <v>2356510</v>
      </c>
      <c r="D24" s="33">
        <v>2629152</v>
      </c>
      <c r="E24" s="33">
        <v>2808041</v>
      </c>
      <c r="F24" s="33">
        <v>2916694</v>
      </c>
      <c r="G24" s="33">
        <v>2877470</v>
      </c>
      <c r="H24" s="33">
        <v>2779367</v>
      </c>
      <c r="I24" s="33">
        <v>2560611</v>
      </c>
      <c r="J24" s="33">
        <v>2365777</v>
      </c>
      <c r="K24" s="33">
        <v>2278020</v>
      </c>
      <c r="L24" s="33">
        <v>2318594</v>
      </c>
      <c r="M24" s="33">
        <v>2468939</v>
      </c>
      <c r="N24" s="33">
        <v>2678180</v>
      </c>
      <c r="O24" s="33">
        <v>2862519</v>
      </c>
      <c r="P24" s="33">
        <v>2889439</v>
      </c>
      <c r="Q24" s="33">
        <v>2821871</v>
      </c>
      <c r="R24" s="33">
        <v>2472718</v>
      </c>
      <c r="S24" s="18">
        <v>2053289</v>
      </c>
      <c r="T24" s="18">
        <v>1685842</v>
      </c>
      <c r="U24" s="15">
        <v>1461482</v>
      </c>
      <c r="V24" s="15">
        <v>1485527</v>
      </c>
      <c r="W24" s="15">
        <v>1720150</v>
      </c>
      <c r="X24" s="15">
        <v>2035610</v>
      </c>
      <c r="Y24" s="15">
        <v>2478849</v>
      </c>
      <c r="Z24" s="15">
        <v>2799845</v>
      </c>
      <c r="AA24" s="15">
        <v>2942496</v>
      </c>
    </row>
    <row r="25" spans="1:27">
      <c r="A25" s="31" t="s">
        <v>2091</v>
      </c>
      <c r="B25" s="36">
        <v>2284560</v>
      </c>
      <c r="C25" s="36">
        <v>2290783</v>
      </c>
      <c r="D25" s="36">
        <v>2317948</v>
      </c>
      <c r="E25" s="36">
        <v>2385479</v>
      </c>
      <c r="F25" s="36">
        <v>2483543</v>
      </c>
      <c r="G25" s="36">
        <v>2668926</v>
      </c>
      <c r="H25" s="36">
        <v>2889996</v>
      </c>
      <c r="I25" s="36">
        <v>3121205</v>
      </c>
      <c r="J25" s="36">
        <v>3296665</v>
      </c>
      <c r="K25" s="36">
        <v>3454312</v>
      </c>
      <c r="L25" s="36">
        <v>3531378</v>
      </c>
      <c r="M25" s="36">
        <v>3584591</v>
      </c>
      <c r="N25" s="36">
        <v>3534470</v>
      </c>
      <c r="O25" s="36">
        <v>3502934</v>
      </c>
      <c r="P25" s="36">
        <v>3550048</v>
      </c>
      <c r="Q25" s="36">
        <v>3648888</v>
      </c>
      <c r="R25" s="36">
        <v>3840877</v>
      </c>
      <c r="S25" s="18">
        <v>3994744</v>
      </c>
      <c r="T25" s="18">
        <v>4131676</v>
      </c>
      <c r="U25" s="15">
        <v>4215096</v>
      </c>
      <c r="V25" s="15">
        <v>4256304</v>
      </c>
      <c r="W25" s="15">
        <v>4147118</v>
      </c>
      <c r="X25" s="15">
        <v>3968279</v>
      </c>
      <c r="Y25" s="15">
        <v>3889629</v>
      </c>
      <c r="Z25" s="15">
        <v>3802698</v>
      </c>
      <c r="AA25" s="15">
        <v>3874478</v>
      </c>
    </row>
    <row r="26" spans="1:27" ht="26.4">
      <c r="A26" s="28" t="s">
        <v>2092</v>
      </c>
      <c r="B26" s="34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18"/>
      <c r="T26" s="18"/>
      <c r="U26" s="15"/>
      <c r="V26" s="18"/>
      <c r="AA26" s="427"/>
    </row>
    <row r="27" spans="1:27">
      <c r="A27" s="31" t="s">
        <v>2077</v>
      </c>
      <c r="B27" s="36">
        <v>5212812</v>
      </c>
      <c r="C27" s="36">
        <v>4786805</v>
      </c>
      <c r="D27" s="36">
        <v>4336911</v>
      </c>
      <c r="E27" s="36">
        <v>4023908</v>
      </c>
      <c r="F27" s="36">
        <v>3733038</v>
      </c>
      <c r="G27" s="36">
        <v>3502356</v>
      </c>
      <c r="H27" s="36">
        <v>3330149</v>
      </c>
      <c r="I27" s="36">
        <v>3266107</v>
      </c>
      <c r="J27" s="36">
        <v>3157170</v>
      </c>
      <c r="K27" s="36">
        <v>3101802</v>
      </c>
      <c r="L27" s="36">
        <v>3101333</v>
      </c>
      <c r="M27" s="36">
        <v>3157086</v>
      </c>
      <c r="N27" s="36">
        <v>3245120</v>
      </c>
      <c r="O27" s="36">
        <v>3369138</v>
      </c>
      <c r="P27" s="36">
        <v>3443147</v>
      </c>
      <c r="Q27" s="36">
        <v>3526186</v>
      </c>
      <c r="R27" s="36">
        <v>3622499</v>
      </c>
      <c r="S27" s="18">
        <v>3739745</v>
      </c>
      <c r="T27" s="18">
        <v>3859278</v>
      </c>
      <c r="U27" s="15">
        <v>3924024</v>
      </c>
      <c r="V27" s="15">
        <v>4081840</v>
      </c>
      <c r="W27" s="15">
        <v>4229526</v>
      </c>
      <c r="X27" s="15">
        <v>4329960</v>
      </c>
      <c r="Y27" s="15">
        <v>4504022</v>
      </c>
      <c r="Z27" s="15">
        <v>4623793</v>
      </c>
      <c r="AA27" s="15">
        <v>4658056</v>
      </c>
    </row>
    <row r="28" spans="1:27">
      <c r="A28" s="31" t="s">
        <v>2078</v>
      </c>
      <c r="B28" s="36">
        <v>5940759</v>
      </c>
      <c r="C28" s="36">
        <v>6021139</v>
      </c>
      <c r="D28" s="36">
        <v>5962824</v>
      </c>
      <c r="E28" s="36">
        <v>5852113</v>
      </c>
      <c r="F28" s="36">
        <v>5681011</v>
      </c>
      <c r="G28" s="36">
        <v>5346458</v>
      </c>
      <c r="H28" s="36">
        <v>4927312</v>
      </c>
      <c r="I28" s="36">
        <v>4471727</v>
      </c>
      <c r="J28" s="36">
        <v>4108537</v>
      </c>
      <c r="K28" s="36">
        <v>3790843</v>
      </c>
      <c r="L28" s="36">
        <v>3548286</v>
      </c>
      <c r="M28" s="36">
        <v>3360621</v>
      </c>
      <c r="N28" s="36">
        <v>3303599</v>
      </c>
      <c r="O28" s="36">
        <v>3215273</v>
      </c>
      <c r="P28" s="36">
        <v>3176385</v>
      </c>
      <c r="Q28" s="36">
        <v>3171172</v>
      </c>
      <c r="R28" s="36">
        <v>3236110</v>
      </c>
      <c r="S28" s="18">
        <v>3305947</v>
      </c>
      <c r="T28" s="18">
        <v>3409444</v>
      </c>
      <c r="U28" s="15">
        <v>3474117</v>
      </c>
      <c r="V28" s="15">
        <v>3544547</v>
      </c>
      <c r="W28" s="15">
        <v>3631517</v>
      </c>
      <c r="X28" s="15">
        <v>3740558</v>
      </c>
      <c r="Y28" s="15">
        <v>3906027</v>
      </c>
      <c r="Z28" s="15">
        <v>4006543</v>
      </c>
      <c r="AA28" s="15">
        <v>4169495</v>
      </c>
    </row>
    <row r="29" spans="1:27">
      <c r="A29" s="31" t="s">
        <v>2079</v>
      </c>
      <c r="B29" s="36">
        <v>5382628</v>
      </c>
      <c r="C29" s="36">
        <v>5494641</v>
      </c>
      <c r="D29" s="36">
        <v>5668797</v>
      </c>
      <c r="E29" s="36">
        <v>5823300</v>
      </c>
      <c r="F29" s="36">
        <v>5936770</v>
      </c>
      <c r="G29" s="36">
        <v>6092359</v>
      </c>
      <c r="H29" s="36">
        <v>6181003</v>
      </c>
      <c r="I29" s="36">
        <v>6118001</v>
      </c>
      <c r="J29" s="36">
        <v>5973192</v>
      </c>
      <c r="K29" s="36">
        <v>5777856</v>
      </c>
      <c r="L29" s="36">
        <v>5423873</v>
      </c>
      <c r="M29" s="36">
        <v>4994130</v>
      </c>
      <c r="N29" s="36">
        <v>4555284</v>
      </c>
      <c r="O29" s="36">
        <v>4211404</v>
      </c>
      <c r="P29" s="36">
        <v>3896756</v>
      </c>
      <c r="Q29" s="36">
        <v>3654008</v>
      </c>
      <c r="R29" s="36">
        <v>3449224</v>
      </c>
      <c r="S29" s="18">
        <v>3366486</v>
      </c>
      <c r="T29" s="18">
        <v>3261272</v>
      </c>
      <c r="U29" s="15">
        <v>3219842</v>
      </c>
      <c r="V29" s="15">
        <v>3202294</v>
      </c>
      <c r="W29" s="15">
        <v>3261226</v>
      </c>
      <c r="X29" s="15">
        <v>3325774</v>
      </c>
      <c r="Y29" s="15">
        <v>3474984</v>
      </c>
      <c r="Z29" s="15">
        <v>3541066</v>
      </c>
      <c r="AA29" s="15">
        <v>3617034</v>
      </c>
    </row>
    <row r="30" spans="1:27">
      <c r="A30" s="31" t="s">
        <v>2093</v>
      </c>
      <c r="B30" s="36">
        <v>5142815</v>
      </c>
      <c r="C30" s="36">
        <v>5177118</v>
      </c>
      <c r="D30" s="36">
        <v>5258348</v>
      </c>
      <c r="E30" s="36">
        <v>5335467</v>
      </c>
      <c r="F30" s="36">
        <v>5416208</v>
      </c>
      <c r="G30" s="36">
        <v>5472462</v>
      </c>
      <c r="H30" s="36">
        <v>5610607</v>
      </c>
      <c r="I30" s="36">
        <v>5797995</v>
      </c>
      <c r="J30" s="36">
        <v>5959373</v>
      </c>
      <c r="K30" s="36">
        <v>6055498</v>
      </c>
      <c r="L30" s="36">
        <v>6226561</v>
      </c>
      <c r="M30" s="36">
        <v>6294515</v>
      </c>
      <c r="N30" s="36">
        <v>6179089</v>
      </c>
      <c r="O30" s="36">
        <v>6019563</v>
      </c>
      <c r="P30" s="36">
        <v>5841804</v>
      </c>
      <c r="Q30" s="36">
        <v>5548351</v>
      </c>
      <c r="R30" s="36">
        <v>5176387</v>
      </c>
      <c r="S30" s="18">
        <v>4757418</v>
      </c>
      <c r="T30" s="18">
        <v>4392725</v>
      </c>
      <c r="U30" s="15">
        <v>4035774</v>
      </c>
      <c r="V30" s="15">
        <v>3736229</v>
      </c>
      <c r="W30" s="15">
        <v>3495449</v>
      </c>
      <c r="X30" s="15">
        <v>3395521</v>
      </c>
      <c r="Y30" s="15">
        <v>3332110</v>
      </c>
      <c r="Z30" s="15">
        <v>3287860</v>
      </c>
      <c r="AA30" s="15">
        <v>3271848</v>
      </c>
    </row>
    <row r="31" spans="1:27">
      <c r="A31" s="31" t="s">
        <v>2081</v>
      </c>
      <c r="B31" s="36">
        <v>4637042</v>
      </c>
      <c r="C31" s="36">
        <v>4735068</v>
      </c>
      <c r="D31" s="36">
        <v>4829961</v>
      </c>
      <c r="E31" s="36">
        <v>4990386</v>
      </c>
      <c r="F31" s="36">
        <v>5099841</v>
      </c>
      <c r="G31" s="36">
        <v>5211672</v>
      </c>
      <c r="H31" s="36">
        <v>5258360</v>
      </c>
      <c r="I31" s="36">
        <v>5355481</v>
      </c>
      <c r="J31" s="36">
        <v>5410563</v>
      </c>
      <c r="K31" s="36">
        <v>5505951</v>
      </c>
      <c r="L31" s="36">
        <v>5574194</v>
      </c>
      <c r="M31" s="36">
        <v>5724034</v>
      </c>
      <c r="N31" s="36">
        <v>5876716</v>
      </c>
      <c r="O31" s="36">
        <v>5985675</v>
      </c>
      <c r="P31" s="36">
        <v>6001079</v>
      </c>
      <c r="Q31" s="36">
        <v>6104469</v>
      </c>
      <c r="R31" s="36">
        <v>6180110</v>
      </c>
      <c r="S31" s="18">
        <v>6142545</v>
      </c>
      <c r="T31" s="18">
        <v>6080125</v>
      </c>
      <c r="U31" s="15">
        <v>5974033</v>
      </c>
      <c r="V31" s="15">
        <v>5701511</v>
      </c>
      <c r="W31" s="15">
        <v>5329581</v>
      </c>
      <c r="X31" s="15">
        <v>4888818</v>
      </c>
      <c r="Y31" s="15">
        <v>4549033</v>
      </c>
      <c r="Z31" s="15">
        <v>4137344</v>
      </c>
      <c r="AA31" s="15">
        <v>3834358</v>
      </c>
    </row>
    <row r="32" spans="1:27">
      <c r="A32" s="31" t="s">
        <v>2082</v>
      </c>
      <c r="B32" s="36">
        <v>5313677</v>
      </c>
      <c r="C32" s="36">
        <v>5029051</v>
      </c>
      <c r="D32" s="36">
        <v>4813802</v>
      </c>
      <c r="E32" s="36">
        <v>4706961</v>
      </c>
      <c r="F32" s="36">
        <v>4711359</v>
      </c>
      <c r="G32" s="36">
        <v>4748659</v>
      </c>
      <c r="H32" s="36">
        <v>4882558</v>
      </c>
      <c r="I32" s="36">
        <v>4983953</v>
      </c>
      <c r="J32" s="36">
        <v>5106282</v>
      </c>
      <c r="K32" s="36">
        <v>5186459</v>
      </c>
      <c r="L32" s="36">
        <v>5279652</v>
      </c>
      <c r="M32" s="36">
        <v>5311680</v>
      </c>
      <c r="N32" s="36">
        <v>5402118</v>
      </c>
      <c r="O32" s="36">
        <v>5445857</v>
      </c>
      <c r="P32" s="36">
        <v>5532282</v>
      </c>
      <c r="Q32" s="36">
        <v>5566829</v>
      </c>
      <c r="R32" s="36">
        <v>5670376</v>
      </c>
      <c r="S32" s="18">
        <v>5813931</v>
      </c>
      <c r="T32" s="18">
        <v>5930056</v>
      </c>
      <c r="U32" s="15">
        <v>5985907</v>
      </c>
      <c r="V32" s="15">
        <v>6131148</v>
      </c>
      <c r="W32" s="15">
        <v>6228107</v>
      </c>
      <c r="X32" s="15">
        <v>6202336</v>
      </c>
      <c r="Y32" s="15">
        <v>6240741</v>
      </c>
      <c r="Z32" s="15">
        <v>6123257</v>
      </c>
      <c r="AA32" s="15">
        <v>5844132</v>
      </c>
    </row>
    <row r="33" spans="1:53">
      <c r="A33" s="31" t="s">
        <v>2083</v>
      </c>
      <c r="B33" s="36">
        <v>6472510</v>
      </c>
      <c r="C33" s="36">
        <v>6396685</v>
      </c>
      <c r="D33" s="36">
        <v>6238160</v>
      </c>
      <c r="E33" s="36">
        <v>6017126</v>
      </c>
      <c r="F33" s="36">
        <v>5697604</v>
      </c>
      <c r="G33" s="36">
        <v>5410417</v>
      </c>
      <c r="H33" s="36">
        <v>5129988</v>
      </c>
      <c r="I33" s="36">
        <v>4919044</v>
      </c>
      <c r="J33" s="36">
        <v>4795438</v>
      </c>
      <c r="K33" s="36">
        <v>4802845</v>
      </c>
      <c r="L33" s="36">
        <v>4828803</v>
      </c>
      <c r="M33" s="36">
        <v>4952523</v>
      </c>
      <c r="N33" s="36">
        <v>5028652</v>
      </c>
      <c r="O33" s="36">
        <v>5139994</v>
      </c>
      <c r="P33" s="36">
        <v>5206123</v>
      </c>
      <c r="Q33" s="36">
        <v>5296659</v>
      </c>
      <c r="R33" s="36">
        <v>5338921</v>
      </c>
      <c r="S33" s="18">
        <v>5420861</v>
      </c>
      <c r="T33" s="18">
        <v>5469973</v>
      </c>
      <c r="U33" s="15">
        <v>5561941</v>
      </c>
      <c r="V33" s="15">
        <v>5597343</v>
      </c>
      <c r="W33" s="15">
        <v>5697929</v>
      </c>
      <c r="X33" s="15">
        <v>5840550</v>
      </c>
      <c r="Y33" s="15">
        <v>6049183</v>
      </c>
      <c r="Z33" s="15">
        <v>6116496</v>
      </c>
      <c r="AA33" s="15">
        <v>6267287</v>
      </c>
    </row>
    <row r="34" spans="1:53">
      <c r="A34" s="31" t="s">
        <v>2094</v>
      </c>
      <c r="B34" s="36">
        <v>6181489</v>
      </c>
      <c r="C34" s="36">
        <v>6261676</v>
      </c>
      <c r="D34" s="36">
        <v>6399407</v>
      </c>
      <c r="E34" s="36">
        <v>6434226</v>
      </c>
      <c r="F34" s="36">
        <v>6509243</v>
      </c>
      <c r="G34" s="36">
        <v>6528342</v>
      </c>
      <c r="H34" s="36">
        <v>6470739</v>
      </c>
      <c r="I34" s="36">
        <v>6319755</v>
      </c>
      <c r="J34" s="36">
        <v>6076582</v>
      </c>
      <c r="K34" s="36">
        <v>5736469</v>
      </c>
      <c r="L34" s="36">
        <v>5439143</v>
      </c>
      <c r="M34" s="36">
        <v>5136651</v>
      </c>
      <c r="N34" s="36">
        <v>4914384</v>
      </c>
      <c r="O34" s="36">
        <v>4788226</v>
      </c>
      <c r="P34" s="36">
        <v>4791902</v>
      </c>
      <c r="Q34" s="36">
        <v>4820505</v>
      </c>
      <c r="R34" s="36">
        <v>4936327</v>
      </c>
      <c r="S34" s="18">
        <v>5033584</v>
      </c>
      <c r="T34" s="18">
        <v>5153923</v>
      </c>
      <c r="U34" s="15">
        <v>5221417</v>
      </c>
      <c r="V34" s="15">
        <v>5311353</v>
      </c>
      <c r="W34" s="15">
        <v>5352281</v>
      </c>
      <c r="X34" s="15">
        <v>5428678</v>
      </c>
      <c r="Y34" s="15">
        <v>5557613</v>
      </c>
      <c r="Z34" s="15">
        <v>5653012</v>
      </c>
      <c r="AA34" s="15">
        <v>5689293</v>
      </c>
    </row>
    <row r="35" spans="1:53">
      <c r="A35" s="31" t="s">
        <v>2095</v>
      </c>
      <c r="B35" s="36">
        <v>5457778</v>
      </c>
      <c r="C35" s="36">
        <v>5679720</v>
      </c>
      <c r="D35" s="36">
        <v>5860881</v>
      </c>
      <c r="E35" s="36">
        <v>5957522</v>
      </c>
      <c r="F35" s="36">
        <v>6081302</v>
      </c>
      <c r="G35" s="36">
        <v>6171962</v>
      </c>
      <c r="H35" s="36">
        <v>6253609</v>
      </c>
      <c r="I35" s="36">
        <v>6391743</v>
      </c>
      <c r="J35" s="36">
        <v>6407681</v>
      </c>
      <c r="K35" s="36">
        <v>6495147</v>
      </c>
      <c r="L35" s="36">
        <v>6502816</v>
      </c>
      <c r="M35" s="36">
        <v>6437199</v>
      </c>
      <c r="N35" s="36">
        <v>6265851</v>
      </c>
      <c r="O35" s="36">
        <v>6008769</v>
      </c>
      <c r="P35" s="36">
        <v>5652737</v>
      </c>
      <c r="Q35" s="36">
        <v>5348539</v>
      </c>
      <c r="R35" s="36">
        <v>5073543</v>
      </c>
      <c r="S35" s="18">
        <v>4869986</v>
      </c>
      <c r="T35" s="18">
        <v>4758112</v>
      </c>
      <c r="U35" s="15">
        <v>4769943</v>
      </c>
      <c r="V35" s="15">
        <v>4805447</v>
      </c>
      <c r="W35" s="15">
        <v>4918518</v>
      </c>
      <c r="X35" s="15">
        <v>5016931</v>
      </c>
      <c r="Y35" s="15">
        <v>5213280</v>
      </c>
      <c r="Z35" s="15">
        <v>5282256</v>
      </c>
      <c r="AA35" s="15">
        <v>5373288</v>
      </c>
    </row>
    <row r="36" spans="1:53">
      <c r="A36" s="31" t="s">
        <v>2086</v>
      </c>
      <c r="B36" s="36">
        <v>2868899</v>
      </c>
      <c r="C36" s="36">
        <v>3221210</v>
      </c>
      <c r="D36" s="36">
        <v>3805265</v>
      </c>
      <c r="E36" s="36">
        <v>4563051</v>
      </c>
      <c r="F36" s="36">
        <v>5144970</v>
      </c>
      <c r="G36" s="36">
        <v>5407361</v>
      </c>
      <c r="H36" s="36">
        <v>5636187</v>
      </c>
      <c r="I36" s="36">
        <v>5811047</v>
      </c>
      <c r="J36" s="36">
        <v>5893287</v>
      </c>
      <c r="K36" s="36">
        <v>5999311</v>
      </c>
      <c r="L36" s="36">
        <v>6083869</v>
      </c>
      <c r="M36" s="36">
        <v>6146318</v>
      </c>
      <c r="N36" s="36">
        <v>6279087</v>
      </c>
      <c r="O36" s="36">
        <v>6292008</v>
      </c>
      <c r="P36" s="36">
        <v>6374045</v>
      </c>
      <c r="Q36" s="36">
        <v>6379031</v>
      </c>
      <c r="R36" s="36">
        <v>6299230</v>
      </c>
      <c r="S36" s="18">
        <v>6138600</v>
      </c>
      <c r="T36" s="18">
        <v>5905169</v>
      </c>
      <c r="U36" s="15">
        <v>5572302</v>
      </c>
      <c r="V36" s="15">
        <v>5283256</v>
      </c>
      <c r="W36" s="15">
        <v>5020370</v>
      </c>
      <c r="X36" s="15">
        <v>4822505</v>
      </c>
      <c r="Y36" s="15">
        <v>4788276</v>
      </c>
      <c r="Z36" s="15">
        <v>4804291</v>
      </c>
      <c r="AA36" s="15">
        <v>4840782</v>
      </c>
    </row>
    <row r="37" spans="1:53">
      <c r="A37" s="31" t="s">
        <v>2096</v>
      </c>
      <c r="B37" s="36">
        <v>5581840</v>
      </c>
      <c r="C37" s="36">
        <v>4968288</v>
      </c>
      <c r="D37" s="36">
        <v>4144566</v>
      </c>
      <c r="E37" s="36">
        <v>3386209</v>
      </c>
      <c r="F37" s="36">
        <v>2897340</v>
      </c>
      <c r="G37" s="36">
        <v>2816321</v>
      </c>
      <c r="H37" s="36">
        <v>3167548</v>
      </c>
      <c r="I37" s="36">
        <v>3744412</v>
      </c>
      <c r="J37" s="36">
        <v>4480446</v>
      </c>
      <c r="K37" s="36">
        <v>5047630</v>
      </c>
      <c r="L37" s="36">
        <v>5288526</v>
      </c>
      <c r="M37" s="36">
        <v>5497485</v>
      </c>
      <c r="N37" s="36">
        <v>5659988</v>
      </c>
      <c r="O37" s="36">
        <v>5747503</v>
      </c>
      <c r="P37" s="36">
        <v>5858011</v>
      </c>
      <c r="Q37" s="36">
        <v>5948778</v>
      </c>
      <c r="R37" s="36">
        <v>6026396</v>
      </c>
      <c r="S37" s="18">
        <v>6151476</v>
      </c>
      <c r="T37" s="18">
        <v>6161719</v>
      </c>
      <c r="U37" s="15">
        <v>6245475</v>
      </c>
      <c r="V37" s="15">
        <v>6256988</v>
      </c>
      <c r="W37" s="15">
        <v>6181167</v>
      </c>
      <c r="X37" s="15">
        <v>6029925</v>
      </c>
      <c r="Y37" s="15">
        <v>5899850</v>
      </c>
      <c r="Z37" s="15">
        <v>5575891</v>
      </c>
      <c r="AA37" s="15">
        <v>5289883</v>
      </c>
    </row>
    <row r="38" spans="1:53">
      <c r="A38" s="31" t="s">
        <v>2088</v>
      </c>
      <c r="B38" s="36">
        <v>4285766</v>
      </c>
      <c r="C38" s="36">
        <v>4538523</v>
      </c>
      <c r="D38" s="36">
        <v>4970703</v>
      </c>
      <c r="E38" s="36">
        <v>5372674</v>
      </c>
      <c r="F38" s="36">
        <v>5481351</v>
      </c>
      <c r="G38" s="36">
        <v>5416364</v>
      </c>
      <c r="H38" s="36">
        <v>4830351</v>
      </c>
      <c r="I38" s="36">
        <v>4034553</v>
      </c>
      <c r="J38" s="36">
        <v>3295589</v>
      </c>
      <c r="K38" s="36">
        <v>2810892</v>
      </c>
      <c r="L38" s="36">
        <v>2733973</v>
      </c>
      <c r="M38" s="36">
        <v>3061885</v>
      </c>
      <c r="N38" s="36">
        <v>3612255</v>
      </c>
      <c r="O38" s="36">
        <v>4330705</v>
      </c>
      <c r="P38" s="36">
        <v>4893424</v>
      </c>
      <c r="Q38" s="36">
        <v>5147240</v>
      </c>
      <c r="R38" s="36">
        <v>5348752</v>
      </c>
      <c r="S38" s="18">
        <v>5505976</v>
      </c>
      <c r="T38" s="18">
        <v>5588371</v>
      </c>
      <c r="U38" s="15">
        <v>5694954</v>
      </c>
      <c r="V38" s="15">
        <v>5777721</v>
      </c>
      <c r="W38" s="15">
        <v>5857396</v>
      </c>
      <c r="X38" s="15">
        <v>5984398</v>
      </c>
      <c r="Y38" s="15">
        <v>6099119</v>
      </c>
      <c r="Z38" s="15">
        <v>6192071</v>
      </c>
      <c r="AA38" s="15">
        <v>6208014</v>
      </c>
    </row>
    <row r="39" spans="1:53">
      <c r="A39" s="31" t="s">
        <v>2089</v>
      </c>
      <c r="B39" s="36">
        <v>5046471</v>
      </c>
      <c r="C39" s="36">
        <v>4870626</v>
      </c>
      <c r="D39" s="36">
        <v>4478227</v>
      </c>
      <c r="E39" s="36">
        <v>4129717</v>
      </c>
      <c r="F39" s="36">
        <v>3969753</v>
      </c>
      <c r="G39" s="36">
        <v>4054675</v>
      </c>
      <c r="H39" s="36">
        <v>4313537</v>
      </c>
      <c r="I39" s="36">
        <v>4744012</v>
      </c>
      <c r="J39" s="36">
        <v>5126797</v>
      </c>
      <c r="K39" s="36">
        <v>5226818</v>
      </c>
      <c r="L39" s="36">
        <v>5149244</v>
      </c>
      <c r="M39" s="36">
        <v>4574740</v>
      </c>
      <c r="N39" s="36">
        <v>3805478</v>
      </c>
      <c r="O39" s="36">
        <v>3107436</v>
      </c>
      <c r="P39" s="36">
        <v>2650307</v>
      </c>
      <c r="Q39" s="36">
        <v>2592717</v>
      </c>
      <c r="R39" s="36">
        <v>2928800</v>
      </c>
      <c r="S39" s="18">
        <v>3459211</v>
      </c>
      <c r="T39" s="18">
        <v>4145033</v>
      </c>
      <c r="U39" s="15">
        <v>4680076</v>
      </c>
      <c r="V39" s="15">
        <v>4916216</v>
      </c>
      <c r="W39" s="15">
        <v>5105518</v>
      </c>
      <c r="X39" s="15">
        <v>5262237</v>
      </c>
      <c r="Y39" s="15">
        <v>5445508</v>
      </c>
      <c r="Z39" s="15">
        <v>5557161</v>
      </c>
      <c r="AA39" s="15">
        <v>5646314</v>
      </c>
    </row>
    <row r="40" spans="1:53">
      <c r="A40" s="31" t="s">
        <v>2090</v>
      </c>
      <c r="B40" s="36">
        <v>4218263</v>
      </c>
      <c r="C40" s="36">
        <v>4496800</v>
      </c>
      <c r="D40" s="36">
        <v>4688628</v>
      </c>
      <c r="E40" s="36">
        <v>4745910</v>
      </c>
      <c r="F40" s="36">
        <v>4762568</v>
      </c>
      <c r="G40" s="36">
        <v>4596563</v>
      </c>
      <c r="H40" s="36">
        <v>4443913</v>
      </c>
      <c r="I40" s="36">
        <v>4079997</v>
      </c>
      <c r="J40" s="36">
        <v>3776567</v>
      </c>
      <c r="K40" s="36">
        <v>3625363</v>
      </c>
      <c r="L40" s="36">
        <v>3706340</v>
      </c>
      <c r="M40" s="36">
        <v>3947088</v>
      </c>
      <c r="N40" s="36">
        <v>4342974</v>
      </c>
      <c r="O40" s="36">
        <v>4704076</v>
      </c>
      <c r="P40" s="36">
        <v>4809298</v>
      </c>
      <c r="Q40" s="36">
        <v>4749905</v>
      </c>
      <c r="R40" s="36">
        <v>4214606</v>
      </c>
      <c r="S40" s="18">
        <v>3511639</v>
      </c>
      <c r="T40" s="18">
        <v>2869021</v>
      </c>
      <c r="U40" s="15">
        <v>2451811</v>
      </c>
      <c r="V40" s="15">
        <v>2410011</v>
      </c>
      <c r="W40" s="15">
        <v>2733332</v>
      </c>
      <c r="X40" s="15">
        <v>3233165</v>
      </c>
      <c r="Y40" s="15">
        <v>3948972</v>
      </c>
      <c r="Z40" s="15">
        <v>4463449</v>
      </c>
      <c r="AA40" s="15">
        <v>4694727</v>
      </c>
    </row>
    <row r="41" spans="1:53">
      <c r="A41" s="31" t="s">
        <v>2097</v>
      </c>
      <c r="B41" s="36">
        <v>7172039</v>
      </c>
      <c r="C41" s="36">
        <v>7221953</v>
      </c>
      <c r="D41" s="36">
        <v>7313978</v>
      </c>
      <c r="E41" s="36">
        <v>7462215</v>
      </c>
      <c r="F41" s="36">
        <v>7651415</v>
      </c>
      <c r="G41" s="36">
        <v>7906894</v>
      </c>
      <c r="H41" s="36">
        <v>8155563</v>
      </c>
      <c r="I41" s="36">
        <v>8442840</v>
      </c>
      <c r="J41" s="36">
        <v>8624340</v>
      </c>
      <c r="K41" s="36">
        <v>8801772</v>
      </c>
      <c r="L41" s="36">
        <v>8840747</v>
      </c>
      <c r="M41" s="36">
        <v>8877033</v>
      </c>
      <c r="N41" s="36">
        <v>8791492</v>
      </c>
      <c r="O41" s="36">
        <v>8739198</v>
      </c>
      <c r="P41" s="36">
        <v>8807578</v>
      </c>
      <c r="Q41" s="36">
        <v>8956558</v>
      </c>
      <c r="R41" s="36">
        <v>9270407</v>
      </c>
      <c r="S41" s="18">
        <v>9558963</v>
      </c>
      <c r="T41" s="18">
        <v>9833398</v>
      </c>
      <c r="U41" s="15">
        <v>10003562</v>
      </c>
      <c r="V41" s="15">
        <v>10124196</v>
      </c>
      <c r="W41" s="15">
        <v>9951615</v>
      </c>
      <c r="X41" s="15">
        <v>9618687</v>
      </c>
      <c r="Y41" s="15">
        <v>9486846</v>
      </c>
      <c r="Z41" s="15">
        <v>9283673</v>
      </c>
      <c r="AA41" s="15">
        <v>9355562</v>
      </c>
    </row>
    <row r="42" spans="1:53" ht="39.6">
      <c r="A42" s="8" t="s">
        <v>2098</v>
      </c>
      <c r="B42" s="36">
        <v>18229044</v>
      </c>
      <c r="C42" s="36">
        <v>18007275</v>
      </c>
      <c r="D42" s="36">
        <v>17707278</v>
      </c>
      <c r="E42" s="36">
        <v>17469299</v>
      </c>
      <c r="F42" s="36">
        <v>17147668</v>
      </c>
      <c r="G42" s="36">
        <v>16729612</v>
      </c>
      <c r="H42" s="36">
        <v>16287694</v>
      </c>
      <c r="I42" s="36">
        <v>15764450</v>
      </c>
      <c r="J42" s="36">
        <v>15105507</v>
      </c>
      <c r="K42" s="36">
        <v>14501185</v>
      </c>
      <c r="L42" s="36">
        <v>13936394</v>
      </c>
      <c r="M42" s="36">
        <v>13346266</v>
      </c>
      <c r="N42" s="36">
        <v>12853431</v>
      </c>
      <c r="O42" s="36">
        <v>12457377</v>
      </c>
      <c r="P42" s="36">
        <v>12106511</v>
      </c>
      <c r="Q42" s="36">
        <v>11791614</v>
      </c>
      <c r="R42" s="18">
        <v>11686783</v>
      </c>
      <c r="S42" s="15">
        <v>11703473</v>
      </c>
      <c r="T42" s="15">
        <v>11824490</v>
      </c>
      <c r="U42" s="15">
        <v>11885550</v>
      </c>
      <c r="V42" s="15">
        <v>12074724</v>
      </c>
      <c r="W42" s="15">
        <v>12356293</v>
      </c>
      <c r="X42" s="15">
        <v>12669926</v>
      </c>
      <c r="Y42" s="15">
        <v>13172041</v>
      </c>
      <c r="Z42" s="15">
        <v>13518482</v>
      </c>
      <c r="AA42" s="15">
        <v>13793731</v>
      </c>
    </row>
    <row r="43" spans="1:53" ht="42">
      <c r="A43" s="38" t="s">
        <v>651</v>
      </c>
      <c r="B43" s="36">
        <v>43417306</v>
      </c>
      <c r="C43" s="36">
        <v>43482581</v>
      </c>
      <c r="D43" s="36">
        <v>43688928</v>
      </c>
      <c r="E43" s="36">
        <v>44024084</v>
      </c>
      <c r="F43" s="36">
        <v>44098004</v>
      </c>
      <c r="G43" s="36">
        <v>44148897</v>
      </c>
      <c r="H43" s="36">
        <v>44126577</v>
      </c>
      <c r="I43" s="36">
        <v>44195640</v>
      </c>
      <c r="J43" s="36">
        <v>44277970</v>
      </c>
      <c r="K43" s="36">
        <v>44425951</v>
      </c>
      <c r="L43" s="36">
        <v>44556132</v>
      </c>
      <c r="M43" s="36">
        <v>44962190</v>
      </c>
      <c r="N43" s="36">
        <v>45424204</v>
      </c>
      <c r="O43" s="36">
        <v>45767255</v>
      </c>
      <c r="P43" s="36">
        <v>45948173</v>
      </c>
      <c r="Q43" s="36">
        <v>45974137</v>
      </c>
      <c r="R43" s="36">
        <v>45890845</v>
      </c>
      <c r="S43" s="36">
        <v>45752247</v>
      </c>
      <c r="T43" s="36">
        <v>45441128</v>
      </c>
      <c r="U43" s="36">
        <v>45186234</v>
      </c>
      <c r="V43" s="15">
        <v>44896157</v>
      </c>
      <c r="W43" s="15">
        <v>44545556</v>
      </c>
      <c r="X43" s="15">
        <v>44186786</v>
      </c>
      <c r="Y43" s="15">
        <v>44416802</v>
      </c>
      <c r="Z43" s="15">
        <v>43888078</v>
      </c>
      <c r="AA43" s="15">
        <v>43470076</v>
      </c>
    </row>
    <row r="44" spans="1:53" ht="39.6">
      <c r="A44" s="8" t="s">
        <v>1717</v>
      </c>
      <c r="B44" s="36">
        <v>7953554</v>
      </c>
      <c r="C44" s="36">
        <v>8172535</v>
      </c>
      <c r="D44" s="36">
        <v>8189203</v>
      </c>
      <c r="E44" s="36">
        <v>8165769</v>
      </c>
      <c r="F44" s="36">
        <v>8272193</v>
      </c>
      <c r="G44" s="36">
        <v>8467239</v>
      </c>
      <c r="H44" s="36">
        <v>8796438</v>
      </c>
      <c r="I44" s="36">
        <v>9098669</v>
      </c>
      <c r="J44" s="36">
        <v>9314807</v>
      </c>
      <c r="K44" s="36">
        <v>9411819</v>
      </c>
      <c r="L44" s="36">
        <v>9429448</v>
      </c>
      <c r="M44" s="36">
        <v>9182206</v>
      </c>
      <c r="N44" s="36">
        <v>8793864</v>
      </c>
      <c r="O44" s="36">
        <v>8471589</v>
      </c>
      <c r="P44" s="36">
        <v>8247020</v>
      </c>
      <c r="Q44" s="36">
        <v>8285994</v>
      </c>
      <c r="R44" s="36">
        <v>8398219</v>
      </c>
      <c r="S44" s="36">
        <v>8505108</v>
      </c>
      <c r="T44" s="36">
        <v>8750265</v>
      </c>
      <c r="U44" s="36">
        <v>8978471</v>
      </c>
      <c r="V44" s="15">
        <v>9205402</v>
      </c>
      <c r="W44" s="15">
        <v>9451678</v>
      </c>
      <c r="X44" s="15">
        <v>9690176</v>
      </c>
      <c r="Y44" s="15">
        <v>10182881</v>
      </c>
      <c r="Z44" s="15">
        <v>10489987</v>
      </c>
      <c r="AA44" s="15">
        <v>10780492</v>
      </c>
    </row>
    <row r="45" spans="1:53" ht="39.6">
      <c r="A45" s="8" t="s">
        <v>1718</v>
      </c>
      <c r="B45" s="36">
        <v>17600612</v>
      </c>
      <c r="C45" s="36">
        <v>17357584</v>
      </c>
      <c r="D45" s="36">
        <v>17045847</v>
      </c>
      <c r="E45" s="36">
        <v>16782811</v>
      </c>
      <c r="F45" s="36">
        <v>16466743</v>
      </c>
      <c r="G45" s="36">
        <v>16057651</v>
      </c>
      <c r="H45" s="36">
        <v>15622571</v>
      </c>
      <c r="I45" s="36">
        <v>15111643</v>
      </c>
      <c r="J45" s="36">
        <v>14474249</v>
      </c>
      <c r="K45" s="36">
        <v>13885963</v>
      </c>
      <c r="L45" s="36">
        <v>13337719</v>
      </c>
      <c r="M45" s="36">
        <v>12768779</v>
      </c>
      <c r="N45" s="36">
        <v>12282434</v>
      </c>
      <c r="O45" s="36">
        <v>11891991</v>
      </c>
      <c r="P45" s="36">
        <v>11564514</v>
      </c>
      <c r="Q45" s="36">
        <v>11280963</v>
      </c>
      <c r="R45" s="36">
        <v>11155131</v>
      </c>
      <c r="S45" s="36">
        <v>11150673</v>
      </c>
      <c r="T45" s="36">
        <v>11261764</v>
      </c>
      <c r="U45" s="36">
        <v>11323484</v>
      </c>
      <c r="V45" s="15">
        <v>11492870</v>
      </c>
      <c r="W45" s="15">
        <v>11753725</v>
      </c>
      <c r="X45" s="15">
        <v>12046764</v>
      </c>
      <c r="Y45" s="15">
        <v>12517174</v>
      </c>
      <c r="Z45" s="15">
        <v>12841079</v>
      </c>
      <c r="AA45" s="15">
        <v>13101114</v>
      </c>
    </row>
    <row r="46" spans="1:53" ht="42">
      <c r="A46" s="38" t="s">
        <v>652</v>
      </c>
      <c r="B46" s="36">
        <v>40591637</v>
      </c>
      <c r="C46" s="36">
        <v>40413817</v>
      </c>
      <c r="D46" s="36">
        <v>40273075</v>
      </c>
      <c r="E46" s="36">
        <v>40307458</v>
      </c>
      <c r="F46" s="36">
        <v>40441943</v>
      </c>
      <c r="G46" s="36">
        <v>40650718</v>
      </c>
      <c r="H46" s="36">
        <v>41225489</v>
      </c>
      <c r="I46" s="36">
        <v>42067622</v>
      </c>
      <c r="J46" s="36">
        <v>42894302</v>
      </c>
      <c r="K46" s="36">
        <v>43613848</v>
      </c>
      <c r="L46" s="36">
        <v>43959337</v>
      </c>
      <c r="M46" s="36">
        <v>44243463</v>
      </c>
      <c r="N46" s="36">
        <v>44427454</v>
      </c>
      <c r="O46" s="36">
        <v>44331419</v>
      </c>
      <c r="P46" s="36">
        <v>44209757</v>
      </c>
      <c r="Q46" s="36">
        <v>44083564</v>
      </c>
      <c r="R46" s="36">
        <v>43853992</v>
      </c>
      <c r="S46" s="36">
        <v>43589906</v>
      </c>
      <c r="T46" s="36">
        <v>43120032</v>
      </c>
      <c r="U46" s="36">
        <v>42661291</v>
      </c>
      <c r="V46" s="15">
        <v>42159086</v>
      </c>
      <c r="W46" s="15">
        <v>41591946</v>
      </c>
      <c r="X46" s="15">
        <v>40974792</v>
      </c>
      <c r="Y46" s="15">
        <v>40997945</v>
      </c>
      <c r="Z46" s="15">
        <v>40310730</v>
      </c>
      <c r="AA46" s="15">
        <v>39754342</v>
      </c>
    </row>
    <row r="47" spans="1:53" ht="39" customHeight="1">
      <c r="A47" s="8" t="s">
        <v>1719</v>
      </c>
      <c r="B47" s="36">
        <v>20722539</v>
      </c>
      <c r="C47" s="36">
        <v>21127902</v>
      </c>
      <c r="D47" s="36">
        <v>21451536</v>
      </c>
      <c r="E47" s="36">
        <v>21710516</v>
      </c>
      <c r="F47" s="36">
        <v>21865087</v>
      </c>
      <c r="G47" s="36">
        <v>21974496</v>
      </c>
      <c r="H47" s="36">
        <v>21743364</v>
      </c>
      <c r="I47" s="36">
        <v>21301402</v>
      </c>
      <c r="J47" s="36">
        <v>20823293</v>
      </c>
      <c r="K47" s="36">
        <v>20464845</v>
      </c>
      <c r="L47" s="36">
        <v>20430304</v>
      </c>
      <c r="M47" s="36">
        <v>20460746</v>
      </c>
      <c r="N47" s="36">
        <v>20552199</v>
      </c>
      <c r="O47" s="36">
        <v>20881415</v>
      </c>
      <c r="P47" s="36">
        <v>21160607</v>
      </c>
      <c r="Q47" s="36">
        <v>21446420</v>
      </c>
      <c r="R47" s="36">
        <v>21762565</v>
      </c>
      <c r="S47" s="36">
        <v>22035789</v>
      </c>
      <c r="T47" s="36">
        <v>22435823</v>
      </c>
      <c r="U47" s="36">
        <v>22830403</v>
      </c>
      <c r="V47" s="15">
        <v>23228144</v>
      </c>
      <c r="W47" s="15">
        <v>23647861</v>
      </c>
      <c r="X47" s="15">
        <v>24098487</v>
      </c>
      <c r="Y47" s="15">
        <v>24980445</v>
      </c>
      <c r="Z47" s="15">
        <v>25496354</v>
      </c>
      <c r="AA47" s="15">
        <v>25904617</v>
      </c>
    </row>
    <row r="48" spans="1:53" ht="32.25" customHeight="1">
      <c r="A48" s="526" t="s">
        <v>1009</v>
      </c>
      <c r="B48" s="527"/>
      <c r="C48" s="527"/>
      <c r="D48" s="527"/>
      <c r="E48" s="527"/>
      <c r="F48" s="527"/>
      <c r="G48" s="527"/>
      <c r="H48" s="527"/>
      <c r="I48" s="527"/>
      <c r="J48" s="527"/>
      <c r="K48" s="527"/>
      <c r="L48" s="527"/>
      <c r="M48" s="527"/>
      <c r="N48" s="527"/>
      <c r="O48" s="527"/>
      <c r="P48" s="527"/>
      <c r="Q48" s="527"/>
      <c r="R48" s="527"/>
      <c r="S48" s="527"/>
      <c r="T48" s="527"/>
      <c r="U48" s="527"/>
      <c r="V48" s="527"/>
      <c r="W48" s="518"/>
      <c r="X48" s="518"/>
      <c r="Y48" s="522"/>
      <c r="Z48" s="503"/>
      <c r="AA48" s="503"/>
      <c r="AB48" s="321"/>
      <c r="AC48" s="321"/>
      <c r="AD48" s="321"/>
      <c r="AE48" s="321"/>
      <c r="AF48" s="321"/>
      <c r="AG48" s="321"/>
      <c r="AH48" s="321"/>
      <c r="AI48" s="321"/>
      <c r="AJ48" s="321"/>
      <c r="AK48" s="321"/>
      <c r="AL48" s="321"/>
      <c r="AM48" s="321"/>
      <c r="AN48" s="321"/>
      <c r="AO48" s="321"/>
      <c r="AP48" s="321"/>
      <c r="AQ48" s="321"/>
      <c r="AR48" s="321"/>
      <c r="AS48" s="321"/>
      <c r="AT48" s="321"/>
      <c r="AU48" s="321"/>
      <c r="AV48" s="114"/>
      <c r="AW48" s="114"/>
      <c r="AX48" s="114"/>
      <c r="AY48" s="114"/>
      <c r="AZ48" s="114"/>
      <c r="BA48" s="114"/>
    </row>
    <row r="49" spans="1:179" ht="17.25" customHeight="1">
      <c r="A49" s="514" t="s">
        <v>734</v>
      </c>
      <c r="B49" s="515"/>
      <c r="C49" s="515"/>
      <c r="D49" s="515"/>
      <c r="E49" s="515"/>
      <c r="F49" s="515"/>
      <c r="G49" s="515"/>
      <c r="H49" s="515"/>
      <c r="I49" s="515"/>
      <c r="J49" s="515"/>
      <c r="K49" s="515"/>
      <c r="L49" s="515"/>
      <c r="M49" s="515"/>
      <c r="N49" s="515"/>
      <c r="O49" s="515"/>
      <c r="P49" s="515"/>
      <c r="Q49" s="515"/>
      <c r="R49" s="515"/>
      <c r="S49" s="515"/>
      <c r="T49" s="515"/>
      <c r="U49" s="515"/>
      <c r="V49" s="518"/>
      <c r="W49" s="518"/>
      <c r="X49" s="518"/>
      <c r="Y49" s="503"/>
      <c r="Z49" s="503"/>
      <c r="AA49" s="503"/>
    </row>
    <row r="50" spans="1:179" ht="37.5" customHeight="1">
      <c r="A50" s="4" t="s">
        <v>1967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179">
      <c r="A51" s="8" t="s">
        <v>2200</v>
      </c>
      <c r="B51" s="36">
        <v>1794626</v>
      </c>
      <c r="C51" s="39">
        <v>1587644</v>
      </c>
      <c r="D51" s="39">
        <v>1378983</v>
      </c>
      <c r="E51" s="39">
        <v>1408159</v>
      </c>
      <c r="F51" s="39">
        <v>1363806</v>
      </c>
      <c r="G51" s="39">
        <v>1304638</v>
      </c>
      <c r="H51" s="39">
        <v>1259943</v>
      </c>
      <c r="I51" s="39">
        <v>1283292</v>
      </c>
      <c r="J51" s="39">
        <v>1214689</v>
      </c>
      <c r="K51" s="39">
        <v>1266800</v>
      </c>
      <c r="L51" s="39">
        <v>1311604</v>
      </c>
      <c r="M51" s="39">
        <v>1396967</v>
      </c>
      <c r="N51" s="39">
        <v>1477301</v>
      </c>
      <c r="O51" s="39">
        <v>1502477</v>
      </c>
      <c r="P51" s="39">
        <v>1457376</v>
      </c>
      <c r="Q51" s="39">
        <v>1479637</v>
      </c>
      <c r="R51" s="39">
        <v>1610122</v>
      </c>
      <c r="S51" s="39">
        <v>1713947</v>
      </c>
      <c r="T51" s="39">
        <v>1761687</v>
      </c>
      <c r="U51" s="18">
        <v>1788948</v>
      </c>
      <c r="V51" s="18">
        <v>1796629</v>
      </c>
      <c r="W51" s="347">
        <v>1902084</v>
      </c>
      <c r="X51" s="347">
        <v>1895822</v>
      </c>
      <c r="Y51" s="347">
        <v>1942683</v>
      </c>
      <c r="Z51" s="347">
        <v>1940579</v>
      </c>
      <c r="AA51" s="347">
        <v>1888729</v>
      </c>
    </row>
    <row r="52" spans="1:179">
      <c r="A52" s="8" t="s">
        <v>2201</v>
      </c>
      <c r="B52" s="36">
        <v>1690657</v>
      </c>
      <c r="C52" s="39">
        <v>1807441</v>
      </c>
      <c r="D52" s="39">
        <v>2129339</v>
      </c>
      <c r="E52" s="39">
        <v>2301366</v>
      </c>
      <c r="F52" s="39">
        <v>2203811</v>
      </c>
      <c r="G52" s="39">
        <v>2082249</v>
      </c>
      <c r="H52" s="39">
        <v>2015779</v>
      </c>
      <c r="I52" s="39">
        <v>1988744</v>
      </c>
      <c r="J52" s="39">
        <v>2144316</v>
      </c>
      <c r="K52" s="39">
        <v>2225332</v>
      </c>
      <c r="L52" s="39">
        <v>2254856</v>
      </c>
      <c r="M52" s="39">
        <v>2332272</v>
      </c>
      <c r="N52" s="39">
        <v>2365826</v>
      </c>
      <c r="O52" s="39">
        <v>2295402</v>
      </c>
      <c r="P52" s="39">
        <v>2303935</v>
      </c>
      <c r="Q52" s="39">
        <v>2166703</v>
      </c>
      <c r="R52" s="39">
        <v>2080445</v>
      </c>
      <c r="S52" s="39">
        <v>2075954</v>
      </c>
      <c r="T52" s="39">
        <v>2010543</v>
      </c>
      <c r="U52" s="18">
        <v>2028516</v>
      </c>
      <c r="V52" s="18">
        <v>1925720</v>
      </c>
      <c r="W52" s="347">
        <v>1906335</v>
      </c>
      <c r="X52" s="347">
        <v>1871809</v>
      </c>
      <c r="Y52" s="347">
        <v>1912347</v>
      </c>
      <c r="Z52" s="347">
        <v>1908541</v>
      </c>
      <c r="AA52" s="347">
        <v>1891015</v>
      </c>
    </row>
    <row r="53" spans="1:179" ht="28.5" customHeight="1">
      <c r="A53" s="8" t="s">
        <v>2405</v>
      </c>
      <c r="B53" s="36">
        <v>103969</v>
      </c>
      <c r="C53" s="36">
        <v>-219797</v>
      </c>
      <c r="D53" s="36">
        <v>-750356</v>
      </c>
      <c r="E53" s="36">
        <v>-893207</v>
      </c>
      <c r="F53" s="36">
        <v>-840005</v>
      </c>
      <c r="G53" s="36">
        <v>-777611</v>
      </c>
      <c r="H53" s="36">
        <v>-755836</v>
      </c>
      <c r="I53" s="36">
        <v>-705452</v>
      </c>
      <c r="J53" s="36">
        <v>-929627</v>
      </c>
      <c r="K53" s="36">
        <v>-958532</v>
      </c>
      <c r="L53" s="36">
        <v>-943252</v>
      </c>
      <c r="M53" s="36">
        <v>-935305</v>
      </c>
      <c r="N53" s="36">
        <v>-888525</v>
      </c>
      <c r="O53" s="36">
        <v>-792925</v>
      </c>
      <c r="P53" s="36">
        <v>-846559</v>
      </c>
      <c r="Q53" s="36">
        <v>-687066</v>
      </c>
      <c r="R53" s="36">
        <v>-470323</v>
      </c>
      <c r="S53" s="36">
        <v>-362007</v>
      </c>
      <c r="T53" s="36">
        <v>-248856</v>
      </c>
      <c r="U53" s="18">
        <v>-239568</v>
      </c>
      <c r="V53" s="18">
        <v>-129091</v>
      </c>
      <c r="W53" s="348">
        <v>-4251</v>
      </c>
      <c r="X53" s="348">
        <v>24013</v>
      </c>
      <c r="Y53" s="348">
        <v>30336</v>
      </c>
      <c r="Z53" s="348">
        <v>32038</v>
      </c>
      <c r="AA53" s="348">
        <v>-2286</v>
      </c>
    </row>
    <row r="54" spans="1:179" ht="42">
      <c r="A54" s="8" t="s">
        <v>565</v>
      </c>
      <c r="B54" s="36">
        <v>12.1</v>
      </c>
      <c r="C54" s="36">
        <v>10.7</v>
      </c>
      <c r="D54" s="36">
        <v>9.4</v>
      </c>
      <c r="E54" s="36">
        <v>9.6</v>
      </c>
      <c r="F54" s="36">
        <v>9.3000000000000007</v>
      </c>
      <c r="G54" s="36">
        <v>8.9</v>
      </c>
      <c r="H54" s="36">
        <v>8.6</v>
      </c>
      <c r="I54" s="36">
        <v>8.8000000000000007</v>
      </c>
      <c r="J54" s="36">
        <v>8.3000000000000007</v>
      </c>
      <c r="K54" s="36">
        <v>8.6999999999999993</v>
      </c>
      <c r="L54" s="27">
        <v>9</v>
      </c>
      <c r="M54" s="36">
        <v>9.6999999999999993</v>
      </c>
      <c r="N54" s="84">
        <v>10.199999999999999</v>
      </c>
      <c r="O54" s="84">
        <v>10.4</v>
      </c>
      <c r="P54" s="84">
        <v>10.199999999999999</v>
      </c>
      <c r="Q54" s="84">
        <v>10.3</v>
      </c>
      <c r="R54" s="84">
        <v>11.3</v>
      </c>
      <c r="S54" s="84">
        <v>12</v>
      </c>
      <c r="T54" s="40">
        <v>12.3</v>
      </c>
      <c r="U54" s="15">
        <v>12.5</v>
      </c>
      <c r="V54" s="15">
        <v>12.6</v>
      </c>
      <c r="W54" s="348">
        <v>13.3</v>
      </c>
      <c r="X54" s="348">
        <v>13.2</v>
      </c>
      <c r="Y54" s="349">
        <v>13.3</v>
      </c>
      <c r="Z54" s="349" t="s">
        <v>320</v>
      </c>
      <c r="AA54" s="349">
        <v>12.9</v>
      </c>
    </row>
    <row r="55" spans="1:179" ht="42">
      <c r="A55" s="8" t="s">
        <v>566</v>
      </c>
      <c r="B55" s="36">
        <v>11.4</v>
      </c>
      <c r="C55" s="36">
        <v>12.2</v>
      </c>
      <c r="D55" s="36">
        <v>14.5</v>
      </c>
      <c r="E55" s="36">
        <v>15.7</v>
      </c>
      <c r="F55" s="36">
        <v>15</v>
      </c>
      <c r="G55" s="36">
        <v>14.2</v>
      </c>
      <c r="H55" s="36">
        <v>13.7</v>
      </c>
      <c r="I55" s="36">
        <v>13.6</v>
      </c>
      <c r="J55" s="36">
        <v>14.7</v>
      </c>
      <c r="K55" s="36">
        <v>15.3</v>
      </c>
      <c r="L55" s="36">
        <v>15.6</v>
      </c>
      <c r="M55" s="36">
        <v>16.2</v>
      </c>
      <c r="N55" s="84">
        <v>16.399999999999999</v>
      </c>
      <c r="O55" s="84">
        <v>15.9</v>
      </c>
      <c r="P55" s="84">
        <v>16.100000000000001</v>
      </c>
      <c r="Q55" s="84">
        <v>15.1</v>
      </c>
      <c r="R55" s="84">
        <v>14.6</v>
      </c>
      <c r="S55" s="84">
        <v>14.5</v>
      </c>
      <c r="T55" s="84">
        <v>14.1</v>
      </c>
      <c r="U55" s="15">
        <v>14.2</v>
      </c>
      <c r="V55" s="15">
        <v>13.5</v>
      </c>
      <c r="W55" s="348">
        <v>13.3</v>
      </c>
      <c r="X55" s="349">
        <v>13</v>
      </c>
      <c r="Y55" s="349">
        <v>13.1</v>
      </c>
      <c r="Z55" s="349">
        <v>13</v>
      </c>
      <c r="AA55" s="349">
        <v>12.9</v>
      </c>
    </row>
    <row r="56" spans="1:179" ht="44.25" customHeight="1">
      <c r="A56" s="8" t="s">
        <v>567</v>
      </c>
      <c r="B56" s="36">
        <v>0.7</v>
      </c>
      <c r="C56" s="36">
        <v>-1.5</v>
      </c>
      <c r="D56" s="36">
        <v>-5.0999999999999996</v>
      </c>
      <c r="E56" s="36">
        <v>-6.1</v>
      </c>
      <c r="F56" s="36">
        <v>-5.7</v>
      </c>
      <c r="G56" s="36">
        <v>-5.3</v>
      </c>
      <c r="H56" s="36">
        <v>-5.0999999999999996</v>
      </c>
      <c r="I56" s="36">
        <v>-4.8</v>
      </c>
      <c r="J56" s="36">
        <v>-6.4</v>
      </c>
      <c r="K56" s="36">
        <v>-6.6</v>
      </c>
      <c r="L56" s="36">
        <v>-6.6</v>
      </c>
      <c r="M56" s="36">
        <v>-6.5</v>
      </c>
      <c r="N56" s="84">
        <v>-6.2</v>
      </c>
      <c r="O56" s="84">
        <v>-5.5</v>
      </c>
      <c r="P56" s="84">
        <v>-5.9</v>
      </c>
      <c r="Q56" s="84">
        <v>-4.8</v>
      </c>
      <c r="R56" s="84">
        <v>-3.3</v>
      </c>
      <c r="S56" s="84">
        <v>-2.5</v>
      </c>
      <c r="T56" s="84">
        <v>-1.8</v>
      </c>
      <c r="U56" s="15">
        <v>-1.7</v>
      </c>
      <c r="V56" s="15">
        <v>-0.9</v>
      </c>
      <c r="W56" s="349">
        <v>0</v>
      </c>
      <c r="X56" s="349">
        <v>0.2</v>
      </c>
      <c r="Y56" s="349">
        <v>0.2</v>
      </c>
      <c r="Z56" s="349" t="s">
        <v>321</v>
      </c>
      <c r="AA56" s="486">
        <v>-0.01</v>
      </c>
    </row>
    <row r="57" spans="1:179" ht="39.6">
      <c r="A57" s="8" t="s">
        <v>1380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5"/>
      <c r="O57" s="15"/>
      <c r="P57" s="15"/>
      <c r="Q57" s="15"/>
      <c r="R57" s="15"/>
      <c r="S57" s="15"/>
      <c r="T57" s="15"/>
      <c r="U57" s="15"/>
      <c r="V57" s="15"/>
      <c r="W57" s="18"/>
      <c r="X57" s="175"/>
      <c r="Y57" s="175"/>
      <c r="Z57" s="347"/>
      <c r="AA57" s="347"/>
    </row>
    <row r="58" spans="1:179">
      <c r="A58" s="11" t="s">
        <v>1997</v>
      </c>
      <c r="B58" s="18">
        <v>68.92</v>
      </c>
      <c r="C58" s="41">
        <v>67.8</v>
      </c>
      <c r="D58" s="36">
        <v>65.03</v>
      </c>
      <c r="E58" s="36">
        <v>63.85</v>
      </c>
      <c r="F58" s="36">
        <v>64.52</v>
      </c>
      <c r="G58" s="41">
        <v>65.8</v>
      </c>
      <c r="H58" s="36">
        <v>66.73</v>
      </c>
      <c r="I58" s="36">
        <v>67.069999999999993</v>
      </c>
      <c r="J58" s="36">
        <v>65.92</v>
      </c>
      <c r="K58" s="36">
        <v>65.34</v>
      </c>
      <c r="L58" s="36">
        <v>65.23</v>
      </c>
      <c r="M58" s="36">
        <v>64.95</v>
      </c>
      <c r="N58" s="36">
        <v>64.84</v>
      </c>
      <c r="O58" s="36">
        <v>65.31</v>
      </c>
      <c r="P58" s="41">
        <v>65.37</v>
      </c>
      <c r="Q58" s="84">
        <v>66.69</v>
      </c>
      <c r="R58" s="84">
        <v>67.61</v>
      </c>
      <c r="S58" s="84">
        <v>67.989999999999995</v>
      </c>
      <c r="T58" s="84">
        <v>68.78</v>
      </c>
      <c r="U58" s="15">
        <v>68.94</v>
      </c>
      <c r="V58" s="15">
        <v>69.83</v>
      </c>
      <c r="W58" s="347">
        <v>70.239999999999995</v>
      </c>
      <c r="X58" s="347">
        <v>70.760000000000005</v>
      </c>
      <c r="Y58" s="347">
        <v>70.930000000000007</v>
      </c>
      <c r="Z58" s="347" t="s">
        <v>322</v>
      </c>
      <c r="AA58" s="347">
        <v>71.87</v>
      </c>
    </row>
    <row r="59" spans="1:179">
      <c r="A59" s="11" t="s">
        <v>1998</v>
      </c>
      <c r="B59" s="18">
        <v>63.37</v>
      </c>
      <c r="C59" s="39">
        <v>61.91</v>
      </c>
      <c r="D59" s="39">
        <v>58.75</v>
      </c>
      <c r="E59" s="39">
        <v>57.42</v>
      </c>
      <c r="F59" s="39">
        <v>58.12</v>
      </c>
      <c r="G59" s="39">
        <v>59.62</v>
      </c>
      <c r="H59" s="39">
        <v>60.85</v>
      </c>
      <c r="I59" s="39">
        <v>61.22</v>
      </c>
      <c r="J59" s="39">
        <v>59.87</v>
      </c>
      <c r="K59" s="39">
        <v>59.03</v>
      </c>
      <c r="L59" s="39">
        <v>58.92</v>
      </c>
      <c r="M59" s="39">
        <v>58.68</v>
      </c>
      <c r="N59" s="39">
        <v>58.53</v>
      </c>
      <c r="O59" s="39">
        <v>58.91</v>
      </c>
      <c r="P59" s="39">
        <v>58.92</v>
      </c>
      <c r="Q59" s="84">
        <v>60.43</v>
      </c>
      <c r="R59" s="84">
        <v>61.46</v>
      </c>
      <c r="S59" s="86">
        <v>61.92</v>
      </c>
      <c r="T59" s="86">
        <v>62.87</v>
      </c>
      <c r="U59" s="15">
        <v>63.09</v>
      </c>
      <c r="V59" s="15">
        <v>64.040000000000006</v>
      </c>
      <c r="W59" s="347">
        <v>64.56</v>
      </c>
      <c r="X59" s="347">
        <v>65.13</v>
      </c>
      <c r="Y59" s="347">
        <v>65.290000000000006</v>
      </c>
      <c r="Z59" s="347" t="s">
        <v>323</v>
      </c>
      <c r="AA59" s="425">
        <v>66.5</v>
      </c>
    </row>
    <row r="60" spans="1:179">
      <c r="A60" s="11" t="s">
        <v>1999</v>
      </c>
      <c r="B60" s="18">
        <v>74.19</v>
      </c>
      <c r="C60" s="39">
        <v>73.66</v>
      </c>
      <c r="D60" s="41">
        <v>71.8</v>
      </c>
      <c r="E60" s="39">
        <v>71.08</v>
      </c>
      <c r="F60" s="39">
        <v>71.59</v>
      </c>
      <c r="G60" s="41">
        <v>72.400000000000006</v>
      </c>
      <c r="H60" s="39">
        <v>72.84</v>
      </c>
      <c r="I60" s="39">
        <v>73.13</v>
      </c>
      <c r="J60" s="41">
        <v>72.400000000000006</v>
      </c>
      <c r="K60" s="39">
        <v>72.260000000000005</v>
      </c>
      <c r="L60" s="39">
        <v>72.17</v>
      </c>
      <c r="M60" s="41">
        <v>71.900000000000006</v>
      </c>
      <c r="N60" s="39">
        <v>71.849999999999994</v>
      </c>
      <c r="O60" s="41">
        <v>72.36</v>
      </c>
      <c r="P60" s="39">
        <v>72.47</v>
      </c>
      <c r="Q60" s="86">
        <v>73.34</v>
      </c>
      <c r="R60" s="86">
        <v>74.02</v>
      </c>
      <c r="S60" s="86">
        <v>74.28</v>
      </c>
      <c r="T60" s="86">
        <v>74.790000000000006</v>
      </c>
      <c r="U60" s="15">
        <v>74.88</v>
      </c>
      <c r="V60" s="15">
        <v>75.61</v>
      </c>
      <c r="W60" s="347">
        <v>75.86</v>
      </c>
      <c r="X60" s="425">
        <v>76.3</v>
      </c>
      <c r="Y60" s="425">
        <v>76.47</v>
      </c>
      <c r="Z60" s="347" t="s">
        <v>324</v>
      </c>
      <c r="AA60" s="425">
        <v>77.06</v>
      </c>
    </row>
    <row r="61" spans="1:179" ht="21.75" customHeight="1">
      <c r="A61" s="514" t="s">
        <v>2406</v>
      </c>
      <c r="B61" s="515"/>
      <c r="C61" s="515"/>
      <c r="D61" s="515"/>
      <c r="E61" s="515"/>
      <c r="F61" s="515"/>
      <c r="G61" s="515"/>
      <c r="H61" s="515"/>
      <c r="I61" s="515"/>
      <c r="J61" s="515"/>
      <c r="K61" s="515"/>
      <c r="L61" s="515"/>
      <c r="M61" s="515"/>
      <c r="N61" s="515"/>
      <c r="O61" s="515"/>
      <c r="P61" s="515"/>
      <c r="Q61" s="515"/>
      <c r="R61" s="515"/>
      <c r="S61" s="515"/>
      <c r="T61" s="515"/>
      <c r="U61" s="515"/>
      <c r="V61" s="518"/>
      <c r="W61" s="518"/>
      <c r="X61" s="518"/>
      <c r="Y61" s="503"/>
      <c r="Z61" s="503"/>
      <c r="AA61" s="503"/>
    </row>
    <row r="62" spans="1:179" ht="18" customHeight="1">
      <c r="A62" s="514" t="s">
        <v>1010</v>
      </c>
      <c r="B62" s="515"/>
      <c r="C62" s="515"/>
      <c r="D62" s="515"/>
      <c r="E62" s="515"/>
      <c r="F62" s="515"/>
      <c r="G62" s="515"/>
      <c r="H62" s="515"/>
      <c r="I62" s="515"/>
      <c r="J62" s="515"/>
      <c r="K62" s="515"/>
      <c r="L62" s="515"/>
      <c r="M62" s="515"/>
      <c r="N62" s="515"/>
      <c r="O62" s="515"/>
      <c r="P62" s="515"/>
      <c r="Q62" s="515"/>
      <c r="R62" s="515"/>
      <c r="S62" s="515"/>
      <c r="T62" s="515"/>
      <c r="U62" s="515"/>
      <c r="V62" s="518"/>
      <c r="W62" s="518"/>
      <c r="X62" s="518"/>
      <c r="Y62" s="522"/>
      <c r="Z62" s="503"/>
      <c r="AA62" s="503"/>
    </row>
    <row r="63" spans="1:179" ht="16.5" customHeight="1">
      <c r="A63" s="19" t="s">
        <v>2366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 spans="1:179" s="2" customFormat="1" ht="33" customHeight="1">
      <c r="A64" s="8" t="s">
        <v>773</v>
      </c>
      <c r="B64" s="36">
        <v>1.732</v>
      </c>
      <c r="C64" s="332">
        <v>1.5470600000000001</v>
      </c>
      <c r="D64" s="332">
        <v>1.36924</v>
      </c>
      <c r="E64" s="332">
        <v>1.3940999999999999</v>
      </c>
      <c r="F64" s="332">
        <v>1.3368599999999999</v>
      </c>
      <c r="G64" s="332">
        <v>1.26999</v>
      </c>
      <c r="H64" s="332">
        <v>1.2180500000000001</v>
      </c>
      <c r="I64" s="332">
        <v>1.2315499999999999</v>
      </c>
      <c r="J64" s="332">
        <v>1.15662</v>
      </c>
      <c r="K64" s="332">
        <v>1.19495</v>
      </c>
      <c r="L64" s="332">
        <v>1.22281</v>
      </c>
      <c r="M64" s="332">
        <v>1.2864800000000001</v>
      </c>
      <c r="N64" s="332">
        <v>1.32</v>
      </c>
      <c r="O64" s="36">
        <v>1.3440000000000001</v>
      </c>
      <c r="P64" s="36">
        <v>1.294</v>
      </c>
      <c r="Q64" s="333">
        <v>1.3049999999999999</v>
      </c>
      <c r="R64" s="84">
        <v>1.4159999999999999</v>
      </c>
      <c r="S64" s="84">
        <v>1.502</v>
      </c>
      <c r="T64" s="84">
        <v>1.542</v>
      </c>
      <c r="U64" s="84">
        <v>1.5669999999999999</v>
      </c>
      <c r="V64" s="84">
        <v>1.5820000000000001</v>
      </c>
      <c r="W64" s="348">
        <v>1.6910000000000001</v>
      </c>
      <c r="X64" s="348">
        <v>1.7070000000000001</v>
      </c>
      <c r="Y64" s="447">
        <v>1.75</v>
      </c>
      <c r="Z64" s="447">
        <v>1.7769999999999999</v>
      </c>
      <c r="AA64" s="447">
        <v>1.762</v>
      </c>
      <c r="AB64" s="265"/>
      <c r="AC64" s="265"/>
      <c r="AD64" s="265"/>
      <c r="AE64" s="265"/>
      <c r="AF64" s="265"/>
      <c r="AG64" s="265"/>
      <c r="AH64" s="265"/>
      <c r="AI64" s="265"/>
      <c r="AJ64" s="265"/>
      <c r="AK64" s="265"/>
      <c r="AL64" s="265"/>
      <c r="AM64" s="265"/>
      <c r="AN64" s="265"/>
      <c r="AO64" s="265"/>
      <c r="AP64" s="265"/>
      <c r="AQ64" s="265"/>
      <c r="AR64" s="265"/>
      <c r="AS64" s="265"/>
      <c r="AT64" s="265"/>
      <c r="AU64" s="265"/>
      <c r="AV64" s="265"/>
      <c r="AW64" s="265"/>
      <c r="AX64" s="265"/>
      <c r="AY64" s="265"/>
      <c r="AZ64" s="265"/>
      <c r="BA64" s="265"/>
      <c r="BB64" s="265"/>
      <c r="BC64" s="265"/>
      <c r="BD64" s="265"/>
      <c r="BE64" s="265"/>
      <c r="BF64" s="265"/>
      <c r="BG64" s="265"/>
      <c r="BH64" s="265"/>
      <c r="BI64" s="265"/>
      <c r="BJ64" s="265"/>
      <c r="BK64" s="265"/>
      <c r="BL64" s="265"/>
      <c r="BM64" s="265"/>
      <c r="BN64" s="265"/>
      <c r="BO64" s="265"/>
      <c r="BP64" s="265"/>
      <c r="BQ64" s="265"/>
      <c r="BR64" s="265"/>
      <c r="BS64" s="265"/>
      <c r="BT64" s="265"/>
      <c r="BU64" s="265"/>
      <c r="BV64" s="265"/>
      <c r="BW64" s="265"/>
      <c r="BX64" s="265"/>
      <c r="BY64" s="265"/>
      <c r="BZ64" s="265"/>
      <c r="CA64" s="265"/>
      <c r="CB64" s="265"/>
      <c r="CC64" s="265"/>
      <c r="CD64" s="265"/>
      <c r="CE64" s="265"/>
      <c r="CF64" s="265"/>
      <c r="CG64" s="265"/>
      <c r="CH64" s="265"/>
      <c r="CI64" s="265"/>
      <c r="CJ64" s="265"/>
      <c r="CK64" s="265"/>
      <c r="CL64" s="265"/>
      <c r="CM64" s="265"/>
      <c r="CN64" s="265"/>
      <c r="CO64" s="265"/>
      <c r="CP64" s="265"/>
      <c r="CQ64" s="265"/>
      <c r="CR64" s="265"/>
      <c r="CS64" s="265"/>
      <c r="CT64" s="265"/>
      <c r="CU64" s="265"/>
      <c r="CV64" s="265"/>
      <c r="CW64" s="265"/>
      <c r="CX64" s="265"/>
      <c r="CY64" s="265"/>
      <c r="CZ64" s="265"/>
      <c r="DA64" s="265"/>
      <c r="DB64" s="265"/>
      <c r="DC64" s="265"/>
      <c r="DD64" s="265"/>
      <c r="DE64" s="265"/>
      <c r="DF64" s="265"/>
      <c r="DG64" s="265"/>
      <c r="DH64" s="265"/>
      <c r="DI64" s="265"/>
      <c r="DJ64" s="265"/>
      <c r="DK64" s="265"/>
      <c r="DL64" s="265"/>
      <c r="DM64" s="265"/>
      <c r="DN64" s="265"/>
      <c r="DO64" s="265"/>
      <c r="DP64" s="265"/>
      <c r="DQ64" s="265"/>
      <c r="DR64" s="265"/>
      <c r="DS64" s="265"/>
      <c r="DT64" s="265"/>
      <c r="DU64" s="265"/>
      <c r="DV64" s="265"/>
      <c r="DW64" s="265"/>
      <c r="DX64" s="265"/>
      <c r="DY64" s="265"/>
      <c r="DZ64" s="265"/>
      <c r="EA64" s="265"/>
      <c r="EB64" s="265"/>
      <c r="EC64" s="265"/>
      <c r="ED64" s="265"/>
      <c r="EE64" s="265"/>
      <c r="EF64" s="265"/>
      <c r="EG64" s="265"/>
      <c r="EH64" s="265"/>
      <c r="EI64" s="265"/>
      <c r="EJ64" s="265"/>
      <c r="EK64" s="265"/>
      <c r="EL64" s="265"/>
      <c r="EM64" s="265"/>
      <c r="EN64" s="265"/>
      <c r="EO64" s="265"/>
      <c r="EP64" s="265"/>
      <c r="EQ64" s="265"/>
      <c r="ER64" s="265"/>
      <c r="ES64" s="265"/>
      <c r="ET64" s="265"/>
      <c r="EU64" s="265"/>
      <c r="EV64" s="265"/>
      <c r="EW64" s="265"/>
      <c r="EX64" s="265"/>
      <c r="EY64" s="265"/>
      <c r="EZ64" s="265"/>
      <c r="FA64" s="265"/>
      <c r="FB64" s="265"/>
      <c r="FC64" s="265"/>
      <c r="FD64" s="265"/>
      <c r="FE64" s="265"/>
      <c r="FF64" s="265"/>
      <c r="FG64" s="265"/>
      <c r="FH64" s="265"/>
      <c r="FI64" s="265"/>
      <c r="FJ64" s="265"/>
      <c r="FK64" s="265"/>
      <c r="FL64" s="265"/>
      <c r="FM64" s="265"/>
      <c r="FN64" s="265"/>
      <c r="FO64" s="265"/>
      <c r="FP64" s="265"/>
      <c r="FQ64" s="265"/>
      <c r="FR64" s="265"/>
      <c r="FS64" s="265"/>
      <c r="FT64" s="265"/>
      <c r="FU64" s="265"/>
      <c r="FV64" s="265"/>
      <c r="FW64" s="265"/>
    </row>
    <row r="65" spans="1:27" ht="39.6">
      <c r="A65" s="8" t="s">
        <v>2367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5"/>
      <c r="V65" s="18"/>
      <c r="X65" s="175"/>
      <c r="Y65" s="175"/>
      <c r="Z65" s="175"/>
      <c r="AA65" s="175"/>
    </row>
    <row r="66" spans="1:27" ht="15.6">
      <c r="A66" s="11" t="s">
        <v>410</v>
      </c>
      <c r="B66" s="18">
        <v>287944</v>
      </c>
      <c r="C66" s="36">
        <v>272255</v>
      </c>
      <c r="D66" s="36">
        <v>250714</v>
      </c>
      <c r="E66" s="36">
        <v>275765</v>
      </c>
      <c r="F66" s="36">
        <v>288291</v>
      </c>
      <c r="G66" s="36">
        <v>299873</v>
      </c>
      <c r="H66" s="36">
        <v>319163</v>
      </c>
      <c r="I66" s="36">
        <v>345891</v>
      </c>
      <c r="J66" s="36">
        <v>339283</v>
      </c>
      <c r="K66" s="36">
        <v>354253</v>
      </c>
      <c r="L66" s="36">
        <v>377261</v>
      </c>
      <c r="M66" s="36">
        <v>411461</v>
      </c>
      <c r="N66" s="36">
        <v>430663</v>
      </c>
      <c r="O66" s="36">
        <v>447091</v>
      </c>
      <c r="P66" s="36">
        <v>437075</v>
      </c>
      <c r="Q66" s="36">
        <v>431512</v>
      </c>
      <c r="R66" s="36">
        <v>450779</v>
      </c>
      <c r="S66" s="36">
        <v>460418</v>
      </c>
      <c r="T66" s="36">
        <v>459348</v>
      </c>
      <c r="U66" s="18">
        <v>444891</v>
      </c>
      <c r="V66" s="15">
        <v>441531</v>
      </c>
      <c r="W66" s="347">
        <v>453506</v>
      </c>
      <c r="X66" s="347">
        <v>435993</v>
      </c>
      <c r="Y66" s="347">
        <v>438516</v>
      </c>
      <c r="Z66" s="347">
        <v>419443</v>
      </c>
      <c r="AA66" s="347">
        <v>397588</v>
      </c>
    </row>
    <row r="67" spans="1:27" ht="26.4">
      <c r="A67" s="11" t="s">
        <v>2368</v>
      </c>
      <c r="B67" s="27">
        <v>16</v>
      </c>
      <c r="C67" s="27">
        <v>17.100000000000001</v>
      </c>
      <c r="D67" s="27">
        <v>18.2</v>
      </c>
      <c r="E67" s="27">
        <v>19.600000000000001</v>
      </c>
      <c r="F67" s="27">
        <v>21.1</v>
      </c>
      <c r="G67" s="27">
        <v>23</v>
      </c>
      <c r="H67" s="27">
        <v>25.3</v>
      </c>
      <c r="I67" s="27">
        <v>27</v>
      </c>
      <c r="J67" s="27">
        <v>27.9</v>
      </c>
      <c r="K67" s="27">
        <v>28</v>
      </c>
      <c r="L67" s="27">
        <v>28.8</v>
      </c>
      <c r="M67" s="27">
        <v>29.5</v>
      </c>
      <c r="N67" s="27">
        <v>29.7</v>
      </c>
      <c r="O67" s="27">
        <v>29.8</v>
      </c>
      <c r="P67" s="27">
        <v>30</v>
      </c>
      <c r="Q67" s="27">
        <v>29.2</v>
      </c>
      <c r="R67" s="27">
        <v>28</v>
      </c>
      <c r="S67" s="27">
        <v>26.9</v>
      </c>
      <c r="T67" s="27">
        <v>26.1</v>
      </c>
      <c r="U67" s="18">
        <v>24.9</v>
      </c>
      <c r="V67" s="15">
        <v>24.6</v>
      </c>
      <c r="W67" s="27">
        <v>23.8</v>
      </c>
      <c r="X67" s="27">
        <v>23</v>
      </c>
      <c r="Y67" s="27">
        <v>22.6</v>
      </c>
      <c r="Z67" s="27">
        <v>21.6</v>
      </c>
      <c r="AA67" s="27">
        <v>21.1</v>
      </c>
    </row>
    <row r="68" spans="1:27" ht="21" customHeight="1">
      <c r="A68" s="514" t="s">
        <v>409</v>
      </c>
      <c r="B68" s="515"/>
      <c r="C68" s="515"/>
      <c r="D68" s="515"/>
      <c r="E68" s="515"/>
      <c r="F68" s="515"/>
      <c r="G68" s="515"/>
      <c r="H68" s="515"/>
      <c r="I68" s="515"/>
      <c r="J68" s="515"/>
      <c r="K68" s="515"/>
      <c r="L68" s="515"/>
      <c r="M68" s="515"/>
      <c r="N68" s="515"/>
      <c r="O68" s="515"/>
      <c r="P68" s="515"/>
      <c r="Q68" s="515"/>
      <c r="R68" s="515"/>
      <c r="S68" s="515"/>
      <c r="T68" s="515"/>
      <c r="U68" s="515"/>
      <c r="V68" s="518"/>
      <c r="W68" s="518"/>
      <c r="X68" s="518"/>
      <c r="Y68" s="503"/>
      <c r="Z68" s="503"/>
      <c r="AA68" s="503"/>
    </row>
    <row r="69" spans="1:27" ht="14.25" customHeight="1">
      <c r="A69" s="514" t="s">
        <v>411</v>
      </c>
      <c r="B69" s="515"/>
      <c r="C69" s="515"/>
      <c r="D69" s="515"/>
      <c r="E69" s="515"/>
      <c r="F69" s="515"/>
      <c r="G69" s="515"/>
      <c r="H69" s="515"/>
      <c r="I69" s="515"/>
      <c r="J69" s="515"/>
      <c r="K69" s="515"/>
      <c r="L69" s="515"/>
      <c r="M69" s="515"/>
      <c r="N69" s="515"/>
      <c r="O69" s="515"/>
      <c r="P69" s="515"/>
      <c r="Q69" s="515"/>
      <c r="R69" s="515"/>
      <c r="S69" s="515"/>
      <c r="T69" s="515"/>
      <c r="U69" s="515"/>
      <c r="V69" s="518"/>
      <c r="W69" s="518"/>
      <c r="X69" s="518"/>
      <c r="Y69" s="503"/>
      <c r="Z69" s="503"/>
      <c r="AA69" s="503"/>
    </row>
    <row r="70" spans="1:27">
      <c r="A70" s="19" t="s">
        <v>2369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Y70" s="175"/>
    </row>
    <row r="71" spans="1:27" ht="42">
      <c r="A71" s="8" t="s">
        <v>1073</v>
      </c>
      <c r="B71" s="42">
        <v>1139.3</v>
      </c>
      <c r="C71" s="42">
        <v>1216.8</v>
      </c>
      <c r="D71" s="42">
        <v>1448.8</v>
      </c>
      <c r="E71" s="42">
        <v>1566.5</v>
      </c>
      <c r="F71" s="42">
        <v>1497.7</v>
      </c>
      <c r="G71" s="42">
        <v>1416.9</v>
      </c>
      <c r="H71" s="42">
        <v>1373.7</v>
      </c>
      <c r="I71" s="42">
        <v>1357.4</v>
      </c>
      <c r="J71" s="42">
        <v>1467.9</v>
      </c>
      <c r="K71" s="42">
        <v>1529</v>
      </c>
      <c r="L71" s="42">
        <v>1555.7</v>
      </c>
      <c r="M71" s="42">
        <v>1617.2</v>
      </c>
      <c r="N71" s="350">
        <v>1643.2</v>
      </c>
      <c r="O71" s="51">
        <v>1593.3</v>
      </c>
      <c r="P71" s="51">
        <v>1605.3</v>
      </c>
      <c r="Q71" s="51">
        <v>1514.7</v>
      </c>
      <c r="R71" s="84">
        <v>1456.8</v>
      </c>
      <c r="S71" s="84">
        <v>1454.3</v>
      </c>
      <c r="T71" s="84">
        <v>1408.1</v>
      </c>
      <c r="U71" s="51">
        <v>1420</v>
      </c>
      <c r="V71" s="15">
        <v>1347</v>
      </c>
      <c r="W71" s="349">
        <v>1331.2239999999999</v>
      </c>
      <c r="X71" s="426">
        <v>1304.3</v>
      </c>
      <c r="Y71" s="426">
        <v>1305.8</v>
      </c>
      <c r="Z71" s="426" t="s">
        <v>325</v>
      </c>
      <c r="AA71" s="426">
        <v>1289.3</v>
      </c>
    </row>
    <row r="72" spans="1:27">
      <c r="A72" s="8" t="s">
        <v>1370</v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51"/>
      <c r="O72" s="51"/>
      <c r="P72" s="51"/>
      <c r="Q72" s="51"/>
      <c r="R72" s="51"/>
      <c r="S72" s="51"/>
      <c r="T72" s="51"/>
      <c r="U72" s="15"/>
      <c r="V72" s="15"/>
      <c r="W72" s="18"/>
      <c r="X72" s="175"/>
      <c r="Y72" s="175"/>
      <c r="Z72" s="175"/>
      <c r="AA72" s="175"/>
    </row>
    <row r="73" spans="1:27" ht="39.6">
      <c r="A73" s="11" t="s">
        <v>1371</v>
      </c>
      <c r="B73" s="42">
        <v>12</v>
      </c>
      <c r="C73" s="42">
        <v>13.1</v>
      </c>
      <c r="D73" s="42">
        <v>17.3</v>
      </c>
      <c r="E73" s="42">
        <v>20.100000000000001</v>
      </c>
      <c r="F73" s="42">
        <v>20.7</v>
      </c>
      <c r="G73" s="42">
        <v>21.3</v>
      </c>
      <c r="H73" s="42">
        <v>20.5</v>
      </c>
      <c r="I73" s="42">
        <v>19</v>
      </c>
      <c r="J73" s="42">
        <v>24.4</v>
      </c>
      <c r="K73" s="42">
        <v>24.9</v>
      </c>
      <c r="L73" s="42">
        <v>24.3</v>
      </c>
      <c r="M73" s="42">
        <v>25.6</v>
      </c>
      <c r="N73" s="350">
        <v>25.9</v>
      </c>
      <c r="O73" s="51">
        <v>25.7</v>
      </c>
      <c r="P73" s="51">
        <v>27.2</v>
      </c>
      <c r="Q73" s="51">
        <v>25</v>
      </c>
      <c r="R73" s="51">
        <v>24.1</v>
      </c>
      <c r="S73" s="51">
        <v>24.2</v>
      </c>
      <c r="T73" s="51">
        <v>23.9</v>
      </c>
      <c r="U73" s="51">
        <v>23.5</v>
      </c>
      <c r="V73" s="15">
        <v>23.6</v>
      </c>
      <c r="W73" s="349">
        <v>22.405000000000001</v>
      </c>
      <c r="X73" s="349">
        <v>22.2</v>
      </c>
      <c r="Y73" s="349">
        <v>22.3</v>
      </c>
      <c r="Z73" s="349" t="s">
        <v>326</v>
      </c>
      <c r="AA73" s="349">
        <v>24.1</v>
      </c>
    </row>
    <row r="74" spans="1:27">
      <c r="A74" s="11" t="s">
        <v>583</v>
      </c>
      <c r="B74" s="42">
        <v>197.8</v>
      </c>
      <c r="C74" s="42">
        <v>202</v>
      </c>
      <c r="D74" s="42">
        <v>207.2</v>
      </c>
      <c r="E74" s="42">
        <v>206.6</v>
      </c>
      <c r="F74" s="42">
        <v>203</v>
      </c>
      <c r="G74" s="42">
        <v>200.1</v>
      </c>
      <c r="H74" s="42">
        <v>201.4</v>
      </c>
      <c r="I74" s="42">
        <v>201.9</v>
      </c>
      <c r="J74" s="42">
        <v>204.3</v>
      </c>
      <c r="K74" s="42">
        <v>204.7</v>
      </c>
      <c r="L74" s="42">
        <v>202.9</v>
      </c>
      <c r="M74" s="42">
        <v>203.1</v>
      </c>
      <c r="N74" s="350">
        <v>202.4</v>
      </c>
      <c r="O74" s="51">
        <v>201.3</v>
      </c>
      <c r="P74" s="51">
        <v>200.6</v>
      </c>
      <c r="Q74" s="51">
        <v>200.1</v>
      </c>
      <c r="R74" s="51">
        <v>202.1</v>
      </c>
      <c r="S74" s="51">
        <v>202.6</v>
      </c>
      <c r="T74" s="51">
        <v>205.6</v>
      </c>
      <c r="U74" s="51">
        <v>205.2</v>
      </c>
      <c r="V74" s="15">
        <v>204.6</v>
      </c>
      <c r="W74" s="349">
        <v>203.126</v>
      </c>
      <c r="X74" s="349">
        <v>203.3</v>
      </c>
      <c r="Y74" s="349">
        <v>201.9</v>
      </c>
      <c r="Z74" s="349" t="s">
        <v>327</v>
      </c>
      <c r="AA74" s="349">
        <v>204.3</v>
      </c>
    </row>
    <row r="75" spans="1:27" ht="26.4">
      <c r="A75" s="11" t="s">
        <v>584</v>
      </c>
      <c r="B75" s="42">
        <v>621</v>
      </c>
      <c r="C75" s="42">
        <v>646.6</v>
      </c>
      <c r="D75" s="42">
        <v>770.2</v>
      </c>
      <c r="E75" s="42">
        <v>837.5</v>
      </c>
      <c r="F75" s="42">
        <v>790.7</v>
      </c>
      <c r="G75" s="42">
        <v>757.8</v>
      </c>
      <c r="H75" s="42">
        <v>749.9</v>
      </c>
      <c r="I75" s="42">
        <v>746.8</v>
      </c>
      <c r="J75" s="42">
        <v>813.1</v>
      </c>
      <c r="K75" s="42">
        <v>846.1</v>
      </c>
      <c r="L75" s="42">
        <v>864.6</v>
      </c>
      <c r="M75" s="42">
        <v>907</v>
      </c>
      <c r="N75" s="351">
        <v>927</v>
      </c>
      <c r="O75" s="51">
        <v>893.8</v>
      </c>
      <c r="P75" s="51">
        <v>905.4</v>
      </c>
      <c r="Q75" s="51">
        <v>861.4</v>
      </c>
      <c r="R75" s="51">
        <v>829.9</v>
      </c>
      <c r="S75" s="353">
        <v>830.8</v>
      </c>
      <c r="T75" s="51">
        <v>796.1</v>
      </c>
      <c r="U75" s="51">
        <v>806.4</v>
      </c>
      <c r="V75" s="15">
        <v>753</v>
      </c>
      <c r="W75" s="349">
        <v>737.13599999999997</v>
      </c>
      <c r="X75" s="349">
        <v>698.1</v>
      </c>
      <c r="Y75" s="349">
        <v>653.9</v>
      </c>
      <c r="Z75" s="349" t="s">
        <v>328</v>
      </c>
      <c r="AA75" s="349">
        <v>616.4</v>
      </c>
    </row>
    <row r="76" spans="1:27" ht="26.4">
      <c r="A76" s="11" t="s">
        <v>585</v>
      </c>
      <c r="B76" s="42">
        <v>55.8</v>
      </c>
      <c r="C76" s="42">
        <v>57.9</v>
      </c>
      <c r="D76" s="42">
        <v>74.599999999999994</v>
      </c>
      <c r="E76" s="42">
        <v>80.8</v>
      </c>
      <c r="F76" s="42">
        <v>73.900000000000006</v>
      </c>
      <c r="G76" s="42">
        <v>67.7</v>
      </c>
      <c r="H76" s="42">
        <v>63.6</v>
      </c>
      <c r="I76" s="42">
        <v>57</v>
      </c>
      <c r="J76" s="42">
        <v>64.7</v>
      </c>
      <c r="K76" s="42">
        <v>70.2</v>
      </c>
      <c r="L76" s="42">
        <v>65.5</v>
      </c>
      <c r="M76" s="42">
        <v>70</v>
      </c>
      <c r="N76" s="350">
        <v>70.5</v>
      </c>
      <c r="O76" s="51">
        <v>64.5</v>
      </c>
      <c r="P76" s="51">
        <v>66</v>
      </c>
      <c r="Q76" s="51">
        <v>57.9</v>
      </c>
      <c r="R76" s="51">
        <v>54.6</v>
      </c>
      <c r="S76" s="51">
        <v>55.7</v>
      </c>
      <c r="T76" s="51">
        <v>55.7</v>
      </c>
      <c r="U76" s="51">
        <v>52.4</v>
      </c>
      <c r="V76" s="15">
        <v>51.9</v>
      </c>
      <c r="W76" s="349">
        <v>49.436</v>
      </c>
      <c r="X76" s="349">
        <v>51.6</v>
      </c>
      <c r="Y76" s="349">
        <v>54.5</v>
      </c>
      <c r="Z76" s="349" t="s">
        <v>329</v>
      </c>
      <c r="AA76" s="349">
        <v>48</v>
      </c>
    </row>
    <row r="77" spans="1:27" ht="26.4">
      <c r="A77" s="11" t="s">
        <v>586</v>
      </c>
      <c r="B77" s="42">
        <v>29</v>
      </c>
      <c r="C77" s="42">
        <v>32.799999999999997</v>
      </c>
      <c r="D77" s="42">
        <v>38.299999999999997</v>
      </c>
      <c r="E77" s="42">
        <v>44.1</v>
      </c>
      <c r="F77" s="42">
        <v>46.1</v>
      </c>
      <c r="G77" s="42">
        <v>42.1</v>
      </c>
      <c r="H77" s="42">
        <v>39.200000000000003</v>
      </c>
      <c r="I77" s="42">
        <v>38</v>
      </c>
      <c r="J77" s="42">
        <v>41.8</v>
      </c>
      <c r="K77" s="42">
        <v>44.4</v>
      </c>
      <c r="L77" s="42">
        <v>47.9</v>
      </c>
      <c r="M77" s="42">
        <v>52.4</v>
      </c>
      <c r="N77" s="350">
        <v>56.8</v>
      </c>
      <c r="O77" s="51">
        <v>59.2</v>
      </c>
      <c r="P77" s="51">
        <v>65.400000000000006</v>
      </c>
      <c r="Q77" s="51">
        <v>62.5</v>
      </c>
      <c r="R77" s="51">
        <v>61.4</v>
      </c>
      <c r="S77" s="51">
        <v>63.33</v>
      </c>
      <c r="T77" s="51">
        <v>62.3</v>
      </c>
      <c r="U77" s="51">
        <v>64.400000000000006</v>
      </c>
      <c r="V77" s="15">
        <v>62.2</v>
      </c>
      <c r="W77" s="349">
        <v>62.057000000000002</v>
      </c>
      <c r="X77" s="349">
        <v>61.6</v>
      </c>
      <c r="Y77" s="349">
        <v>67.2</v>
      </c>
      <c r="Z77" s="349" t="s">
        <v>330</v>
      </c>
      <c r="AA77" s="349">
        <v>67</v>
      </c>
    </row>
    <row r="78" spans="1:27">
      <c r="A78" s="11" t="s">
        <v>587</v>
      </c>
      <c r="B78" s="42">
        <v>142.4</v>
      </c>
      <c r="C78" s="42">
        <v>173.2</v>
      </c>
      <c r="D78" s="42">
        <v>228.3</v>
      </c>
      <c r="E78" s="42">
        <v>250.7</v>
      </c>
      <c r="F78" s="42">
        <v>236.8</v>
      </c>
      <c r="G78" s="42">
        <v>209.1</v>
      </c>
      <c r="H78" s="42">
        <v>187.4</v>
      </c>
      <c r="I78" s="42">
        <v>187</v>
      </c>
      <c r="J78" s="42">
        <v>205.5</v>
      </c>
      <c r="K78" s="42">
        <v>219</v>
      </c>
      <c r="L78" s="42">
        <v>228.8</v>
      </c>
      <c r="M78" s="42">
        <v>235.3</v>
      </c>
      <c r="N78" s="350">
        <v>233.5</v>
      </c>
      <c r="O78" s="353">
        <v>227.1</v>
      </c>
      <c r="P78" s="51">
        <v>220.1</v>
      </c>
      <c r="Q78" s="51">
        <v>197.7</v>
      </c>
      <c r="R78" s="51">
        <v>181.6</v>
      </c>
      <c r="S78" s="51">
        <v>171.25700000000001</v>
      </c>
      <c r="T78" s="51">
        <v>157.30000000000001</v>
      </c>
      <c r="U78" s="51">
        <v>151.80000000000001</v>
      </c>
      <c r="V78" s="15">
        <v>139.4</v>
      </c>
      <c r="W78" s="349">
        <v>135.315</v>
      </c>
      <c r="X78" s="349">
        <v>129.19999999999999</v>
      </c>
      <c r="Y78" s="349">
        <v>129.9</v>
      </c>
      <c r="Z78" s="349" t="s">
        <v>331</v>
      </c>
      <c r="AA78" s="349">
        <v>114.2</v>
      </c>
    </row>
    <row r="79" spans="1:27">
      <c r="A79" s="11" t="s">
        <v>1370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51"/>
      <c r="O79" s="51"/>
      <c r="P79" s="51"/>
      <c r="Q79" s="51"/>
      <c r="R79" s="51"/>
      <c r="S79" s="51"/>
      <c r="T79" s="51"/>
      <c r="U79" s="15"/>
      <c r="V79" s="15"/>
      <c r="W79" s="18"/>
      <c r="X79" s="175"/>
      <c r="Y79" s="175"/>
      <c r="Z79" s="175"/>
      <c r="AA79" s="175"/>
    </row>
    <row r="80" spans="1:27" ht="26.4">
      <c r="A80" s="16" t="s">
        <v>1347</v>
      </c>
      <c r="B80" s="42">
        <v>11.2</v>
      </c>
      <c r="C80" s="42">
        <v>17.600000000000001</v>
      </c>
      <c r="D80" s="42">
        <v>30.9</v>
      </c>
      <c r="E80" s="42">
        <v>37.799999999999997</v>
      </c>
      <c r="F80" s="42">
        <v>29.5</v>
      </c>
      <c r="G80" s="42">
        <v>24</v>
      </c>
      <c r="H80" s="42">
        <v>19</v>
      </c>
      <c r="I80" s="42">
        <v>17.8</v>
      </c>
      <c r="J80" s="42">
        <v>20.399999999999999</v>
      </c>
      <c r="K80" s="42">
        <v>25.6</v>
      </c>
      <c r="L80" s="42">
        <v>28.4</v>
      </c>
      <c r="M80" s="42">
        <v>31</v>
      </c>
      <c r="N80" s="350">
        <v>31.4</v>
      </c>
      <c r="O80" s="51">
        <v>29.7</v>
      </c>
      <c r="P80" s="51">
        <v>28.5</v>
      </c>
      <c r="Q80" s="51">
        <v>23.1</v>
      </c>
      <c r="R80" s="51">
        <v>17.600000000000001</v>
      </c>
      <c r="S80" s="51">
        <v>16.776</v>
      </c>
      <c r="T80" s="51">
        <v>14.9</v>
      </c>
      <c r="U80" s="51">
        <v>13.4</v>
      </c>
      <c r="V80" s="15">
        <v>11.4</v>
      </c>
      <c r="W80" s="349">
        <v>10.632999999999999</v>
      </c>
      <c r="X80" s="349">
        <v>10.1</v>
      </c>
      <c r="Y80" s="349">
        <v>10.7</v>
      </c>
      <c r="Z80" s="351" t="s">
        <v>332</v>
      </c>
      <c r="AA80" s="351">
        <v>9.6</v>
      </c>
    </row>
    <row r="81" spans="1:27" ht="39.6">
      <c r="A81" s="16" t="s">
        <v>1644</v>
      </c>
      <c r="B81" s="42">
        <v>30.7</v>
      </c>
      <c r="C81" s="42">
        <v>30.2</v>
      </c>
      <c r="D81" s="42">
        <v>30.9</v>
      </c>
      <c r="E81" s="42">
        <v>28.6</v>
      </c>
      <c r="F81" s="42">
        <v>26.3</v>
      </c>
      <c r="G81" s="42">
        <v>22.9</v>
      </c>
      <c r="H81" s="42">
        <v>21.5</v>
      </c>
      <c r="I81" s="42">
        <v>23</v>
      </c>
      <c r="J81" s="42">
        <v>26.2</v>
      </c>
      <c r="K81" s="42">
        <v>27.2</v>
      </c>
      <c r="L81" s="42">
        <v>28.1</v>
      </c>
      <c r="M81" s="42">
        <v>29</v>
      </c>
      <c r="N81" s="350">
        <v>30.3</v>
      </c>
      <c r="O81" s="51">
        <v>29</v>
      </c>
      <c r="P81" s="51">
        <v>28</v>
      </c>
      <c r="Q81" s="51">
        <v>26.7</v>
      </c>
      <c r="R81" s="51">
        <v>27.4</v>
      </c>
      <c r="S81" s="51">
        <v>24.812999999999999</v>
      </c>
      <c r="T81" s="51">
        <v>21.1</v>
      </c>
      <c r="U81" s="51">
        <v>20</v>
      </c>
      <c r="V81" s="15">
        <v>20.7</v>
      </c>
      <c r="W81" s="349">
        <v>21.091000000000001</v>
      </c>
      <c r="X81" s="349">
        <v>20.3</v>
      </c>
      <c r="Y81" s="349">
        <v>20</v>
      </c>
      <c r="Z81" s="349" t="s">
        <v>333</v>
      </c>
      <c r="AA81" s="349">
        <v>14.7</v>
      </c>
    </row>
    <row r="82" spans="1:27">
      <c r="A82" s="16" t="s">
        <v>12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350"/>
      <c r="O82" s="51"/>
      <c r="P82" s="51"/>
      <c r="Q82" s="51"/>
      <c r="R82" s="51"/>
      <c r="S82" s="51"/>
      <c r="T82" s="51"/>
      <c r="U82" s="51"/>
      <c r="V82" s="15"/>
      <c r="W82" s="349"/>
      <c r="X82" s="349"/>
      <c r="Y82" s="349"/>
      <c r="Z82" s="349"/>
      <c r="AA82" s="175"/>
    </row>
    <row r="83" spans="1:27" ht="39.6">
      <c r="A83" s="17" t="s">
        <v>1645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350"/>
      <c r="O83" s="51"/>
      <c r="P83" s="51"/>
      <c r="Q83" s="51">
        <v>17.399999999999999</v>
      </c>
      <c r="R83" s="15">
        <v>18.100000000000001</v>
      </c>
      <c r="S83" s="351">
        <v>16.8</v>
      </c>
      <c r="T83" s="51">
        <v>14.4</v>
      </c>
      <c r="U83" s="51">
        <v>14</v>
      </c>
      <c r="V83" s="15">
        <v>13.5</v>
      </c>
      <c r="W83" s="351">
        <v>14.4</v>
      </c>
      <c r="X83" s="351">
        <v>14.3</v>
      </c>
      <c r="Y83" s="351">
        <v>14.1</v>
      </c>
      <c r="Z83" s="349" t="s">
        <v>334</v>
      </c>
      <c r="AA83" s="349">
        <v>10.8</v>
      </c>
    </row>
    <row r="84" spans="1:27">
      <c r="A84" s="16" t="s">
        <v>1646</v>
      </c>
      <c r="B84" s="42">
        <v>26.5</v>
      </c>
      <c r="C84" s="42">
        <v>31.1</v>
      </c>
      <c r="D84" s="42">
        <v>38.200000000000003</v>
      </c>
      <c r="E84" s="42">
        <v>42.1</v>
      </c>
      <c r="F84" s="42">
        <v>41.4</v>
      </c>
      <c r="G84" s="42">
        <v>39.299999999999997</v>
      </c>
      <c r="H84" s="42">
        <v>37.5</v>
      </c>
      <c r="I84" s="42">
        <v>35.299999999999997</v>
      </c>
      <c r="J84" s="42">
        <v>39.200000000000003</v>
      </c>
      <c r="K84" s="42">
        <v>39.1</v>
      </c>
      <c r="L84" s="42">
        <v>39.5</v>
      </c>
      <c r="M84" s="42">
        <v>38.4</v>
      </c>
      <c r="N84" s="352">
        <v>36.1</v>
      </c>
      <c r="O84" s="51">
        <v>34.299999999999997</v>
      </c>
      <c r="P84" s="51">
        <v>32.1</v>
      </c>
      <c r="Q84" s="51">
        <v>30</v>
      </c>
      <c r="R84" s="51">
        <v>28.9</v>
      </c>
      <c r="S84" s="51">
        <v>26.905000000000001</v>
      </c>
      <c r="T84" s="51">
        <v>26.3</v>
      </c>
      <c r="U84" s="51">
        <v>23.4</v>
      </c>
      <c r="V84" s="15">
        <v>21.8</v>
      </c>
      <c r="W84" s="349">
        <v>20.763999999999999</v>
      </c>
      <c r="X84" s="349">
        <v>20.100000000000001</v>
      </c>
      <c r="Y84" s="349">
        <v>18.5</v>
      </c>
      <c r="Z84" s="349" t="s">
        <v>335</v>
      </c>
      <c r="AA84" s="349">
        <v>15.8</v>
      </c>
    </row>
    <row r="85" spans="1:27">
      <c r="A85" s="16" t="s">
        <v>1647</v>
      </c>
      <c r="B85" s="42">
        <v>15.2</v>
      </c>
      <c r="C85" s="42">
        <v>22.8</v>
      </c>
      <c r="D85" s="42">
        <v>30.7</v>
      </c>
      <c r="E85" s="42">
        <v>32.6</v>
      </c>
      <c r="F85" s="42">
        <v>30.8</v>
      </c>
      <c r="G85" s="42">
        <v>26.6</v>
      </c>
      <c r="H85" s="42">
        <v>23.8</v>
      </c>
      <c r="I85" s="42">
        <v>22.9</v>
      </c>
      <c r="J85" s="42">
        <v>26.2</v>
      </c>
      <c r="K85" s="42">
        <v>28.2</v>
      </c>
      <c r="L85" s="42">
        <v>29.6</v>
      </c>
      <c r="M85" s="42">
        <v>30.7</v>
      </c>
      <c r="N85" s="352">
        <v>29.1</v>
      </c>
      <c r="O85" s="51">
        <v>27.2</v>
      </c>
      <c r="P85" s="51">
        <v>24.8</v>
      </c>
      <c r="Q85" s="51">
        <v>20.2</v>
      </c>
      <c r="R85" s="51">
        <v>17.8</v>
      </c>
      <c r="S85" s="51">
        <v>16.63</v>
      </c>
      <c r="T85" s="51">
        <v>15</v>
      </c>
      <c r="U85" s="51">
        <v>13.3</v>
      </c>
      <c r="V85" s="15">
        <v>11.7</v>
      </c>
      <c r="W85" s="349">
        <v>10.76</v>
      </c>
      <c r="X85" s="349">
        <v>10.1</v>
      </c>
      <c r="Y85" s="349">
        <v>9</v>
      </c>
      <c r="Z85" s="349" t="s">
        <v>336</v>
      </c>
      <c r="AA85" s="349">
        <v>7.2</v>
      </c>
    </row>
    <row r="86" spans="1:27" ht="26.4">
      <c r="A86" s="8" t="s">
        <v>1648</v>
      </c>
      <c r="B86" s="36">
        <v>32492</v>
      </c>
      <c r="C86" s="36">
        <v>29208</v>
      </c>
      <c r="D86" s="36">
        <v>27946</v>
      </c>
      <c r="E86" s="36">
        <v>26141</v>
      </c>
      <c r="F86" s="36">
        <v>24840</v>
      </c>
      <c r="G86" s="36">
        <v>22825</v>
      </c>
      <c r="H86" s="36">
        <v>21735</v>
      </c>
      <c r="I86" s="36">
        <v>21097</v>
      </c>
      <c r="J86" s="36">
        <v>20731</v>
      </c>
      <c r="K86" s="36">
        <v>19286</v>
      </c>
      <c r="L86" s="36">
        <v>19104</v>
      </c>
      <c r="M86" s="36">
        <v>18407</v>
      </c>
      <c r="N86" s="36">
        <v>18142</v>
      </c>
      <c r="O86" s="36">
        <v>17339</v>
      </c>
      <c r="P86" s="36">
        <v>16073</v>
      </c>
      <c r="Q86" s="36">
        <v>15079</v>
      </c>
      <c r="R86" s="36">
        <v>14858</v>
      </c>
      <c r="S86" s="36">
        <v>14436</v>
      </c>
      <c r="T86" s="36">
        <v>14271</v>
      </c>
      <c r="U86" s="18">
        <v>13405</v>
      </c>
      <c r="V86" s="18">
        <v>13168</v>
      </c>
      <c r="W86" s="36">
        <v>16306</v>
      </c>
      <c r="X86" s="36">
        <v>15477</v>
      </c>
      <c r="Y86" s="36">
        <v>14322</v>
      </c>
      <c r="Z86" s="36">
        <v>12664</v>
      </c>
      <c r="AA86" s="36">
        <v>11428</v>
      </c>
    </row>
    <row r="87" spans="1:27" ht="39" customHeight="1">
      <c r="A87" s="8" t="s">
        <v>1939</v>
      </c>
      <c r="B87" s="18">
        <v>17.8</v>
      </c>
      <c r="C87" s="42">
        <v>18</v>
      </c>
      <c r="D87" s="42">
        <v>19.899999999999999</v>
      </c>
      <c r="E87" s="42">
        <v>18.600000000000001</v>
      </c>
      <c r="F87" s="42">
        <v>18.100000000000001</v>
      </c>
      <c r="G87" s="42">
        <v>17.399999999999999</v>
      </c>
      <c r="H87" s="42">
        <v>17.152799999999999</v>
      </c>
      <c r="I87" s="42">
        <v>16.486699999999999</v>
      </c>
      <c r="J87" s="42">
        <v>16.908999999999999</v>
      </c>
      <c r="K87" s="42">
        <v>15.3331</v>
      </c>
      <c r="L87" s="42">
        <v>14.648199999999999</v>
      </c>
      <c r="M87" s="42">
        <v>13.3119</v>
      </c>
      <c r="N87" s="42">
        <v>12.356</v>
      </c>
      <c r="O87" s="42">
        <v>11.5726</v>
      </c>
      <c r="P87" s="42">
        <v>10.9712</v>
      </c>
      <c r="Q87" s="42">
        <v>10.217499999999999</v>
      </c>
      <c r="R87" s="42">
        <v>9.3550000000000004</v>
      </c>
      <c r="S87" s="42">
        <v>8.5</v>
      </c>
      <c r="T87" s="42">
        <v>8.1</v>
      </c>
      <c r="U87" s="18">
        <v>7.5</v>
      </c>
      <c r="V87" s="18">
        <v>7.4</v>
      </c>
      <c r="W87" s="36">
        <v>8.6</v>
      </c>
      <c r="X87" s="36">
        <v>8.1999999999999993</v>
      </c>
      <c r="Y87" s="36">
        <v>7.4</v>
      </c>
      <c r="Z87" s="36" t="s">
        <v>1366</v>
      </c>
      <c r="AA87" s="42">
        <v>6</v>
      </c>
    </row>
    <row r="88" spans="1:27" ht="27" customHeight="1">
      <c r="A88" s="514" t="s">
        <v>1011</v>
      </c>
      <c r="B88" s="514"/>
      <c r="C88" s="514"/>
      <c r="D88" s="514"/>
      <c r="E88" s="514"/>
      <c r="F88" s="514"/>
      <c r="G88" s="514"/>
      <c r="H88" s="514"/>
      <c r="I88" s="514"/>
      <c r="J88" s="514"/>
      <c r="K88" s="514"/>
      <c r="L88" s="514"/>
      <c r="M88" s="514"/>
      <c r="N88" s="514"/>
      <c r="O88" s="514"/>
      <c r="P88" s="514"/>
      <c r="Q88" s="514"/>
      <c r="R88" s="514"/>
      <c r="S88" s="514"/>
      <c r="T88" s="514"/>
      <c r="U88" s="514"/>
      <c r="V88" s="518"/>
      <c r="W88" s="518"/>
      <c r="X88" s="518"/>
      <c r="Y88" s="522"/>
      <c r="Z88" s="503"/>
      <c r="AA88" s="503"/>
    </row>
    <row r="89" spans="1:27" ht="21" customHeight="1">
      <c r="A89" s="523" t="s">
        <v>469</v>
      </c>
      <c r="B89" s="528"/>
      <c r="C89" s="528"/>
      <c r="D89" s="528"/>
      <c r="E89" s="528"/>
      <c r="F89" s="528"/>
      <c r="G89" s="528"/>
      <c r="H89" s="528"/>
      <c r="I89" s="528"/>
      <c r="J89" s="528"/>
      <c r="K89" s="528"/>
      <c r="L89" s="528"/>
      <c r="M89" s="528"/>
      <c r="N89" s="528"/>
      <c r="O89" s="528"/>
      <c r="P89" s="528"/>
      <c r="Q89" s="528"/>
      <c r="R89" s="528"/>
      <c r="S89" s="528"/>
      <c r="T89" s="528"/>
      <c r="U89" s="528"/>
      <c r="V89" s="528"/>
      <c r="W89" s="528"/>
      <c r="X89" s="528"/>
      <c r="Y89" s="528"/>
      <c r="Z89" s="503"/>
      <c r="AA89" s="503"/>
    </row>
    <row r="90" spans="1:27">
      <c r="A90" s="32" t="s">
        <v>1940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 spans="1:27">
      <c r="A91" s="8" t="s">
        <v>1188</v>
      </c>
      <c r="B91" s="18">
        <v>1277232</v>
      </c>
      <c r="C91" s="39">
        <v>1053717</v>
      </c>
      <c r="D91" s="39">
        <v>1106723</v>
      </c>
      <c r="E91" s="39">
        <v>1080600</v>
      </c>
      <c r="F91" s="39">
        <v>1075219</v>
      </c>
      <c r="G91" s="39">
        <v>866651</v>
      </c>
      <c r="H91" s="39">
        <v>928411</v>
      </c>
      <c r="I91" s="39">
        <v>848691</v>
      </c>
      <c r="J91" s="39">
        <v>911162</v>
      </c>
      <c r="K91" s="39">
        <v>897327</v>
      </c>
      <c r="L91" s="39">
        <v>1001589</v>
      </c>
      <c r="M91" s="39">
        <v>1019762</v>
      </c>
      <c r="N91" s="39">
        <v>1091778</v>
      </c>
      <c r="O91" s="39">
        <v>979667</v>
      </c>
      <c r="P91" s="39">
        <v>1066366</v>
      </c>
      <c r="Q91" s="39">
        <v>1113562</v>
      </c>
      <c r="R91" s="39">
        <v>1262500</v>
      </c>
      <c r="S91" s="39">
        <v>1179007</v>
      </c>
      <c r="T91" s="39">
        <v>1199446</v>
      </c>
      <c r="U91" s="18">
        <v>1215066</v>
      </c>
      <c r="V91" s="18">
        <v>1316011</v>
      </c>
      <c r="W91" s="347">
        <v>1213598</v>
      </c>
      <c r="X91" s="347">
        <v>1225501</v>
      </c>
      <c r="Y91" s="347">
        <v>1225985</v>
      </c>
      <c r="Z91" s="347">
        <v>1161068</v>
      </c>
      <c r="AA91" s="347">
        <v>985836</v>
      </c>
    </row>
    <row r="92" spans="1:27">
      <c r="A92" s="8" t="s">
        <v>1189</v>
      </c>
      <c r="B92" s="18">
        <v>597930</v>
      </c>
      <c r="C92" s="39">
        <v>639248</v>
      </c>
      <c r="D92" s="39">
        <v>663282</v>
      </c>
      <c r="E92" s="39">
        <v>680494</v>
      </c>
      <c r="F92" s="39">
        <v>665904</v>
      </c>
      <c r="G92" s="39">
        <v>562373</v>
      </c>
      <c r="H92" s="39">
        <v>555160</v>
      </c>
      <c r="I92" s="39">
        <v>501654</v>
      </c>
      <c r="J92" s="39">
        <v>532533</v>
      </c>
      <c r="K92" s="39">
        <v>627703</v>
      </c>
      <c r="L92" s="39">
        <v>763493</v>
      </c>
      <c r="M92" s="39">
        <v>853647</v>
      </c>
      <c r="N92" s="39">
        <v>798824</v>
      </c>
      <c r="O92" s="39">
        <v>635835</v>
      </c>
      <c r="P92" s="39">
        <v>604942</v>
      </c>
      <c r="Q92" s="39">
        <v>640837</v>
      </c>
      <c r="R92" s="39">
        <v>685910</v>
      </c>
      <c r="S92" s="39">
        <v>703412</v>
      </c>
      <c r="T92" s="39">
        <v>699430</v>
      </c>
      <c r="U92" s="18">
        <v>639321</v>
      </c>
      <c r="V92" s="18">
        <v>669376</v>
      </c>
      <c r="W92" s="347">
        <v>644101</v>
      </c>
      <c r="X92" s="347">
        <v>667971</v>
      </c>
      <c r="Y92" s="347">
        <v>693730</v>
      </c>
      <c r="Z92" s="347">
        <v>611646</v>
      </c>
      <c r="AA92" s="347">
        <v>608336</v>
      </c>
    </row>
    <row r="93" spans="1:27" ht="42">
      <c r="A93" s="8" t="s">
        <v>568</v>
      </c>
      <c r="B93" s="18">
        <v>8.6</v>
      </c>
      <c r="C93" s="42">
        <v>7.1</v>
      </c>
      <c r="D93" s="42">
        <v>7.5</v>
      </c>
      <c r="E93" s="42">
        <v>7.4</v>
      </c>
      <c r="F93" s="42">
        <v>7.3</v>
      </c>
      <c r="G93" s="42">
        <v>5.9</v>
      </c>
      <c r="H93" s="42">
        <v>6.3</v>
      </c>
      <c r="I93" s="42">
        <v>5.8</v>
      </c>
      <c r="J93" s="42">
        <v>6.2</v>
      </c>
      <c r="K93" s="42">
        <v>6.2</v>
      </c>
      <c r="L93" s="42">
        <v>6.9</v>
      </c>
      <c r="M93" s="42">
        <v>7.1</v>
      </c>
      <c r="N93" s="51">
        <v>7.5</v>
      </c>
      <c r="O93" s="51">
        <v>6.8</v>
      </c>
      <c r="P93" s="51">
        <v>7.4</v>
      </c>
      <c r="Q93" s="51">
        <v>7.8</v>
      </c>
      <c r="R93" s="51">
        <v>8.8000000000000007</v>
      </c>
      <c r="S93" s="51">
        <v>8.3000000000000007</v>
      </c>
      <c r="T93" s="51">
        <v>8.4</v>
      </c>
      <c r="U93" s="15">
        <v>8.5</v>
      </c>
      <c r="V93" s="15">
        <v>9.1999999999999993</v>
      </c>
      <c r="W93" s="348">
        <v>8.5</v>
      </c>
      <c r="X93" s="426">
        <v>8.5</v>
      </c>
      <c r="Y93" s="426">
        <v>8.4</v>
      </c>
      <c r="Z93" s="426" t="s">
        <v>337</v>
      </c>
      <c r="AA93" s="426">
        <v>6.7</v>
      </c>
    </row>
    <row r="94" spans="1:27" ht="40.5" customHeight="1">
      <c r="A94" s="8" t="s">
        <v>1937</v>
      </c>
      <c r="B94" s="42">
        <v>4</v>
      </c>
      <c r="C94" s="42">
        <v>4.3</v>
      </c>
      <c r="D94" s="42">
        <v>4.5</v>
      </c>
      <c r="E94" s="42">
        <v>4.5999999999999996</v>
      </c>
      <c r="F94" s="42">
        <v>4.5</v>
      </c>
      <c r="G94" s="42">
        <v>3.8</v>
      </c>
      <c r="H94" s="42">
        <v>3.8</v>
      </c>
      <c r="I94" s="42">
        <v>3.4</v>
      </c>
      <c r="J94" s="42">
        <v>3.6</v>
      </c>
      <c r="K94" s="42">
        <v>4.3</v>
      </c>
      <c r="L94" s="42">
        <v>5.3</v>
      </c>
      <c r="M94" s="42">
        <v>5.9</v>
      </c>
      <c r="N94" s="51">
        <v>5.5</v>
      </c>
      <c r="O94" s="51">
        <v>4.4000000000000004</v>
      </c>
      <c r="P94" s="51">
        <v>4.2</v>
      </c>
      <c r="Q94" s="51">
        <v>4.5</v>
      </c>
      <c r="R94" s="51">
        <v>4.8</v>
      </c>
      <c r="S94" s="51">
        <v>4.9000000000000004</v>
      </c>
      <c r="T94" s="51">
        <v>4.9000000000000004</v>
      </c>
      <c r="U94" s="15">
        <v>4.5</v>
      </c>
      <c r="V94" s="15">
        <v>4.7</v>
      </c>
      <c r="W94" s="348">
        <v>4.5</v>
      </c>
      <c r="X94" s="426">
        <v>4.7</v>
      </c>
      <c r="Y94" s="426">
        <v>4.7</v>
      </c>
      <c r="Z94" s="426" t="s">
        <v>338</v>
      </c>
      <c r="AA94" s="426">
        <v>4.0999999999999996</v>
      </c>
    </row>
    <row r="95" spans="1:27" ht="20.25" customHeight="1">
      <c r="A95" s="507" t="s">
        <v>1011</v>
      </c>
      <c r="B95" s="518"/>
      <c r="C95" s="518"/>
      <c r="D95" s="518"/>
      <c r="E95" s="518"/>
      <c r="F95" s="518"/>
      <c r="G95" s="518"/>
      <c r="H95" s="518"/>
      <c r="I95" s="518"/>
      <c r="J95" s="518"/>
      <c r="K95" s="518"/>
      <c r="L95" s="518"/>
      <c r="M95" s="518"/>
      <c r="N95" s="518"/>
      <c r="O95" s="518"/>
      <c r="P95" s="518"/>
      <c r="Q95" s="518"/>
      <c r="R95" s="518"/>
      <c r="S95" s="518"/>
      <c r="T95" s="518"/>
      <c r="U95" s="518"/>
      <c r="V95" s="518"/>
      <c r="W95" s="518"/>
      <c r="X95" s="518"/>
      <c r="Y95" s="522"/>
      <c r="Z95" s="503"/>
      <c r="AA95" s="503"/>
    </row>
    <row r="96" spans="1:27" ht="15" customHeight="1">
      <c r="A96" s="19" t="s">
        <v>1190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 spans="1:28" ht="52.8">
      <c r="A97" s="8" t="s">
        <v>1191</v>
      </c>
      <c r="B97" s="18">
        <v>806016</v>
      </c>
      <c r="C97" s="43">
        <v>1011313</v>
      </c>
      <c r="D97" s="43">
        <v>979300</v>
      </c>
      <c r="E97" s="43">
        <v>1191355</v>
      </c>
      <c r="F97" s="43">
        <v>866857</v>
      </c>
      <c r="G97" s="43">
        <v>647026</v>
      </c>
      <c r="H97" s="43">
        <v>597651</v>
      </c>
      <c r="I97" s="43">
        <v>513551</v>
      </c>
      <c r="J97" s="43">
        <v>379726</v>
      </c>
      <c r="K97" s="43">
        <v>359330</v>
      </c>
      <c r="L97" s="43">
        <v>193450</v>
      </c>
      <c r="M97" s="43">
        <v>184612</v>
      </c>
      <c r="N97" s="43">
        <v>129144</v>
      </c>
      <c r="O97" s="43">
        <v>119157</v>
      </c>
      <c r="P97" s="43">
        <v>177230</v>
      </c>
      <c r="Q97" s="43">
        <v>186380</v>
      </c>
      <c r="R97" s="43">
        <v>286956</v>
      </c>
      <c r="S97" s="43">
        <v>281614</v>
      </c>
      <c r="T97" s="18">
        <v>279907</v>
      </c>
      <c r="U97" s="18">
        <v>191656</v>
      </c>
      <c r="V97" s="18">
        <v>356535</v>
      </c>
      <c r="W97" s="18">
        <v>417681</v>
      </c>
      <c r="X97" s="18">
        <v>482241</v>
      </c>
      <c r="Y97" s="18">
        <v>578511</v>
      </c>
      <c r="Z97" s="18">
        <v>598617</v>
      </c>
      <c r="AA97" s="18">
        <v>575158</v>
      </c>
    </row>
    <row r="98" spans="1:28" ht="39.6">
      <c r="A98" s="8" t="s">
        <v>800</v>
      </c>
      <c r="B98" s="18">
        <v>617938</v>
      </c>
      <c r="C98" s="43">
        <v>804421</v>
      </c>
      <c r="D98" s="43">
        <v>793314</v>
      </c>
      <c r="E98" s="43">
        <v>1033426</v>
      </c>
      <c r="F98" s="43">
        <v>762517</v>
      </c>
      <c r="G98" s="43">
        <v>575471</v>
      </c>
      <c r="H98" s="43">
        <v>547386</v>
      </c>
      <c r="I98" s="43">
        <v>467028</v>
      </c>
      <c r="J98" s="43">
        <v>343082</v>
      </c>
      <c r="K98" s="43">
        <v>326561</v>
      </c>
      <c r="L98" s="43">
        <v>173976</v>
      </c>
      <c r="M98" s="43">
        <v>167940</v>
      </c>
      <c r="N98" s="43">
        <v>114121</v>
      </c>
      <c r="O98" s="43">
        <v>105488</v>
      </c>
      <c r="P98" s="43">
        <v>163101</v>
      </c>
      <c r="Q98" s="43">
        <v>170851</v>
      </c>
      <c r="R98" s="43">
        <v>263277</v>
      </c>
      <c r="S98" s="43">
        <v>261170</v>
      </c>
      <c r="T98" s="18">
        <v>261495</v>
      </c>
      <c r="U98" s="18">
        <v>171940</v>
      </c>
      <c r="V98" s="18">
        <v>310549</v>
      </c>
      <c r="W98" s="18">
        <v>363955</v>
      </c>
      <c r="X98" s="18">
        <v>422738</v>
      </c>
      <c r="Y98" s="18">
        <v>517480</v>
      </c>
      <c r="Z98" s="18">
        <v>536157</v>
      </c>
      <c r="AA98" s="18">
        <v>511773</v>
      </c>
    </row>
    <row r="99" spans="1:28" ht="42.75" customHeight="1">
      <c r="A99" s="8" t="s">
        <v>801</v>
      </c>
      <c r="B99" s="18">
        <v>188078</v>
      </c>
      <c r="C99" s="43">
        <v>206892</v>
      </c>
      <c r="D99" s="43">
        <v>185986</v>
      </c>
      <c r="E99" s="43">
        <v>157929</v>
      </c>
      <c r="F99" s="43">
        <v>104340</v>
      </c>
      <c r="G99" s="43">
        <v>71555</v>
      </c>
      <c r="H99" s="43">
        <v>50265</v>
      </c>
      <c r="I99" s="43">
        <v>46523</v>
      </c>
      <c r="J99" s="43">
        <v>36644</v>
      </c>
      <c r="K99" s="43">
        <v>32769</v>
      </c>
      <c r="L99" s="43">
        <v>19474</v>
      </c>
      <c r="M99" s="43">
        <v>16672</v>
      </c>
      <c r="N99" s="43">
        <v>15023</v>
      </c>
      <c r="O99" s="43">
        <v>13669</v>
      </c>
      <c r="P99" s="43">
        <v>14129</v>
      </c>
      <c r="Q99" s="43">
        <v>15529</v>
      </c>
      <c r="R99" s="43">
        <v>23679</v>
      </c>
      <c r="S99" s="43">
        <v>20444</v>
      </c>
      <c r="T99" s="18">
        <v>18412</v>
      </c>
      <c r="U99" s="18">
        <v>19716</v>
      </c>
      <c r="V99" s="18">
        <v>45986</v>
      </c>
      <c r="W99" s="18">
        <v>53726</v>
      </c>
      <c r="X99" s="18">
        <v>59503</v>
      </c>
      <c r="Y99" s="18">
        <v>61031</v>
      </c>
      <c r="Z99" s="18">
        <v>62460</v>
      </c>
      <c r="AA99" s="18">
        <v>63385</v>
      </c>
    </row>
    <row r="100" spans="1:28" ht="57" customHeight="1">
      <c r="A100" s="8" t="s">
        <v>815</v>
      </c>
      <c r="B100" s="18">
        <v>732217</v>
      </c>
      <c r="C100" s="43">
        <v>704136</v>
      </c>
      <c r="D100" s="43">
        <v>493119</v>
      </c>
      <c r="E100" s="43">
        <v>345623</v>
      </c>
      <c r="F100" s="43">
        <v>347338</v>
      </c>
      <c r="G100" s="43">
        <v>291642</v>
      </c>
      <c r="H100" s="43">
        <v>232987</v>
      </c>
      <c r="I100" s="43">
        <v>213377</v>
      </c>
      <c r="J100" s="43">
        <v>214963</v>
      </c>
      <c r="K100" s="43">
        <v>145720</v>
      </c>
      <c r="L100" s="43">
        <v>121166</v>
      </c>
      <c r="M100" s="43">
        <v>106685</v>
      </c>
      <c r="N100" s="43">
        <v>94018</v>
      </c>
      <c r="O100" s="43">
        <v>79795</v>
      </c>
      <c r="P100" s="43">
        <v>69798</v>
      </c>
      <c r="Q100" s="43">
        <v>54061</v>
      </c>
      <c r="R100" s="43">
        <v>47013</v>
      </c>
      <c r="S100" s="43">
        <v>39508</v>
      </c>
      <c r="T100" s="18">
        <v>32458</v>
      </c>
      <c r="U100" s="18">
        <v>33578</v>
      </c>
      <c r="V100" s="18">
        <v>36774</v>
      </c>
      <c r="W100" s="18">
        <v>122751</v>
      </c>
      <c r="X100" s="18">
        <v>186382</v>
      </c>
      <c r="Y100" s="18">
        <v>308475</v>
      </c>
      <c r="Z100" s="18">
        <v>353233</v>
      </c>
      <c r="AA100" s="18">
        <v>313210</v>
      </c>
    </row>
    <row r="101" spans="1:28" ht="29.25" customHeight="1">
      <c r="A101" s="8" t="s">
        <v>816</v>
      </c>
      <c r="B101" s="18">
        <v>556161</v>
      </c>
      <c r="C101" s="43">
        <v>551641</v>
      </c>
      <c r="D101" s="43">
        <v>358019</v>
      </c>
      <c r="E101" s="43">
        <v>223159</v>
      </c>
      <c r="F101" s="43">
        <v>221767</v>
      </c>
      <c r="G101" s="43">
        <v>184347</v>
      </c>
      <c r="H101" s="43">
        <v>143675</v>
      </c>
      <c r="I101" s="43">
        <v>128117</v>
      </c>
      <c r="J101" s="43">
        <v>125233</v>
      </c>
      <c r="K101" s="43">
        <v>80510</v>
      </c>
      <c r="L101" s="43">
        <v>60231</v>
      </c>
      <c r="M101" s="43">
        <v>51135</v>
      </c>
      <c r="N101" s="43">
        <v>45142</v>
      </c>
      <c r="O101" s="43">
        <v>36277</v>
      </c>
      <c r="P101" s="43">
        <v>35418</v>
      </c>
      <c r="Q101" s="43">
        <v>34669</v>
      </c>
      <c r="R101" s="43">
        <v>30726</v>
      </c>
      <c r="S101" s="43">
        <v>25542</v>
      </c>
      <c r="T101" s="18">
        <v>20326</v>
      </c>
      <c r="U101" s="18">
        <v>21206</v>
      </c>
      <c r="V101" s="18">
        <v>22568</v>
      </c>
      <c r="W101" s="18">
        <v>95572</v>
      </c>
      <c r="X101" s="18">
        <v>147853</v>
      </c>
      <c r="Y101" s="18">
        <v>257324</v>
      </c>
      <c r="Z101" s="18">
        <v>298828</v>
      </c>
      <c r="AA101" s="18">
        <v>256480</v>
      </c>
    </row>
    <row r="102" spans="1:28" ht="39.6">
      <c r="A102" s="8" t="s">
        <v>799</v>
      </c>
      <c r="B102" s="18">
        <v>176056</v>
      </c>
      <c r="C102" s="43">
        <v>152495</v>
      </c>
      <c r="D102" s="43">
        <v>135100</v>
      </c>
      <c r="E102" s="43">
        <v>122464</v>
      </c>
      <c r="F102" s="43">
        <v>125571</v>
      </c>
      <c r="G102" s="43">
        <v>107295</v>
      </c>
      <c r="H102" s="43">
        <v>89312</v>
      </c>
      <c r="I102" s="43">
        <v>85260</v>
      </c>
      <c r="J102" s="43">
        <v>89730</v>
      </c>
      <c r="K102" s="43">
        <v>65210</v>
      </c>
      <c r="L102" s="43">
        <v>60935</v>
      </c>
      <c r="M102" s="43">
        <v>55550</v>
      </c>
      <c r="N102" s="43">
        <v>48876</v>
      </c>
      <c r="O102" s="43">
        <v>43518</v>
      </c>
      <c r="P102" s="43">
        <v>34380</v>
      </c>
      <c r="Q102" s="43">
        <v>19392</v>
      </c>
      <c r="R102" s="43">
        <v>16287</v>
      </c>
      <c r="S102" s="43">
        <v>13966</v>
      </c>
      <c r="T102" s="18">
        <v>12132</v>
      </c>
      <c r="U102" s="18">
        <v>12372</v>
      </c>
      <c r="V102" s="18">
        <v>14206</v>
      </c>
      <c r="W102" s="18">
        <v>27179</v>
      </c>
      <c r="X102" s="18">
        <v>38529</v>
      </c>
      <c r="Y102" s="18">
        <v>51151</v>
      </c>
      <c r="Z102" s="18">
        <v>54405</v>
      </c>
      <c r="AA102" s="18">
        <v>56730</v>
      </c>
    </row>
    <row r="103" spans="1:28" ht="33" customHeight="1">
      <c r="A103" s="8" t="s">
        <v>1017</v>
      </c>
      <c r="B103" s="20"/>
      <c r="C103" s="43">
        <v>60319</v>
      </c>
      <c r="D103" s="43">
        <v>111693</v>
      </c>
      <c r="E103" s="43">
        <v>102289</v>
      </c>
      <c r="F103" s="43">
        <v>109566</v>
      </c>
      <c r="G103" s="43">
        <v>75062</v>
      </c>
      <c r="H103" s="43">
        <v>58560</v>
      </c>
      <c r="I103" s="43">
        <v>50114</v>
      </c>
      <c r="J103" s="43">
        <v>34388</v>
      </c>
      <c r="K103" s="43">
        <v>26779</v>
      </c>
      <c r="L103" s="43">
        <v>18117</v>
      </c>
      <c r="M103" s="43">
        <v>9955</v>
      </c>
      <c r="N103" s="43">
        <v>1915</v>
      </c>
      <c r="O103" s="43">
        <v>3426</v>
      </c>
      <c r="P103" s="43">
        <v>2602</v>
      </c>
      <c r="Q103" s="43">
        <v>2233</v>
      </c>
      <c r="R103" s="43">
        <v>1842</v>
      </c>
      <c r="S103" s="43">
        <v>1405</v>
      </c>
      <c r="T103" s="18">
        <v>1354</v>
      </c>
      <c r="U103" s="18">
        <v>700</v>
      </c>
      <c r="V103" s="18">
        <v>744</v>
      </c>
      <c r="W103" s="18">
        <v>986</v>
      </c>
      <c r="X103" s="18">
        <v>872</v>
      </c>
      <c r="Y103" s="440" t="s">
        <v>1842</v>
      </c>
      <c r="Z103" s="440" t="s">
        <v>1842</v>
      </c>
      <c r="AA103" s="440" t="s">
        <v>1842</v>
      </c>
    </row>
    <row r="104" spans="1:28" ht="45" customHeight="1">
      <c r="A104" s="8" t="s">
        <v>1012</v>
      </c>
      <c r="B104" s="20"/>
      <c r="C104" s="43">
        <v>160341</v>
      </c>
      <c r="D104" s="43">
        <v>287592</v>
      </c>
      <c r="E104" s="43">
        <v>254518</v>
      </c>
      <c r="F104" s="43">
        <v>271977</v>
      </c>
      <c r="G104" s="43">
        <v>172926</v>
      </c>
      <c r="H104" s="43">
        <v>131130</v>
      </c>
      <c r="I104" s="43">
        <v>118227</v>
      </c>
      <c r="J104" s="43">
        <v>79126</v>
      </c>
      <c r="K104" s="43">
        <v>59196</v>
      </c>
      <c r="L104" s="43">
        <v>41958</v>
      </c>
      <c r="M104" s="43">
        <v>20504</v>
      </c>
      <c r="N104" s="43">
        <v>4726</v>
      </c>
      <c r="O104" s="43">
        <v>4291</v>
      </c>
      <c r="P104" s="43">
        <v>8914</v>
      </c>
      <c r="Q104" s="43">
        <v>7177</v>
      </c>
      <c r="R104" s="43">
        <v>6802</v>
      </c>
      <c r="S104" s="43">
        <v>4337</v>
      </c>
      <c r="T104" s="18">
        <v>4092</v>
      </c>
      <c r="U104" s="18">
        <v>2135</v>
      </c>
      <c r="V104" s="18">
        <v>2096</v>
      </c>
      <c r="W104" s="18">
        <v>2554</v>
      </c>
      <c r="X104" s="18">
        <v>2242</v>
      </c>
      <c r="Y104" s="440" t="s">
        <v>1842</v>
      </c>
      <c r="Z104" s="440" t="s">
        <v>1842</v>
      </c>
      <c r="AA104" s="440" t="s">
        <v>1842</v>
      </c>
    </row>
    <row r="105" spans="1:28" ht="54" customHeight="1">
      <c r="A105" s="8" t="s">
        <v>1013</v>
      </c>
      <c r="B105" s="20"/>
      <c r="C105" s="43"/>
      <c r="D105" s="43"/>
      <c r="E105" s="43"/>
      <c r="F105" s="43"/>
      <c r="G105" s="43"/>
      <c r="H105" s="43">
        <v>956874</v>
      </c>
      <c r="I105" s="43">
        <v>978254</v>
      </c>
      <c r="J105" s="43">
        <v>880394</v>
      </c>
      <c r="K105" s="43">
        <v>782215</v>
      </c>
      <c r="L105" s="43">
        <v>625639</v>
      </c>
      <c r="M105" s="43">
        <v>491898</v>
      </c>
      <c r="N105" s="43">
        <v>352071</v>
      </c>
      <c r="O105" s="43">
        <v>237998</v>
      </c>
      <c r="P105" s="43">
        <v>168253</v>
      </c>
      <c r="Q105" s="43">
        <v>117711</v>
      </c>
      <c r="R105" s="43">
        <v>84931</v>
      </c>
      <c r="S105" s="43">
        <v>66488</v>
      </c>
      <c r="T105" s="18">
        <v>57220</v>
      </c>
      <c r="U105" s="18">
        <v>49474</v>
      </c>
      <c r="V105" s="18">
        <v>44537</v>
      </c>
      <c r="W105" s="18">
        <v>38370</v>
      </c>
      <c r="X105" s="18">
        <v>30834</v>
      </c>
      <c r="Y105" s="18">
        <v>28292</v>
      </c>
      <c r="Z105" s="18">
        <v>25359</v>
      </c>
      <c r="AA105" s="18">
        <v>19327</v>
      </c>
    </row>
    <row r="106" spans="1:28" ht="40.5" customHeight="1">
      <c r="A106" s="8" t="s">
        <v>1014</v>
      </c>
      <c r="B106" s="20"/>
      <c r="C106" s="43"/>
      <c r="D106" s="43"/>
      <c r="E106" s="43"/>
      <c r="F106" s="43"/>
      <c r="G106" s="43"/>
      <c r="H106" s="43">
        <v>235065</v>
      </c>
      <c r="I106" s="43">
        <v>128390</v>
      </c>
      <c r="J106" s="43">
        <v>79906</v>
      </c>
      <c r="K106" s="43">
        <v>26065</v>
      </c>
      <c r="L106" s="43">
        <v>17902</v>
      </c>
      <c r="M106" s="43">
        <v>13790</v>
      </c>
      <c r="N106" s="43">
        <v>8725</v>
      </c>
      <c r="O106" s="43">
        <v>614</v>
      </c>
      <c r="P106" s="43">
        <v>458</v>
      </c>
      <c r="Q106" s="43">
        <v>405</v>
      </c>
      <c r="R106" s="43">
        <v>475</v>
      </c>
      <c r="S106" s="43">
        <v>713</v>
      </c>
      <c r="T106" s="18">
        <v>779</v>
      </c>
      <c r="U106" s="18">
        <v>801</v>
      </c>
      <c r="V106" s="18">
        <v>802</v>
      </c>
      <c r="W106" s="18">
        <v>763</v>
      </c>
      <c r="X106" s="18">
        <v>632</v>
      </c>
      <c r="Y106" s="18">
        <v>790</v>
      </c>
      <c r="Z106" s="18">
        <v>770</v>
      </c>
      <c r="AA106" s="18">
        <v>598</v>
      </c>
      <c r="AB106" s="427"/>
    </row>
    <row r="107" spans="1:28" ht="64.5" customHeight="1">
      <c r="A107" s="6" t="s">
        <v>1015</v>
      </c>
      <c r="B107" s="20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>
        <v>1016</v>
      </c>
      <c r="R107" s="43">
        <v>1180</v>
      </c>
      <c r="S107" s="43">
        <v>1613</v>
      </c>
      <c r="T107" s="43">
        <v>3425</v>
      </c>
      <c r="U107" s="43">
        <v>3726</v>
      </c>
      <c r="V107" s="43">
        <v>3036</v>
      </c>
      <c r="W107" s="43">
        <v>2415</v>
      </c>
      <c r="X107" s="43">
        <v>2822</v>
      </c>
      <c r="Y107" s="43">
        <v>237780</v>
      </c>
      <c r="Z107" s="18">
        <v>313707</v>
      </c>
      <c r="AA107" s="18">
        <v>228392</v>
      </c>
    </row>
    <row r="108" spans="1:28" ht="24.75" customHeight="1">
      <c r="A108" s="523" t="s">
        <v>1094</v>
      </c>
      <c r="B108" s="523"/>
      <c r="C108" s="523"/>
      <c r="D108" s="523"/>
      <c r="E108" s="523"/>
      <c r="F108" s="523"/>
      <c r="G108" s="523"/>
      <c r="H108" s="523"/>
      <c r="I108" s="523"/>
      <c r="J108" s="523"/>
      <c r="K108" s="523"/>
      <c r="L108" s="523"/>
      <c r="M108" s="523"/>
      <c r="N108" s="523"/>
      <c r="O108" s="523"/>
      <c r="P108" s="523"/>
      <c r="Q108" s="523"/>
      <c r="R108" s="523"/>
      <c r="S108" s="523"/>
      <c r="T108" s="523"/>
      <c r="U108" s="523"/>
      <c r="V108" s="523"/>
      <c r="W108" s="523"/>
      <c r="X108" s="523"/>
      <c r="Y108" s="523"/>
      <c r="Z108" s="503"/>
      <c r="AA108" s="503"/>
    </row>
    <row r="109" spans="1:28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 spans="1:28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 spans="1:28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 spans="1:28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 spans="1:2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 spans="1:2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 spans="1:2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 spans="1:2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1:2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1:2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1:2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 spans="1:2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 spans="1:2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 spans="1: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 spans="1:2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 spans="1:2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 spans="1:2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 spans="1:2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 spans="1:2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 spans="1:2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 spans="1:2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 spans="1:2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 spans="1:2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 spans="1:2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 spans="1:2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 spans="1:2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 spans="1:2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 spans="1:2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 spans="1:2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 spans="1:2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 spans="1:2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 spans="1:2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</row>
    <row r="141" spans="1:2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 spans="1:2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 spans="1:2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 spans="1:2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 spans="1:2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 spans="1:2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 spans="1:2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 spans="1:2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 spans="1:2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 spans="1:2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 spans="1:2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 spans="1:2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 spans="1:2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 spans="1:2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 spans="1:2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 spans="1:2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 spans="1:2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 spans="1:2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 spans="1:2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 spans="1:2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 spans="1:2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 spans="1:2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 spans="1:2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 spans="1:2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 spans="1:2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 spans="1:2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 spans="1:2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 spans="1:2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 spans="1:2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 spans="1:2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 spans="1:2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 spans="1:2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 spans="1:2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 spans="1:2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 spans="1:2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 spans="1:2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 spans="1:2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 spans="1:2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 spans="1:2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 spans="1:2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 spans="1:2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 spans="1:2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 spans="1:2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 spans="1:2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 spans="1:2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 spans="1:2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 spans="1:2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 spans="1:2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 spans="1:2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 spans="1:2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 spans="1:2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 spans="1:2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 spans="1:2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 spans="1:2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 spans="1:2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 spans="1:2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 spans="1:2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 spans="1:2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 spans="1:2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 spans="1:2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 spans="1:2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 spans="1:2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 spans="1:2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 spans="1:2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 spans="1:2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 spans="1:2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 spans="1:2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 spans="1:2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 spans="1:2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 spans="1:2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 spans="1:2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 spans="1:2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 spans="1:2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 spans="1:2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 spans="1:2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 spans="1:2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 spans="1:2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 spans="1:2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 spans="1:2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 spans="1:2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 spans="1:2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</row>
    <row r="222" spans="1: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</row>
    <row r="223" spans="1:2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</row>
    <row r="224" spans="1:2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</row>
    <row r="225" spans="1:2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</row>
    <row r="226" spans="1:2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</row>
    <row r="227" spans="1:2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</row>
    <row r="228" spans="1:2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</row>
    <row r="229" spans="1:2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</row>
    <row r="230" spans="1:2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</row>
    <row r="231" spans="1:2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</row>
    <row r="232" spans="1:2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</row>
    <row r="233" spans="1:2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</row>
    <row r="234" spans="1:2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</row>
    <row r="235" spans="1:2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</row>
    <row r="236" spans="1:2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</row>
    <row r="237" spans="1:2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</row>
    <row r="238" spans="1:2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</row>
    <row r="239" spans="1:2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</row>
    <row r="240" spans="1:2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</row>
    <row r="241" spans="1:2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</row>
    <row r="242" spans="1:2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</row>
    <row r="243" spans="1:2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</row>
    <row r="244" spans="1:2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</row>
    <row r="245" spans="1:2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</row>
    <row r="246" spans="1:2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</row>
    <row r="247" spans="1:2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</row>
    <row r="248" spans="1:2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</row>
    <row r="249" spans="1:2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</row>
    <row r="250" spans="1:2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</row>
    <row r="251" spans="1:2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</row>
    <row r="252" spans="1:2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</row>
    <row r="253" spans="1:2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</row>
    <row r="254" spans="1:2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</row>
    <row r="255" spans="1:2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</row>
    <row r="256" spans="1:2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</row>
    <row r="257" spans="1:2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</row>
    <row r="258" spans="1:2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</row>
    <row r="259" spans="1:22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</row>
    <row r="260" spans="1:22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</row>
    <row r="261" spans="1:22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</row>
    <row r="262" spans="1:2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</row>
    <row r="263" spans="1:22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</row>
    <row r="264" spans="1:22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</row>
    <row r="265" spans="1:22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</row>
    <row r="266" spans="1:22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</row>
    <row r="267" spans="1:22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</row>
    <row r="268" spans="1:22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</row>
    <row r="269" spans="1:22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</row>
    <row r="270" spans="1:22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</row>
    <row r="271" spans="1:22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</row>
    <row r="272" spans="1:2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</row>
    <row r="273" spans="1:22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</row>
    <row r="274" spans="1:22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</row>
    <row r="275" spans="1:22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</row>
    <row r="276" spans="1:22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</row>
  </sheetData>
  <mergeCells count="12">
    <mergeCell ref="A88:AA88"/>
    <mergeCell ref="A89:AA89"/>
    <mergeCell ref="A95:AA95"/>
    <mergeCell ref="A108:AA108"/>
    <mergeCell ref="A3:AA3"/>
    <mergeCell ref="A1:Z1"/>
    <mergeCell ref="A48:AA48"/>
    <mergeCell ref="A49:AA49"/>
    <mergeCell ref="A61:AA61"/>
    <mergeCell ref="A62:AA62"/>
    <mergeCell ref="A68:AA68"/>
    <mergeCell ref="A69:AA69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A13 A29" twoDigitTextYear="1"/>
    <ignoredError sqref="Z54 Z56 Z58:Z60 Z71 Z73:Z78 Z83 Z87 Z93:Z94 Z80:Z81 Z84:Z8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4">
    <tabColor rgb="FFCCFFCC"/>
  </sheetPr>
  <dimension ref="A1:IV163"/>
  <sheetViews>
    <sheetView zoomScale="70" zoomScaleNormal="70" workbookViewId="0">
      <pane xSplit="1" ySplit="3" topLeftCell="B91" activePane="bottomRight" state="frozen"/>
      <selection pane="topRight" activeCell="B1" sqref="B1"/>
      <selection pane="bottomLeft" activeCell="A4" sqref="A4"/>
      <selection pane="bottomRight" activeCell="A113" sqref="A113:AA113"/>
    </sheetView>
  </sheetViews>
  <sheetFormatPr defaultRowHeight="13.2"/>
  <cols>
    <col min="1" max="1" width="47.33203125" customWidth="1"/>
  </cols>
  <sheetData>
    <row r="1" spans="1:40" ht="18" customHeight="1">
      <c r="A1" s="510" t="s">
        <v>466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  <c r="S1" s="510"/>
      <c r="T1" s="510"/>
      <c r="U1" s="510"/>
      <c r="V1" s="510"/>
      <c r="W1" s="512"/>
      <c r="X1" s="512"/>
      <c r="Y1" s="512"/>
      <c r="Z1" s="512"/>
      <c r="AA1" s="503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</row>
    <row r="2" spans="1:40" ht="15" customHeight="1">
      <c r="A2" s="1" t="s">
        <v>1518</v>
      </c>
      <c r="B2" s="1">
        <v>1991</v>
      </c>
      <c r="C2" s="1">
        <v>1992</v>
      </c>
      <c r="D2" s="1">
        <v>1993</v>
      </c>
      <c r="E2" s="1">
        <v>1994</v>
      </c>
      <c r="F2" s="1">
        <v>1995</v>
      </c>
      <c r="G2" s="1">
        <v>1996</v>
      </c>
      <c r="H2" s="1">
        <v>1997</v>
      </c>
      <c r="I2" s="1">
        <v>1998</v>
      </c>
      <c r="J2" s="1">
        <v>1999</v>
      </c>
      <c r="K2" s="1">
        <v>2000</v>
      </c>
      <c r="L2" s="1">
        <v>2001</v>
      </c>
      <c r="M2" s="1">
        <v>2002</v>
      </c>
      <c r="N2" s="1">
        <v>2003</v>
      </c>
      <c r="O2" s="1">
        <v>2004</v>
      </c>
      <c r="P2" s="1">
        <v>2005</v>
      </c>
      <c r="Q2" s="1">
        <v>2006</v>
      </c>
      <c r="R2" s="1">
        <v>2007</v>
      </c>
      <c r="S2" s="174">
        <v>2008</v>
      </c>
      <c r="T2" s="174">
        <v>2009</v>
      </c>
      <c r="U2" s="174">
        <v>2010</v>
      </c>
      <c r="V2" s="174">
        <v>2011</v>
      </c>
      <c r="W2" s="174">
        <v>2012</v>
      </c>
      <c r="X2" s="174">
        <v>2013</v>
      </c>
      <c r="Y2" s="174">
        <v>2014</v>
      </c>
      <c r="Z2" s="174">
        <v>2015</v>
      </c>
      <c r="AA2" s="174">
        <v>2016</v>
      </c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</row>
    <row r="3" spans="1:40">
      <c r="A3" s="508" t="s">
        <v>802</v>
      </c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</row>
    <row r="4" spans="1:40" ht="15.6">
      <c r="A4" s="336" t="s">
        <v>273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</row>
    <row r="5" spans="1:40">
      <c r="A5" s="8" t="s">
        <v>1021</v>
      </c>
      <c r="B5" s="142"/>
      <c r="C5" s="81">
        <v>75059.573068138925</v>
      </c>
      <c r="D5" s="43">
        <v>72850.35903704213</v>
      </c>
      <c r="E5" s="43">
        <v>70598.680377133715</v>
      </c>
      <c r="F5" s="43">
        <v>70739.655601512393</v>
      </c>
      <c r="G5" s="43">
        <v>69740.280842279128</v>
      </c>
      <c r="H5" s="43">
        <v>68273.372061571616</v>
      </c>
      <c r="I5" s="43">
        <v>67402.223903940307</v>
      </c>
      <c r="J5" s="43">
        <v>72380.415835257678</v>
      </c>
      <c r="K5" s="43">
        <v>72769.949897762504</v>
      </c>
      <c r="L5" s="43">
        <v>71546.643317984737</v>
      </c>
      <c r="M5" s="43">
        <v>72357.132490998658</v>
      </c>
      <c r="N5" s="43">
        <v>72272.950312387387</v>
      </c>
      <c r="O5" s="43">
        <v>72984.651265598266</v>
      </c>
      <c r="P5" s="43">
        <v>73580.98002244017</v>
      </c>
      <c r="Q5" s="43">
        <v>74418.948940147166</v>
      </c>
      <c r="R5" s="43">
        <v>75288.926784399941</v>
      </c>
      <c r="S5" s="43">
        <v>75700.069987281371</v>
      </c>
      <c r="T5" s="43">
        <v>75694.175419684616</v>
      </c>
      <c r="U5" s="43">
        <v>75477.874045288889</v>
      </c>
      <c r="V5" s="43">
        <v>75779.012868795224</v>
      </c>
      <c r="W5" s="43">
        <v>75676.075858089782</v>
      </c>
      <c r="X5" s="44">
        <v>75528.902929315998</v>
      </c>
      <c r="Y5" s="44">
        <v>75428.417426369997</v>
      </c>
      <c r="Z5" s="44">
        <v>76587.549125789999</v>
      </c>
      <c r="AA5" s="44">
        <v>76636.120060329995</v>
      </c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</row>
    <row r="6" spans="1:40">
      <c r="A6" s="11" t="s">
        <v>1998</v>
      </c>
      <c r="B6" s="18"/>
      <c r="C6" s="43">
        <v>39196.818927312946</v>
      </c>
      <c r="D6" s="43">
        <v>38248.58839174168</v>
      </c>
      <c r="E6" s="43">
        <v>37207.769948475136</v>
      </c>
      <c r="F6" s="43">
        <v>37338.394386318774</v>
      </c>
      <c r="G6" s="43">
        <v>36765.021939299244</v>
      </c>
      <c r="H6" s="43">
        <v>35906.189529509647</v>
      </c>
      <c r="I6" s="43">
        <v>35406.704284827145</v>
      </c>
      <c r="J6" s="44">
        <v>37508.903746836026</v>
      </c>
      <c r="K6" s="44">
        <v>37630.712129471729</v>
      </c>
      <c r="L6" s="44">
        <v>36953.925674448103</v>
      </c>
      <c r="M6" s="44">
        <v>37027.864635996739</v>
      </c>
      <c r="N6" s="44">
        <v>36871.861105043739</v>
      </c>
      <c r="O6" s="44">
        <v>37122.640127804014</v>
      </c>
      <c r="P6" s="44">
        <v>37310.842124304778</v>
      </c>
      <c r="Q6" s="44">
        <v>37594.453306384683</v>
      </c>
      <c r="R6" s="44">
        <v>38119.179487663008</v>
      </c>
      <c r="S6" s="44">
        <v>38594.004490108775</v>
      </c>
      <c r="T6" s="44">
        <v>38501.334810925589</v>
      </c>
      <c r="U6" s="44">
        <v>38600.621795903586</v>
      </c>
      <c r="V6" s="44">
        <v>38716.49856484848</v>
      </c>
      <c r="W6" s="44">
        <v>38720.449553982711</v>
      </c>
      <c r="X6" s="44">
        <v>38719.815611630002</v>
      </c>
      <c r="Y6" s="44">
        <v>38728.790995862</v>
      </c>
      <c r="Z6" s="44">
        <v>39432.649450024997</v>
      </c>
      <c r="AA6" s="44">
        <v>39469.682403662002</v>
      </c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</row>
    <row r="7" spans="1:40">
      <c r="A7" s="11" t="s">
        <v>1999</v>
      </c>
      <c r="B7" s="18"/>
      <c r="C7" s="43">
        <v>35862.754140826975</v>
      </c>
      <c r="D7" s="43">
        <v>34601.770645294826</v>
      </c>
      <c r="E7" s="43">
        <v>33390.910428648567</v>
      </c>
      <c r="F7" s="43">
        <v>33401.261215188701</v>
      </c>
      <c r="G7" s="43">
        <v>32975.258902980138</v>
      </c>
      <c r="H7" s="43">
        <v>32367.182532060127</v>
      </c>
      <c r="I7" s="43">
        <v>31995.519619111928</v>
      </c>
      <c r="J7" s="44">
        <v>34871.512088421186</v>
      </c>
      <c r="K7" s="44">
        <v>35139.237768286701</v>
      </c>
      <c r="L7" s="44">
        <v>34592.717643535289</v>
      </c>
      <c r="M7" s="44">
        <v>35329.267855005142</v>
      </c>
      <c r="N7" s="44">
        <v>35401.089207340119</v>
      </c>
      <c r="O7" s="44">
        <v>35862.011137796886</v>
      </c>
      <c r="P7" s="44">
        <v>36270.137898141249</v>
      </c>
      <c r="Q7" s="44">
        <v>36824.495633760591</v>
      </c>
      <c r="R7" s="44">
        <v>37169.747296733512</v>
      </c>
      <c r="S7" s="44">
        <v>37106.065497173971</v>
      </c>
      <c r="T7" s="44">
        <v>37192.840608777624</v>
      </c>
      <c r="U7" s="44">
        <v>36877.252249371493</v>
      </c>
      <c r="V7" s="44">
        <v>37062.514303957672</v>
      </c>
      <c r="W7" s="44">
        <v>36955.62630411295</v>
      </c>
      <c r="X7" s="44">
        <v>36809.087317685</v>
      </c>
      <c r="Y7" s="44">
        <v>36699.626430515003</v>
      </c>
      <c r="Z7" s="44">
        <v>37154.899675765999</v>
      </c>
      <c r="AA7" s="44">
        <v>37166.437656668</v>
      </c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</row>
    <row r="8" spans="1:40" ht="17.25" customHeight="1">
      <c r="A8" s="28" t="s">
        <v>1786</v>
      </c>
      <c r="B8" s="18"/>
      <c r="C8" s="43">
        <v>71171</v>
      </c>
      <c r="D8" s="43">
        <v>68564.813795132111</v>
      </c>
      <c r="E8" s="43">
        <v>64858.429957713626</v>
      </c>
      <c r="F8" s="43">
        <v>64055.376932132385</v>
      </c>
      <c r="G8" s="43">
        <v>62999.903845689129</v>
      </c>
      <c r="H8" s="43">
        <v>60208.324415591582</v>
      </c>
      <c r="I8" s="43">
        <v>58464.01580863032</v>
      </c>
      <c r="J8" s="44">
        <v>62944.843983927771</v>
      </c>
      <c r="K8" s="44">
        <v>65070.406453312564</v>
      </c>
      <c r="L8" s="44">
        <v>65122.911809129713</v>
      </c>
      <c r="M8" s="44">
        <v>66658.859567436157</v>
      </c>
      <c r="N8" s="44">
        <v>66339.406863127675</v>
      </c>
      <c r="O8" s="44">
        <v>67318.613547429719</v>
      </c>
      <c r="P8" s="44">
        <v>68338.991883981114</v>
      </c>
      <c r="Q8" s="44">
        <v>69168.735301797147</v>
      </c>
      <c r="R8" s="44">
        <v>70770.303361725935</v>
      </c>
      <c r="S8" s="44">
        <v>71003.062852322604</v>
      </c>
      <c r="T8" s="44">
        <v>69410.458409774481</v>
      </c>
      <c r="U8" s="44">
        <v>69933.708461473041</v>
      </c>
      <c r="V8" s="44">
        <v>70856.613113340427</v>
      </c>
      <c r="W8" s="44">
        <v>71545.415863579532</v>
      </c>
      <c r="X8" s="44">
        <v>71391.459581339004</v>
      </c>
      <c r="Y8" s="44">
        <v>71539.043569578003</v>
      </c>
      <c r="Z8" s="44">
        <v>72323.622532452006</v>
      </c>
      <c r="AA8" s="44">
        <v>72392.628127377</v>
      </c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</row>
    <row r="9" spans="1:40">
      <c r="A9" s="11" t="s">
        <v>1998</v>
      </c>
      <c r="B9" s="18"/>
      <c r="C9" s="43">
        <v>37161.100774502935</v>
      </c>
      <c r="D9" s="43">
        <v>35977.717309601692</v>
      </c>
      <c r="E9" s="43">
        <v>34121.992847425128</v>
      </c>
      <c r="F9" s="43">
        <v>33725.816413818757</v>
      </c>
      <c r="G9" s="43">
        <v>33090.093182919249</v>
      </c>
      <c r="H9" s="43">
        <v>31548.402495429647</v>
      </c>
      <c r="I9" s="43">
        <v>30613.000151737164</v>
      </c>
      <c r="J9" s="44">
        <v>32570.269815433541</v>
      </c>
      <c r="K9" s="44">
        <v>33574.108752551692</v>
      </c>
      <c r="L9" s="44">
        <v>33504.167043993104</v>
      </c>
      <c r="M9" s="44">
        <v>34014.112082609216</v>
      </c>
      <c r="N9" s="44">
        <v>33753.358590407726</v>
      </c>
      <c r="O9" s="44">
        <v>34152.540699331767</v>
      </c>
      <c r="P9" s="44">
        <v>34584.298600290531</v>
      </c>
      <c r="Q9" s="44">
        <v>34806.804606680926</v>
      </c>
      <c r="R9" s="44">
        <v>35697.726077842519</v>
      </c>
      <c r="S9" s="44">
        <v>36102.501801772283</v>
      </c>
      <c r="T9" s="44">
        <v>35071.165799922113</v>
      </c>
      <c r="U9" s="44">
        <v>35566.2916889466</v>
      </c>
      <c r="V9" s="44">
        <v>36032.396677789751</v>
      </c>
      <c r="W9" s="44">
        <v>36470.48760032987</v>
      </c>
      <c r="X9" s="44">
        <v>36478.226085426999</v>
      </c>
      <c r="Y9" s="44">
        <v>36605.414473245</v>
      </c>
      <c r="Z9" s="44">
        <v>37136.499761965002</v>
      </c>
      <c r="AA9" s="44">
        <v>37200.994416374997</v>
      </c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</row>
    <row r="10" spans="1:40">
      <c r="A10" s="11" t="s">
        <v>1999</v>
      </c>
      <c r="B10" s="18"/>
      <c r="C10" s="43">
        <v>34009.86984324699</v>
      </c>
      <c r="D10" s="43">
        <v>32587.09648552482</v>
      </c>
      <c r="E10" s="43">
        <v>30736.437110278555</v>
      </c>
      <c r="F10" s="43">
        <v>30329.56051830871</v>
      </c>
      <c r="G10" s="43">
        <v>29909.810662770131</v>
      </c>
      <c r="H10" s="43">
        <v>28659.921920160123</v>
      </c>
      <c r="I10" s="43">
        <v>27851</v>
      </c>
      <c r="J10" s="44">
        <v>30374.574168493698</v>
      </c>
      <c r="K10" s="44">
        <v>31496.297700756702</v>
      </c>
      <c r="L10" s="44">
        <v>31618.744765135267</v>
      </c>
      <c r="M10" s="44">
        <v>32644.747484830172</v>
      </c>
      <c r="N10" s="44">
        <v>32586.048272716365</v>
      </c>
      <c r="O10" s="44">
        <v>33166.07284810063</v>
      </c>
      <c r="P10" s="44">
        <v>33754.69328369647</v>
      </c>
      <c r="Q10" s="44">
        <v>34361.930695114344</v>
      </c>
      <c r="R10" s="44">
        <v>35072.577283880026</v>
      </c>
      <c r="S10" s="44">
        <v>34900.561050551725</v>
      </c>
      <c r="T10" s="44">
        <v>34339.29260987103</v>
      </c>
      <c r="U10" s="44">
        <v>34367.416772512675</v>
      </c>
      <c r="V10" s="44">
        <v>34824.216435561582</v>
      </c>
      <c r="W10" s="44">
        <v>35074.928263255519</v>
      </c>
      <c r="X10" s="44">
        <v>34913.233495911998</v>
      </c>
      <c r="Y10" s="44">
        <v>34933.629096340002</v>
      </c>
      <c r="Z10" s="44">
        <v>35187.122770487003</v>
      </c>
      <c r="AA10" s="44">
        <v>35191.633711002003</v>
      </c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</row>
    <row r="11" spans="1:40" ht="15" customHeight="1">
      <c r="A11" s="28" t="s">
        <v>1787</v>
      </c>
      <c r="B11" s="18"/>
      <c r="C11" s="43">
        <v>3888.6024503900044</v>
      </c>
      <c r="D11" s="43">
        <v>4285.5452419100038</v>
      </c>
      <c r="E11" s="43">
        <v>5740.2504194200847</v>
      </c>
      <c r="F11" s="43">
        <v>6684.2786693800072</v>
      </c>
      <c r="G11" s="43">
        <v>6740.3769965900001</v>
      </c>
      <c r="H11" s="43">
        <v>8065.0476459800348</v>
      </c>
      <c r="I11" s="43">
        <v>8938.2080953099921</v>
      </c>
      <c r="J11" s="44">
        <v>9435.5718513299034</v>
      </c>
      <c r="K11" s="44">
        <v>7699.5434444499506</v>
      </c>
      <c r="L11" s="44">
        <v>6423.7315088550195</v>
      </c>
      <c r="M11" s="44">
        <v>5698.2729235625093</v>
      </c>
      <c r="N11" s="44">
        <v>5933.5434492597187</v>
      </c>
      <c r="O11" s="44">
        <v>5666.0377181685344</v>
      </c>
      <c r="P11" s="44">
        <v>5241.9881384590544</v>
      </c>
      <c r="Q11" s="44">
        <v>5250.2136383500128</v>
      </c>
      <c r="R11" s="44">
        <v>4518.6234226740071</v>
      </c>
      <c r="S11" s="44">
        <v>4697.0071349587606</v>
      </c>
      <c r="T11" s="44">
        <v>6283.7170099101377</v>
      </c>
      <c r="U11" s="44">
        <v>5544.1655838158376</v>
      </c>
      <c r="V11" s="44">
        <v>4922.3997554548068</v>
      </c>
      <c r="W11" s="44">
        <v>4130.6599945102453</v>
      </c>
      <c r="X11" s="44">
        <v>4137.443347976</v>
      </c>
      <c r="Y11" s="44">
        <v>3889.373856792</v>
      </c>
      <c r="Z11" s="44">
        <v>4263.9265933380002</v>
      </c>
      <c r="AA11" s="44">
        <v>4243.4919329530003</v>
      </c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</row>
    <row r="12" spans="1:40">
      <c r="A12" s="11" t="s">
        <v>1998</v>
      </c>
      <c r="B12" s="18"/>
      <c r="C12" s="43">
        <v>2035.7181528100136</v>
      </c>
      <c r="D12" s="43">
        <v>2270.8710821399864</v>
      </c>
      <c r="E12" s="43">
        <v>3085.7771010500105</v>
      </c>
      <c r="F12" s="43">
        <v>3612.5779725000184</v>
      </c>
      <c r="G12" s="43">
        <v>3674.9287563799908</v>
      </c>
      <c r="H12" s="43">
        <v>4357.7870340800018</v>
      </c>
      <c r="I12" s="43">
        <v>4793.7041330899838</v>
      </c>
      <c r="J12" s="44">
        <v>4938.6339314024881</v>
      </c>
      <c r="K12" s="44">
        <v>4056.6033769200376</v>
      </c>
      <c r="L12" s="44">
        <v>3449.7586304550005</v>
      </c>
      <c r="M12" s="44">
        <v>3013.7525533875255</v>
      </c>
      <c r="N12" s="44">
        <v>3118.5025146360076</v>
      </c>
      <c r="O12" s="44">
        <v>2970.0994284722437</v>
      </c>
      <c r="P12" s="44">
        <v>2726.5435240142506</v>
      </c>
      <c r="Q12" s="44">
        <v>2787.6486997037568</v>
      </c>
      <c r="R12" s="44">
        <v>2421.4534098204876</v>
      </c>
      <c r="S12" s="44">
        <v>2491.5026883364908</v>
      </c>
      <c r="T12" s="44">
        <v>3430.1690110034751</v>
      </c>
      <c r="U12" s="44">
        <v>3034.3301069569879</v>
      </c>
      <c r="V12" s="44">
        <v>2684.1018870587354</v>
      </c>
      <c r="W12" s="44">
        <v>2249.9619536528426</v>
      </c>
      <c r="X12" s="44">
        <v>2241.5895262039999</v>
      </c>
      <c r="Y12" s="44">
        <v>2123.3765226169999</v>
      </c>
      <c r="Z12" s="44">
        <v>2296.1496880599998</v>
      </c>
      <c r="AA12" s="44">
        <v>2268.6879872879999</v>
      </c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</row>
    <row r="13" spans="1:40">
      <c r="A13" s="11" t="s">
        <v>1999</v>
      </c>
      <c r="B13" s="18"/>
      <c r="C13" s="43">
        <v>1852.8842975799912</v>
      </c>
      <c r="D13" s="43">
        <v>2014.6741597700041</v>
      </c>
      <c r="E13" s="43">
        <v>2655</v>
      </c>
      <c r="F13" s="43">
        <v>3071.7006968799874</v>
      </c>
      <c r="G13" s="43">
        <v>3065.448240210013</v>
      </c>
      <c r="H13" s="43">
        <v>3707.2606119000061</v>
      </c>
      <c r="I13" s="43">
        <v>4144.5039622200129</v>
      </c>
      <c r="J13" s="44">
        <v>4496.9379199274881</v>
      </c>
      <c r="K13" s="44">
        <v>3642.940067529993</v>
      </c>
      <c r="L13" s="44">
        <v>2973.9728784000176</v>
      </c>
      <c r="M13" s="44">
        <v>2684.5203701749742</v>
      </c>
      <c r="N13" s="44">
        <v>2815.0409346237566</v>
      </c>
      <c r="O13" s="44">
        <v>2695.9382896962561</v>
      </c>
      <c r="P13" s="44">
        <v>2515.4446144447747</v>
      </c>
      <c r="Q13" s="44">
        <v>2462.5649386462492</v>
      </c>
      <c r="R13" s="44">
        <v>2097.1700128534885</v>
      </c>
      <c r="S13" s="44">
        <v>2205.5044466222453</v>
      </c>
      <c r="T13" s="44">
        <v>2853.5479989065948</v>
      </c>
      <c r="U13" s="44">
        <v>2509.8354768588156</v>
      </c>
      <c r="V13" s="44">
        <v>2238.2978683960846</v>
      </c>
      <c r="W13" s="44">
        <v>1880.6980408574275</v>
      </c>
      <c r="X13" s="44">
        <v>1895.8538217729999</v>
      </c>
      <c r="Y13" s="44">
        <v>1765.9973341750001</v>
      </c>
      <c r="Z13" s="44">
        <v>1967.776905278</v>
      </c>
      <c r="AA13" s="44">
        <v>1974.8039456659999</v>
      </c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</row>
    <row r="14" spans="1:40" ht="41.25" customHeight="1">
      <c r="A14" s="28" t="s">
        <v>1788</v>
      </c>
      <c r="B14" s="44">
        <v>61.9</v>
      </c>
      <c r="C14" s="44">
        <v>577.70000000000005</v>
      </c>
      <c r="D14" s="44">
        <v>855.5</v>
      </c>
      <c r="E14" s="44">
        <v>1636.8</v>
      </c>
      <c r="F14" s="43">
        <v>2327</v>
      </c>
      <c r="G14" s="43">
        <v>2506</v>
      </c>
      <c r="H14" s="43">
        <v>1998.7</v>
      </c>
      <c r="I14" s="43">
        <v>1929</v>
      </c>
      <c r="J14" s="43">
        <v>1263.4000000000001</v>
      </c>
      <c r="K14" s="43">
        <v>1037</v>
      </c>
      <c r="L14" s="43">
        <v>1122.7</v>
      </c>
      <c r="M14" s="43">
        <v>1499.7</v>
      </c>
      <c r="N14" s="43">
        <v>1638.9</v>
      </c>
      <c r="O14" s="43">
        <v>1920.3</v>
      </c>
      <c r="P14" s="43">
        <v>1830.1</v>
      </c>
      <c r="Q14" s="43">
        <v>1742</v>
      </c>
      <c r="R14" s="43">
        <v>1553</v>
      </c>
      <c r="S14" s="43">
        <v>1521.8</v>
      </c>
      <c r="T14" s="43">
        <v>2147.4</v>
      </c>
      <c r="U14" s="18">
        <v>1589</v>
      </c>
      <c r="V14" s="18">
        <v>1286</v>
      </c>
      <c r="W14" s="18">
        <v>1065</v>
      </c>
      <c r="X14" s="44">
        <v>917.70699999999999</v>
      </c>
      <c r="Y14" s="44">
        <v>883.28899999999999</v>
      </c>
      <c r="Z14" s="44">
        <v>1001.1319999999999</v>
      </c>
      <c r="AA14" s="44">
        <v>894.62300000000005</v>
      </c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</row>
    <row r="15" spans="1:40" ht="26.4">
      <c r="A15" s="11" t="s">
        <v>1004</v>
      </c>
      <c r="B15" s="44">
        <v>11.9</v>
      </c>
      <c r="C15" s="44">
        <v>371.3</v>
      </c>
      <c r="D15" s="44">
        <v>550.4</v>
      </c>
      <c r="E15" s="44">
        <v>1395.5</v>
      </c>
      <c r="F15" s="43">
        <v>2025.8</v>
      </c>
      <c r="G15" s="43">
        <v>2264.6999999999998</v>
      </c>
      <c r="H15" s="43">
        <v>1771.1</v>
      </c>
      <c r="I15" s="43">
        <v>1756.4</v>
      </c>
      <c r="J15" s="43">
        <v>1090.2</v>
      </c>
      <c r="K15" s="43">
        <v>909.7</v>
      </c>
      <c r="L15" s="43">
        <v>1007.4</v>
      </c>
      <c r="M15" s="43">
        <v>1293.2</v>
      </c>
      <c r="N15" s="43">
        <v>1304.9000000000001</v>
      </c>
      <c r="O15" s="43">
        <v>1623.9</v>
      </c>
      <c r="P15" s="43">
        <v>1570.3</v>
      </c>
      <c r="Q15" s="43">
        <v>1522.1</v>
      </c>
      <c r="R15" s="43">
        <v>1305</v>
      </c>
      <c r="S15" s="43">
        <v>1253.2</v>
      </c>
      <c r="T15" s="43">
        <v>1872</v>
      </c>
      <c r="U15" s="18">
        <v>1359</v>
      </c>
      <c r="V15" s="18">
        <v>1069</v>
      </c>
      <c r="W15" s="18">
        <v>876</v>
      </c>
      <c r="X15" s="44">
        <v>767.49699999999996</v>
      </c>
      <c r="Y15" s="44">
        <v>723.93100000000004</v>
      </c>
      <c r="Z15" s="44">
        <v>847.62199999999996</v>
      </c>
      <c r="AA15" s="44">
        <v>756.31700000000001</v>
      </c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</row>
    <row r="16" spans="1:40" ht="26.4">
      <c r="A16" s="8" t="s">
        <v>1022</v>
      </c>
      <c r="B16" s="18"/>
      <c r="C16" s="42">
        <v>70.7</v>
      </c>
      <c r="D16" s="42">
        <v>68.400000000000006</v>
      </c>
      <c r="E16" s="42">
        <v>65.900000000000006</v>
      </c>
      <c r="F16" s="42">
        <v>65.099999999999994</v>
      </c>
      <c r="G16" s="42">
        <v>63.9</v>
      </c>
      <c r="H16" s="42">
        <v>62.2</v>
      </c>
      <c r="I16" s="42">
        <v>61.1</v>
      </c>
      <c r="J16" s="27">
        <v>65.275706989913672</v>
      </c>
      <c r="K16" s="27">
        <v>65.460771277245982</v>
      </c>
      <c r="L16" s="27">
        <v>64.204747156691226</v>
      </c>
      <c r="M16" s="27">
        <v>64.868767599024892</v>
      </c>
      <c r="N16" s="27">
        <v>64.692823018112378</v>
      </c>
      <c r="O16" s="27">
        <v>65.411557546247479</v>
      </c>
      <c r="P16" s="27">
        <v>65.980490087548588</v>
      </c>
      <c r="Q16" s="27">
        <v>66.340670089497721</v>
      </c>
      <c r="R16" s="27">
        <v>67.084878206290298</v>
      </c>
      <c r="S16" s="27">
        <v>67.433833740538603</v>
      </c>
      <c r="T16" s="27">
        <v>67.633995461558158</v>
      </c>
      <c r="U16" s="27">
        <v>67.672926070462623</v>
      </c>
      <c r="V16" s="27">
        <v>68.321087100072575</v>
      </c>
      <c r="W16" s="27">
        <v>68.658058523030334</v>
      </c>
      <c r="X16" s="27">
        <v>68.524534058</v>
      </c>
      <c r="Y16" s="27">
        <v>68.881361776999995</v>
      </c>
      <c r="Z16" s="27">
        <v>69.138246041000002</v>
      </c>
      <c r="AA16" s="27">
        <v>69.526149371000002</v>
      </c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</row>
    <row r="17" spans="1:40">
      <c r="A17" s="11" t="s">
        <v>1998</v>
      </c>
      <c r="B17" s="18"/>
      <c r="C17" s="42">
        <v>78.2</v>
      </c>
      <c r="D17" s="42">
        <v>75.900000000000006</v>
      </c>
      <c r="E17" s="42">
        <v>73.5</v>
      </c>
      <c r="F17" s="42">
        <v>72.8</v>
      </c>
      <c r="G17" s="42">
        <v>71.3</v>
      </c>
      <c r="H17" s="42">
        <v>69.3</v>
      </c>
      <c r="I17" s="42">
        <v>67.900000000000006</v>
      </c>
      <c r="J17" s="27">
        <v>71.463762521437033</v>
      </c>
      <c r="K17" s="27">
        <v>71.50165278763896</v>
      </c>
      <c r="L17" s="27">
        <v>70.092137787265756</v>
      </c>
      <c r="M17" s="27">
        <v>70.219835502403171</v>
      </c>
      <c r="N17" s="27">
        <v>69.891978093141645</v>
      </c>
      <c r="O17" s="27">
        <v>70.545292534894301</v>
      </c>
      <c r="P17" s="27">
        <v>71.056701328409815</v>
      </c>
      <c r="Q17" s="27">
        <v>71.28165677079906</v>
      </c>
      <c r="R17" s="27">
        <v>72.369582416900471</v>
      </c>
      <c r="S17" s="27">
        <v>73.329452773206725</v>
      </c>
      <c r="T17" s="27">
        <v>73.409671426881701</v>
      </c>
      <c r="U17" s="27">
        <v>73.823035066383582</v>
      </c>
      <c r="V17" s="27">
        <v>74.364424984415848</v>
      </c>
      <c r="W17" s="27">
        <v>74.717048748804999</v>
      </c>
      <c r="X17" s="27">
        <v>74.715825460000005</v>
      </c>
      <c r="Y17" s="27">
        <v>75.112395731999996</v>
      </c>
      <c r="Z17" s="27">
        <v>75.530857760999993</v>
      </c>
      <c r="AA17" s="27">
        <v>75.933927300999997</v>
      </c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</row>
    <row r="18" spans="1:40">
      <c r="A18" s="11" t="s">
        <v>1999</v>
      </c>
      <c r="B18" s="18"/>
      <c r="C18" s="42">
        <v>64.099999999999994</v>
      </c>
      <c r="D18" s="42">
        <v>61.6</v>
      </c>
      <c r="E18" s="42">
        <v>59.1</v>
      </c>
      <c r="F18" s="42">
        <v>58.3</v>
      </c>
      <c r="G18" s="42">
        <v>57.2</v>
      </c>
      <c r="H18" s="42">
        <v>55.9</v>
      </c>
      <c r="I18" s="42">
        <v>55.1</v>
      </c>
      <c r="J18" s="27">
        <v>59.714000289236658</v>
      </c>
      <c r="K18" s="27">
        <v>60.029527893691501</v>
      </c>
      <c r="L18" s="27">
        <v>58.918123983712391</v>
      </c>
      <c r="M18" s="27">
        <v>60.070996534075114</v>
      </c>
      <c r="N18" s="27">
        <v>60.040914431926225</v>
      </c>
      <c r="O18" s="27">
        <v>60.829271102860396</v>
      </c>
      <c r="P18" s="27">
        <v>61.463610077008724</v>
      </c>
      <c r="Q18" s="27">
        <v>61.956289325699373</v>
      </c>
      <c r="R18" s="27">
        <v>62.410976939055473</v>
      </c>
      <c r="S18" s="27">
        <v>62.229974648272048</v>
      </c>
      <c r="T18" s="27">
        <v>62.540376337519277</v>
      </c>
      <c r="U18" s="27">
        <v>62.245032068665751</v>
      </c>
      <c r="V18" s="27">
        <v>62.974943337596322</v>
      </c>
      <c r="W18" s="27">
        <v>63.281354466375284</v>
      </c>
      <c r="X18" s="27">
        <v>63.030426894999998</v>
      </c>
      <c r="Y18" s="27">
        <v>63.336686237999999</v>
      </c>
      <c r="Z18" s="27">
        <v>63.439810356000002</v>
      </c>
      <c r="AA18" s="27">
        <v>63.807952610999997</v>
      </c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</row>
    <row r="19" spans="1:40" ht="33.75" customHeight="1">
      <c r="A19" s="28" t="s">
        <v>1023</v>
      </c>
      <c r="B19" s="18"/>
      <c r="C19" s="42">
        <v>84.6</v>
      </c>
      <c r="D19" s="42">
        <v>82.6</v>
      </c>
      <c r="E19" s="42">
        <v>80.8</v>
      </c>
      <c r="F19" s="42">
        <v>80.2</v>
      </c>
      <c r="G19" s="42">
        <v>79</v>
      </c>
      <c r="H19" s="42">
        <v>77.099999999999994</v>
      </c>
      <c r="I19" s="42">
        <v>75.8</v>
      </c>
      <c r="J19" s="42">
        <v>78.549847240156723</v>
      </c>
      <c r="K19" s="42">
        <v>78.367876453319099</v>
      </c>
      <c r="L19" s="42">
        <v>77.025849070038433</v>
      </c>
      <c r="M19" s="331">
        <v>77.121244035231811</v>
      </c>
      <c r="N19" s="42">
        <v>76.568586678986478</v>
      </c>
      <c r="O19" s="42">
        <v>76.638266171329434</v>
      </c>
      <c r="P19" s="42">
        <v>76.735632156192409</v>
      </c>
      <c r="Q19" s="42">
        <v>76.910736672367349</v>
      </c>
      <c r="R19" s="42">
        <v>77.5093110698256</v>
      </c>
      <c r="S19" s="42">
        <v>78.313983488825883</v>
      </c>
      <c r="T19" s="42">
        <v>78.522992916236888</v>
      </c>
      <c r="U19" s="27">
        <v>78.715740588100388</v>
      </c>
      <c r="V19" s="27">
        <v>79.156658421081758</v>
      </c>
      <c r="W19" s="27">
        <v>79.517078702282319</v>
      </c>
      <c r="X19" s="27">
        <v>79.497806740000001</v>
      </c>
      <c r="Y19" s="27">
        <v>80.277784905217871</v>
      </c>
      <c r="Z19" s="27">
        <v>80.553648276999994</v>
      </c>
      <c r="AA19" s="27">
        <v>81.354598179000007</v>
      </c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</row>
    <row r="20" spans="1:40">
      <c r="A20" s="11" t="s">
        <v>1998</v>
      </c>
      <c r="B20" s="18"/>
      <c r="C20" s="42">
        <v>87.1</v>
      </c>
      <c r="D20" s="42">
        <v>85.4</v>
      </c>
      <c r="E20" s="42">
        <v>83.6</v>
      </c>
      <c r="F20" s="42">
        <v>82.8</v>
      </c>
      <c r="G20" s="42">
        <v>81.5</v>
      </c>
      <c r="H20" s="42">
        <v>79.599999999999994</v>
      </c>
      <c r="I20" s="42">
        <v>78.3</v>
      </c>
      <c r="J20" s="42">
        <v>81.192447255753251</v>
      </c>
      <c r="K20" s="42">
        <v>81.124469418421995</v>
      </c>
      <c r="L20" s="42">
        <v>79.958997851871572</v>
      </c>
      <c r="M20" s="331">
        <v>79.680331146382827</v>
      </c>
      <c r="N20" s="42">
        <v>79.075209696346306</v>
      </c>
      <c r="O20" s="42">
        <v>79.039126145161276</v>
      </c>
      <c r="P20" s="42">
        <v>78.969932274942906</v>
      </c>
      <c r="Q20" s="42">
        <v>78.87098322094414</v>
      </c>
      <c r="R20" s="42">
        <v>79.79005612193879</v>
      </c>
      <c r="S20" s="42">
        <v>81.176656498039421</v>
      </c>
      <c r="T20" s="42">
        <v>81.164520537671137</v>
      </c>
      <c r="U20" s="27">
        <v>81.608286399743591</v>
      </c>
      <c r="V20" s="27">
        <v>82.016223558552085</v>
      </c>
      <c r="W20" s="27">
        <v>82.392227785707121</v>
      </c>
      <c r="X20" s="27">
        <v>82.635231692999994</v>
      </c>
      <c r="Y20" s="27">
        <v>83.470974978194903</v>
      </c>
      <c r="Z20" s="27">
        <v>83.861423290000005</v>
      </c>
      <c r="AA20" s="27">
        <v>84.578174515000001</v>
      </c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</row>
    <row r="21" spans="1:40">
      <c r="A21" s="11" t="s">
        <v>1999</v>
      </c>
      <c r="B21" s="18"/>
      <c r="C21" s="42">
        <v>81.900000000000006</v>
      </c>
      <c r="D21" s="42">
        <v>79.599999999999994</v>
      </c>
      <c r="E21" s="42">
        <v>77.8</v>
      </c>
      <c r="F21" s="42">
        <v>77.2</v>
      </c>
      <c r="G21" s="42">
        <v>76.2</v>
      </c>
      <c r="H21" s="42">
        <v>74.3</v>
      </c>
      <c r="I21" s="42">
        <v>73</v>
      </c>
      <c r="J21" s="42">
        <v>75.773462437338637</v>
      </c>
      <c r="K21" s="42">
        <v>75.522640724314641</v>
      </c>
      <c r="L21" s="42">
        <v>74.038968259438249</v>
      </c>
      <c r="M21" s="331">
        <v>74.527337869940197</v>
      </c>
      <c r="N21" s="42">
        <v>74.020166037808664</v>
      </c>
      <c r="O21" s="42">
        <v>74.181288919862268</v>
      </c>
      <c r="P21" s="42">
        <v>74.426202492744594</v>
      </c>
      <c r="Q21" s="42">
        <v>74.871855707102242</v>
      </c>
      <c r="R21" s="42">
        <v>75.129978943380749</v>
      </c>
      <c r="S21" s="42">
        <v>75.320114017513447</v>
      </c>
      <c r="T21" s="42">
        <v>75.748546585587491</v>
      </c>
      <c r="U21" s="27">
        <v>75.665990168536439</v>
      </c>
      <c r="V21" s="27">
        <v>76.128082653150173</v>
      </c>
      <c r="W21" s="27">
        <v>76.455626146925098</v>
      </c>
      <c r="X21" s="27">
        <v>76.154971130999996</v>
      </c>
      <c r="Y21" s="27">
        <v>76.857514081343169</v>
      </c>
      <c r="Z21" s="27">
        <v>76.984038420000005</v>
      </c>
      <c r="AA21" s="27">
        <v>77.859507124000004</v>
      </c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</row>
    <row r="22" spans="1:40" ht="26.4">
      <c r="A22" s="8" t="s">
        <v>874</v>
      </c>
      <c r="B22" s="18"/>
      <c r="C22" s="42">
        <v>67.099999999999994</v>
      </c>
      <c r="D22" s="42">
        <v>64.3</v>
      </c>
      <c r="E22" s="42">
        <v>60.5</v>
      </c>
      <c r="F22" s="42">
        <v>59</v>
      </c>
      <c r="G22" s="42">
        <v>57.7</v>
      </c>
      <c r="H22" s="42">
        <v>54.9</v>
      </c>
      <c r="I22" s="42">
        <v>53</v>
      </c>
      <c r="J22" s="27">
        <v>56.766310955887754</v>
      </c>
      <c r="K22" s="27">
        <v>58.534587418874885</v>
      </c>
      <c r="L22" s="27">
        <v>58.440199189074235</v>
      </c>
      <c r="M22" s="27">
        <v>59.760218804054666</v>
      </c>
      <c r="N22" s="27">
        <v>59.3816011214819</v>
      </c>
      <c r="O22" s="27">
        <v>60.333443917774375</v>
      </c>
      <c r="P22" s="27">
        <v>61.279969024861394</v>
      </c>
      <c r="Q22" s="27">
        <v>61.660374333623913</v>
      </c>
      <c r="R22" s="27">
        <v>63.058638028392231</v>
      </c>
      <c r="S22" s="27">
        <v>63.249726668112515</v>
      </c>
      <c r="T22" s="27">
        <v>62.019390567937016</v>
      </c>
      <c r="U22" s="27">
        <v>62.702066564657663</v>
      </c>
      <c r="V22" s="27">
        <v>63.883134034939836</v>
      </c>
      <c r="W22" s="27">
        <v>64.91046600550014</v>
      </c>
      <c r="X22" s="27">
        <v>64.770787259000002</v>
      </c>
      <c r="Y22" s="27">
        <v>65.329578816999998</v>
      </c>
      <c r="Z22" s="27">
        <v>65.289051108999999</v>
      </c>
      <c r="AA22" s="27">
        <v>65.676350428000006</v>
      </c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</row>
    <row r="23" spans="1:40">
      <c r="A23" s="11" t="s">
        <v>1998</v>
      </c>
      <c r="B23" s="18"/>
      <c r="C23" s="42">
        <v>74.099999999999994</v>
      </c>
      <c r="D23" s="42">
        <v>71.400000000000006</v>
      </c>
      <c r="E23" s="42">
        <v>67.400000000000006</v>
      </c>
      <c r="F23" s="42">
        <v>65.7</v>
      </c>
      <c r="G23" s="42">
        <v>64.2</v>
      </c>
      <c r="H23" s="42">
        <v>60.9</v>
      </c>
      <c r="I23" s="42">
        <v>58.7</v>
      </c>
      <c r="J23" s="27">
        <v>62.054440275280243</v>
      </c>
      <c r="K23" s="27">
        <v>63.793750658236128</v>
      </c>
      <c r="L23" s="27">
        <v>63.548828711287001</v>
      </c>
      <c r="M23" s="27">
        <v>64.504539451058989</v>
      </c>
      <c r="N23" s="27">
        <v>63.980741098203723</v>
      </c>
      <c r="O23" s="27">
        <v>64.901121422119203</v>
      </c>
      <c r="P23" s="27">
        <v>65.864130541630772</v>
      </c>
      <c r="Q23" s="27">
        <v>65.996084024457218</v>
      </c>
      <c r="R23" s="27">
        <v>67.77243278078609</v>
      </c>
      <c r="S23" s="27">
        <v>68.595543163865401</v>
      </c>
      <c r="T23" s="27">
        <v>66.869441555033688</v>
      </c>
      <c r="U23" s="27">
        <v>68.019930155968865</v>
      </c>
      <c r="V23" s="27">
        <v>69.20895636432914</v>
      </c>
      <c r="W23" s="27">
        <v>70.375401921082556</v>
      </c>
      <c r="X23" s="27">
        <v>70.390334515999996</v>
      </c>
      <c r="Y23" s="27">
        <v>70.994221796000005</v>
      </c>
      <c r="Z23" s="27">
        <v>71.132721751000005</v>
      </c>
      <c r="AA23" s="27">
        <v>71.569301639000003</v>
      </c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</row>
    <row r="24" spans="1:40">
      <c r="A24" s="11" t="s">
        <v>1999</v>
      </c>
      <c r="B24" s="18"/>
      <c r="C24" s="42">
        <v>60.8</v>
      </c>
      <c r="D24" s="42">
        <v>58</v>
      </c>
      <c r="E24" s="42">
        <v>54.4</v>
      </c>
      <c r="F24" s="42">
        <v>52.9</v>
      </c>
      <c r="G24" s="42">
        <v>51.9</v>
      </c>
      <c r="H24" s="42">
        <v>49.5</v>
      </c>
      <c r="I24" s="42">
        <v>47.9</v>
      </c>
      <c r="J24" s="27">
        <v>52.013440830549094</v>
      </c>
      <c r="K24" s="27">
        <v>53.806172286467671</v>
      </c>
      <c r="L24" s="27">
        <v>53.852869944427162</v>
      </c>
      <c r="M24" s="27">
        <v>55.50645773541477</v>
      </c>
      <c r="N24" s="27">
        <v>55.266551957139157</v>
      </c>
      <c r="O24" s="27">
        <v>56.25641096764965</v>
      </c>
      <c r="P24" s="27">
        <v>57.200921377375494</v>
      </c>
      <c r="Q24" s="27">
        <v>57.813085645749638</v>
      </c>
      <c r="R24" s="27">
        <v>58.889660846573456</v>
      </c>
      <c r="S24" s="27">
        <v>58.531159266986023</v>
      </c>
      <c r="T24" s="27">
        <v>57.742088203897247</v>
      </c>
      <c r="U24" s="27">
        <v>58.008686348335829</v>
      </c>
      <c r="V24" s="27">
        <v>59.171729117457602</v>
      </c>
      <c r="W24" s="27">
        <v>60.060921442501161</v>
      </c>
      <c r="X24" s="27">
        <v>59.784041711</v>
      </c>
      <c r="Y24" s="27">
        <v>60.288905376000002</v>
      </c>
      <c r="Z24" s="27">
        <v>60.079946790999998</v>
      </c>
      <c r="AA24" s="27">
        <v>60.417576656000001</v>
      </c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</row>
    <row r="25" spans="1:40" ht="26.4">
      <c r="A25" s="28" t="s">
        <v>735</v>
      </c>
      <c r="B25" s="18"/>
      <c r="C25" s="42">
        <v>80.3</v>
      </c>
      <c r="D25" s="42">
        <v>77.8</v>
      </c>
      <c r="E25" s="42">
        <v>74.099999999999994</v>
      </c>
      <c r="F25" s="42">
        <v>72.400000000000006</v>
      </c>
      <c r="G25" s="42">
        <v>71.2</v>
      </c>
      <c r="H25" s="42">
        <v>67.8</v>
      </c>
      <c r="I25" s="42">
        <v>65.599999999999994</v>
      </c>
      <c r="J25" s="42">
        <v>68.086309119636013</v>
      </c>
      <c r="K25" s="42">
        <v>69.863629056191343</v>
      </c>
      <c r="L25" s="42">
        <v>69.958121891632615</v>
      </c>
      <c r="M25" s="42">
        <v>70.889978830625495</v>
      </c>
      <c r="N25" s="42">
        <v>70.112292958593912</v>
      </c>
      <c r="O25" s="42">
        <v>70.531190332779218</v>
      </c>
      <c r="P25" s="42">
        <v>71.092017366731838</v>
      </c>
      <c r="Q25" s="42">
        <v>71.278617789367075</v>
      </c>
      <c r="R25" s="42">
        <v>72.653154118956337</v>
      </c>
      <c r="S25" s="42">
        <v>73.303278676514864</v>
      </c>
      <c r="T25" s="42">
        <v>71.780674807168865</v>
      </c>
      <c r="U25" s="27">
        <v>72.727754468117908</v>
      </c>
      <c r="V25" s="27">
        <v>73.821143502534596</v>
      </c>
      <c r="W25" s="27">
        <v>74.976939575380868</v>
      </c>
      <c r="X25" s="27">
        <v>74.968924637000001</v>
      </c>
      <c r="Y25" s="27">
        <v>75.970505072695104</v>
      </c>
      <c r="Z25" s="27">
        <v>75.864359402000005</v>
      </c>
      <c r="AA25" s="27">
        <v>76.644209486999998</v>
      </c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</row>
    <row r="26" spans="1:40">
      <c r="A26" s="11" t="s">
        <v>1998</v>
      </c>
      <c r="B26" s="18"/>
      <c r="C26" s="42">
        <v>82.7</v>
      </c>
      <c r="D26" s="42">
        <v>80.3</v>
      </c>
      <c r="E26" s="42">
        <v>76.599999999999994</v>
      </c>
      <c r="F26" s="42">
        <v>74.7</v>
      </c>
      <c r="G26" s="42">
        <v>73.3</v>
      </c>
      <c r="H26" s="42">
        <v>69.900000000000006</v>
      </c>
      <c r="I26" s="42">
        <v>67.599999999999994</v>
      </c>
      <c r="J26" s="42">
        <v>70.347801822250148</v>
      </c>
      <c r="K26" s="42">
        <v>72.194568775985928</v>
      </c>
      <c r="L26" s="42">
        <v>72.359268717160489</v>
      </c>
      <c r="M26" s="42">
        <v>73.078469990022924</v>
      </c>
      <c r="N26" s="42">
        <v>72.260621792056241</v>
      </c>
      <c r="O26" s="42">
        <v>72.628376675044265</v>
      </c>
      <c r="P26" s="42">
        <v>73.102117806625245</v>
      </c>
      <c r="Q26" s="42">
        <v>72.907682713188677</v>
      </c>
      <c r="R26" s="42">
        <v>74.611051280838069</v>
      </c>
      <c r="S26" s="42">
        <v>75.873782925254673</v>
      </c>
      <c r="T26" s="42">
        <v>73.80259272984739</v>
      </c>
      <c r="U26" s="27">
        <v>75.08128668629162</v>
      </c>
      <c r="V26" s="27">
        <v>76.226830935707582</v>
      </c>
      <c r="W26" s="27">
        <v>77.50310482029667</v>
      </c>
      <c r="X26" s="27">
        <v>77.762992389000004</v>
      </c>
      <c r="Y26" s="27">
        <v>78.820319014045509</v>
      </c>
      <c r="Z26" s="27">
        <v>78.867215001000005</v>
      </c>
      <c r="AA26" s="27">
        <v>79.623834001999995</v>
      </c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</row>
    <row r="27" spans="1:40">
      <c r="A27" s="11" t="s">
        <v>1999</v>
      </c>
      <c r="B27" s="18"/>
      <c r="C27" s="42">
        <v>77.8</v>
      </c>
      <c r="D27" s="42">
        <v>75</v>
      </c>
      <c r="E27" s="42">
        <v>71.400000000000006</v>
      </c>
      <c r="F27" s="42">
        <v>70</v>
      </c>
      <c r="G27" s="42">
        <v>69</v>
      </c>
      <c r="H27" s="42">
        <v>65.5</v>
      </c>
      <c r="I27" s="42">
        <v>63.3</v>
      </c>
      <c r="J27" s="42">
        <v>65.71032564345181</v>
      </c>
      <c r="K27" s="42">
        <v>67.457734150095945</v>
      </c>
      <c r="L27" s="42">
        <v>67.51298872245097</v>
      </c>
      <c r="M27" s="42">
        <v>68.6717109622479</v>
      </c>
      <c r="N27" s="42">
        <v>67.928141011804186</v>
      </c>
      <c r="O27" s="42">
        <v>68.384984726790293</v>
      </c>
      <c r="P27" s="42">
        <v>69.014326217078377</v>
      </c>
      <c r="Q27" s="42">
        <v>69.584203652138171</v>
      </c>
      <c r="R27" s="42">
        <v>70.61062524742978</v>
      </c>
      <c r="S27" s="42">
        <v>70.614968076103096</v>
      </c>
      <c r="T27" s="42">
        <v>69.657016240845309</v>
      </c>
      <c r="U27" s="27">
        <v>70.246312051215369</v>
      </c>
      <c r="V27" s="27">
        <v>71.273271250964612</v>
      </c>
      <c r="W27" s="27">
        <v>72.28708426009409</v>
      </c>
      <c r="X27" s="27">
        <v>71.991926203000006</v>
      </c>
      <c r="Y27" s="27">
        <v>72.918029255626138</v>
      </c>
      <c r="Z27" s="27">
        <v>72.623805584999999</v>
      </c>
      <c r="AA27" s="27">
        <v>73.413617775999995</v>
      </c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</row>
    <row r="28" spans="1:40" ht="26.4">
      <c r="A28" s="8" t="s">
        <v>1204</v>
      </c>
      <c r="B28" s="18"/>
      <c r="C28" s="42">
        <v>5.2</v>
      </c>
      <c r="D28" s="42">
        <v>5.9</v>
      </c>
      <c r="E28" s="42">
        <v>8.1</v>
      </c>
      <c r="F28" s="42">
        <v>9.4</v>
      </c>
      <c r="G28" s="42">
        <v>9.6999999999999993</v>
      </c>
      <c r="H28" s="42">
        <v>11.8</v>
      </c>
      <c r="I28" s="42">
        <v>13.3</v>
      </c>
      <c r="J28" s="27">
        <v>13.036084060094172</v>
      </c>
      <c r="K28" s="27">
        <v>10.580663385459735</v>
      </c>
      <c r="L28" s="27">
        <v>8.9783827877223157</v>
      </c>
      <c r="M28" s="27">
        <v>7.8752055635584837</v>
      </c>
      <c r="N28" s="27">
        <v>8.2099089958456073</v>
      </c>
      <c r="O28" s="27">
        <v>7.7633277955241162</v>
      </c>
      <c r="P28" s="27">
        <v>7.1241075300443031</v>
      </c>
      <c r="Q28" s="27">
        <v>7.0549419376677776</v>
      </c>
      <c r="R28" s="27">
        <v>6.0017104980307376</v>
      </c>
      <c r="S28" s="27">
        <v>6.2047593030599852</v>
      </c>
      <c r="T28" s="27">
        <v>8.3014538107723794</v>
      </c>
      <c r="U28" s="27">
        <v>7.3454183148947454</v>
      </c>
      <c r="V28" s="27">
        <v>6.4957295814574865</v>
      </c>
      <c r="W28" s="27">
        <v>5.4583432712026347</v>
      </c>
      <c r="X28" s="27">
        <v>5.4779603400000001</v>
      </c>
      <c r="Y28" s="27">
        <v>5.1563773829999997</v>
      </c>
      <c r="Z28" s="27">
        <v>5.567388749</v>
      </c>
      <c r="AA28" s="27">
        <v>5.5371956850000004</v>
      </c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</row>
    <row r="29" spans="1:40">
      <c r="A29" s="11" t="s">
        <v>1998</v>
      </c>
      <c r="B29" s="18"/>
      <c r="C29" s="42">
        <v>5.2</v>
      </c>
      <c r="D29" s="42">
        <v>5.9</v>
      </c>
      <c r="E29" s="42">
        <v>8.3000000000000007</v>
      </c>
      <c r="F29" s="42">
        <v>9.6999999999999993</v>
      </c>
      <c r="G29" s="42">
        <v>10</v>
      </c>
      <c r="H29" s="42">
        <v>12.1</v>
      </c>
      <c r="I29" s="42">
        <v>13.5</v>
      </c>
      <c r="J29" s="27">
        <v>13.166564303599715</v>
      </c>
      <c r="K29" s="27">
        <v>10.78003350816998</v>
      </c>
      <c r="L29" s="27">
        <v>9.3352967715696469</v>
      </c>
      <c r="M29" s="27">
        <v>8.1391475933443314</v>
      </c>
      <c r="N29" s="27">
        <v>8.4576759110470405</v>
      </c>
      <c r="O29" s="27">
        <v>8.0007763948009369</v>
      </c>
      <c r="P29" s="27">
        <v>7.3076440218918144</v>
      </c>
      <c r="Q29" s="27">
        <v>7.4150531648516598</v>
      </c>
      <c r="R29" s="27">
        <v>6.3523230100064803</v>
      </c>
      <c r="S29" s="27">
        <v>6.4556728985587286</v>
      </c>
      <c r="T29" s="27">
        <v>8.9092210123325124</v>
      </c>
      <c r="U29" s="27">
        <v>7.860832198508783</v>
      </c>
      <c r="V29" s="27">
        <v>6.9327082421024713</v>
      </c>
      <c r="W29" s="27">
        <v>5.8107846876003428</v>
      </c>
      <c r="X29" s="27">
        <v>5.7892567169999998</v>
      </c>
      <c r="Y29" s="27">
        <v>5.4826821800000003</v>
      </c>
      <c r="Z29" s="27">
        <v>5.8229657909999997</v>
      </c>
      <c r="AA29" s="27">
        <v>5.7479256210000003</v>
      </c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</row>
    <row r="30" spans="1:40">
      <c r="A30" s="11" t="s">
        <v>1999</v>
      </c>
      <c r="B30" s="18"/>
      <c r="C30" s="42">
        <v>5.2</v>
      </c>
      <c r="D30" s="42">
        <v>5.8</v>
      </c>
      <c r="E30" s="42">
        <v>7.9</v>
      </c>
      <c r="F30" s="42">
        <v>9.1999999999999993</v>
      </c>
      <c r="G30" s="42">
        <v>9.3000000000000007</v>
      </c>
      <c r="H30" s="42">
        <v>11.5</v>
      </c>
      <c r="I30" s="42">
        <v>13</v>
      </c>
      <c r="J30" s="27">
        <v>12.895735374264602</v>
      </c>
      <c r="K30" s="27">
        <v>10.367157340042704</v>
      </c>
      <c r="L30" s="27">
        <v>8.5971067929547189</v>
      </c>
      <c r="M30" s="27">
        <v>7.5985734581099011</v>
      </c>
      <c r="N30" s="27">
        <v>7.9518483686656776</v>
      </c>
      <c r="O30" s="27">
        <v>7.5175323529328306</v>
      </c>
      <c r="P30" s="27">
        <v>6.9353047995267882</v>
      </c>
      <c r="Q30" s="27">
        <v>6.6873012006404151</v>
      </c>
      <c r="R30" s="27">
        <v>5.6421422403315296</v>
      </c>
      <c r="S30" s="27">
        <v>5.9437841686292989</v>
      </c>
      <c r="T30" s="27">
        <v>7.6723045408721715</v>
      </c>
      <c r="U30" s="27">
        <v>6.8059178050652926</v>
      </c>
      <c r="V30" s="27">
        <v>6.0392499279442324</v>
      </c>
      <c r="W30" s="27">
        <v>5.0890709451949308</v>
      </c>
      <c r="X30" s="27">
        <v>5.1505048340000004</v>
      </c>
      <c r="Y30" s="27">
        <v>4.8120308190000003</v>
      </c>
      <c r="Z30" s="27">
        <v>5.2961437719999997</v>
      </c>
      <c r="AA30" s="27">
        <v>5.313406584</v>
      </c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</row>
    <row r="31" spans="1:40" ht="27.75" customHeight="1">
      <c r="A31" s="8" t="s">
        <v>875</v>
      </c>
      <c r="B31" s="18"/>
      <c r="C31" s="42">
        <v>5.0999999999999996</v>
      </c>
      <c r="D31" s="42">
        <v>5.9</v>
      </c>
      <c r="E31" s="42">
        <v>8.3000000000000007</v>
      </c>
      <c r="F31" s="42">
        <v>9.6</v>
      </c>
      <c r="G31" s="42">
        <v>9.8000000000000007</v>
      </c>
      <c r="H31" s="42">
        <v>12</v>
      </c>
      <c r="I31" s="42">
        <v>13.5</v>
      </c>
      <c r="J31" s="42">
        <v>13.320889203679409</v>
      </c>
      <c r="K31" s="42">
        <v>10.851700699320897</v>
      </c>
      <c r="L31" s="42">
        <v>9.1757861337941726</v>
      </c>
      <c r="M31" s="42">
        <v>8.0798297311693279</v>
      </c>
      <c r="N31" s="42">
        <v>8.4320398226240627</v>
      </c>
      <c r="O31" s="42">
        <v>7.9687030300209054</v>
      </c>
      <c r="P31" s="42">
        <v>7.3546208337389025</v>
      </c>
      <c r="Q31" s="42">
        <v>7.3229293160883238</v>
      </c>
      <c r="R31" s="42">
        <v>6.2652562432073555</v>
      </c>
      <c r="S31" s="42">
        <v>6.3982249262368045</v>
      </c>
      <c r="T31" s="42">
        <v>8.5864252732448385</v>
      </c>
      <c r="U31" s="27">
        <v>7.6071012928863873</v>
      </c>
      <c r="V31" s="27">
        <v>6.7404499191519056</v>
      </c>
      <c r="W31" s="27">
        <v>5.7096402445819834</v>
      </c>
      <c r="X31" s="27">
        <v>5.6968642129999996</v>
      </c>
      <c r="Y31" s="27">
        <v>5.3654692111999269</v>
      </c>
      <c r="Z31" s="27">
        <v>5.8213240180000003</v>
      </c>
      <c r="AA31" s="27">
        <v>5.7899477079999997</v>
      </c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</row>
    <row r="32" spans="1:40">
      <c r="A32" s="11" t="s">
        <v>1998</v>
      </c>
      <c r="B32" s="18"/>
      <c r="C32" s="42">
        <v>5.0999999999999996</v>
      </c>
      <c r="D32" s="42">
        <v>5.9</v>
      </c>
      <c r="E32" s="42">
        <v>8.4</v>
      </c>
      <c r="F32" s="42">
        <v>9.8000000000000007</v>
      </c>
      <c r="G32" s="42">
        <v>10.1</v>
      </c>
      <c r="H32" s="42">
        <v>12.3</v>
      </c>
      <c r="I32" s="42">
        <v>13.7</v>
      </c>
      <c r="J32" s="42">
        <v>13.356717034705049</v>
      </c>
      <c r="K32" s="42">
        <v>11.007653678913602</v>
      </c>
      <c r="L32" s="42">
        <v>9.5045327466334548</v>
      </c>
      <c r="M32" s="42">
        <v>8.2854338848460092</v>
      </c>
      <c r="N32" s="42">
        <v>8.6178562541389514</v>
      </c>
      <c r="O32" s="42">
        <v>8.1108557024570143</v>
      </c>
      <c r="P32" s="42">
        <v>7.4304413075703151</v>
      </c>
      <c r="Q32" s="42">
        <v>7.5608294257601143</v>
      </c>
      <c r="R32" s="42">
        <v>6.4907898212102273</v>
      </c>
      <c r="S32" s="42">
        <v>6.5325104550380573</v>
      </c>
      <c r="T32" s="42">
        <v>9.0703767595187283</v>
      </c>
      <c r="U32" s="27">
        <v>7.9979619734699732</v>
      </c>
      <c r="V32" s="27">
        <v>7.0588383269212756</v>
      </c>
      <c r="W32" s="27">
        <v>5.9339613660241248</v>
      </c>
      <c r="X32" s="27">
        <v>5.8960799220000002</v>
      </c>
      <c r="Y32" s="27">
        <v>5.5715845721992432</v>
      </c>
      <c r="Z32" s="27">
        <v>5.9553106700000003</v>
      </c>
      <c r="AA32" s="27">
        <v>5.8577056580000004</v>
      </c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</row>
    <row r="33" spans="1:40">
      <c r="A33" s="11" t="s">
        <v>1999</v>
      </c>
      <c r="B33" s="18"/>
      <c r="C33" s="42">
        <v>5.0999999999999996</v>
      </c>
      <c r="D33" s="42">
        <v>5.9</v>
      </c>
      <c r="E33" s="42">
        <v>8.1</v>
      </c>
      <c r="F33" s="42">
        <v>9.4</v>
      </c>
      <c r="G33" s="42">
        <v>9.6</v>
      </c>
      <c r="H33" s="42">
        <v>11.8</v>
      </c>
      <c r="I33" s="42">
        <v>13.3</v>
      </c>
      <c r="J33" s="42">
        <v>13.28055558000745</v>
      </c>
      <c r="K33" s="42">
        <v>10.67879313656228</v>
      </c>
      <c r="L33" s="42">
        <v>8.8142496990500145</v>
      </c>
      <c r="M33" s="42">
        <v>7.857018746478138</v>
      </c>
      <c r="N33" s="42">
        <v>8.2302234000566088</v>
      </c>
      <c r="O33" s="42">
        <v>7.8137011063985211</v>
      </c>
      <c r="P33" s="42">
        <v>7.2714663578244396</v>
      </c>
      <c r="Q33" s="42">
        <v>7.0622692666377871</v>
      </c>
      <c r="R33" s="42">
        <v>6.0153799581879586</v>
      </c>
      <c r="S33" s="42">
        <v>6.2468651339485479</v>
      </c>
      <c r="T33" s="42">
        <v>8.0417785149968868</v>
      </c>
      <c r="U33" s="27">
        <v>7.1626342366622247</v>
      </c>
      <c r="V33" s="27">
        <v>6.3771623203814842</v>
      </c>
      <c r="W33" s="27">
        <v>5.4522369339050378</v>
      </c>
      <c r="X33" s="27">
        <v>5.4665438990000004</v>
      </c>
      <c r="Y33" s="27">
        <v>5.1256989935266946</v>
      </c>
      <c r="Z33" s="27">
        <v>5.6638141160000002</v>
      </c>
      <c r="AA33" s="27">
        <v>5.7101431949999997</v>
      </c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</row>
    <row r="34" spans="1:40" ht="26.4">
      <c r="A34" s="8" t="s">
        <v>654</v>
      </c>
      <c r="B34" s="18"/>
      <c r="C34" s="18">
        <v>0.8</v>
      </c>
      <c r="D34" s="18">
        <v>1.2</v>
      </c>
      <c r="E34" s="18">
        <v>2.2999999999999998</v>
      </c>
      <c r="F34" s="42">
        <v>3.2</v>
      </c>
      <c r="G34" s="42">
        <v>3.6</v>
      </c>
      <c r="H34" s="42">
        <v>2.9</v>
      </c>
      <c r="I34" s="42">
        <v>2.9</v>
      </c>
      <c r="J34" s="42">
        <v>1.7</v>
      </c>
      <c r="K34" s="42">
        <v>1.4</v>
      </c>
      <c r="L34" s="42">
        <v>1.6</v>
      </c>
      <c r="M34" s="42">
        <v>2.1</v>
      </c>
      <c r="N34" s="42">
        <v>2.2999999999999998</v>
      </c>
      <c r="O34" s="42">
        <v>2.6</v>
      </c>
      <c r="P34" s="42">
        <v>2.5</v>
      </c>
      <c r="Q34" s="42">
        <v>2.2999999999999998</v>
      </c>
      <c r="R34" s="42">
        <v>2.1</v>
      </c>
      <c r="S34" s="42">
        <v>2</v>
      </c>
      <c r="T34" s="36">
        <v>2.8</v>
      </c>
      <c r="U34" s="18">
        <v>2.1</v>
      </c>
      <c r="V34" s="18">
        <v>1.7</v>
      </c>
      <c r="W34" s="18">
        <v>1.4</v>
      </c>
      <c r="X34" s="18">
        <v>1.2</v>
      </c>
      <c r="Y34" s="27">
        <v>1.2</v>
      </c>
      <c r="Z34" s="18">
        <v>1.3</v>
      </c>
      <c r="AA34" s="18">
        <v>1.2</v>
      </c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</row>
    <row r="35" spans="1:40" ht="31.5" customHeight="1">
      <c r="A35" s="28" t="s">
        <v>548</v>
      </c>
      <c r="B35" s="18">
        <v>73848</v>
      </c>
      <c r="C35" s="18">
        <v>71905</v>
      </c>
      <c r="D35" s="18">
        <v>70720</v>
      </c>
      <c r="E35" s="18">
        <v>68070</v>
      </c>
      <c r="F35" s="18">
        <v>66330</v>
      </c>
      <c r="G35" s="45">
        <v>65748</v>
      </c>
      <c r="H35" s="43">
        <v>64574</v>
      </c>
      <c r="I35" s="45">
        <v>63683</v>
      </c>
      <c r="J35" s="45">
        <v>64114</v>
      </c>
      <c r="K35" s="45">
        <v>64517</v>
      </c>
      <c r="L35" s="45">
        <v>64980</v>
      </c>
      <c r="M35" s="45">
        <v>65574</v>
      </c>
      <c r="N35" s="50">
        <v>65905</v>
      </c>
      <c r="O35" s="50">
        <v>66331</v>
      </c>
      <c r="P35" s="50">
        <v>66683</v>
      </c>
      <c r="Q35" s="50">
        <v>67047</v>
      </c>
      <c r="R35" s="50">
        <v>67922</v>
      </c>
      <c r="S35" s="50">
        <v>68397</v>
      </c>
      <c r="T35" s="50">
        <v>67418</v>
      </c>
      <c r="U35" s="15">
        <v>67493</v>
      </c>
      <c r="V35" s="15">
        <v>67644</v>
      </c>
      <c r="W35" s="18">
        <v>67968</v>
      </c>
      <c r="X35" s="18">
        <v>67901</v>
      </c>
      <c r="Y35" s="15">
        <v>67813</v>
      </c>
      <c r="Z35" s="158">
        <v>72425</v>
      </c>
      <c r="AA35" s="158">
        <v>72065</v>
      </c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</row>
    <row r="36" spans="1:40" ht="12.75" customHeight="1">
      <c r="A36" s="26" t="s">
        <v>876</v>
      </c>
      <c r="B36" s="18"/>
      <c r="C36" s="18"/>
      <c r="D36" s="18"/>
      <c r="E36" s="18"/>
      <c r="F36" s="18"/>
      <c r="G36" s="45"/>
      <c r="H36" s="18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15"/>
      <c r="V36" s="18"/>
      <c r="W36" s="18"/>
      <c r="X36" s="18"/>
      <c r="Y36" s="15"/>
      <c r="Z36" s="158"/>
      <c r="AA36" s="15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</row>
    <row r="37" spans="1:40" ht="14.25" customHeight="1">
      <c r="A37" s="46" t="s">
        <v>1453</v>
      </c>
      <c r="B37" s="18"/>
      <c r="C37" s="18"/>
      <c r="D37" s="18"/>
      <c r="E37" s="18"/>
      <c r="F37" s="18"/>
      <c r="G37" s="18"/>
      <c r="H37" s="18"/>
      <c r="I37" s="45">
        <v>9101</v>
      </c>
      <c r="J37" s="45">
        <v>9088</v>
      </c>
      <c r="K37" s="45">
        <v>8996</v>
      </c>
      <c r="L37" s="45">
        <v>8509</v>
      </c>
      <c r="M37" s="45">
        <v>8229</v>
      </c>
      <c r="N37" s="50">
        <v>7764</v>
      </c>
      <c r="O37" s="50">
        <v>7424</v>
      </c>
      <c r="P37" s="50">
        <v>7489</v>
      </c>
      <c r="Q37" s="50">
        <v>7254</v>
      </c>
      <c r="R37" s="50">
        <v>7045</v>
      </c>
      <c r="S37" s="50">
        <v>6774</v>
      </c>
      <c r="T37" s="50">
        <v>6683</v>
      </c>
      <c r="U37" s="15">
        <v>6622</v>
      </c>
      <c r="V37" s="15">
        <v>6565</v>
      </c>
      <c r="W37" s="18">
        <v>6467</v>
      </c>
      <c r="X37" s="18">
        <v>6364</v>
      </c>
      <c r="Y37" s="15">
        <v>6247</v>
      </c>
      <c r="Z37" s="158">
        <v>5418</v>
      </c>
      <c r="AA37" s="158">
        <v>5374</v>
      </c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</row>
    <row r="38" spans="1:40">
      <c r="A38" s="46" t="s">
        <v>2318</v>
      </c>
      <c r="B38" s="18"/>
      <c r="C38" s="18"/>
      <c r="D38" s="18"/>
      <c r="E38" s="18"/>
      <c r="F38" s="18"/>
      <c r="G38" s="18"/>
      <c r="H38" s="18"/>
      <c r="I38" s="45">
        <v>140</v>
      </c>
      <c r="J38" s="45">
        <v>140</v>
      </c>
      <c r="K38" s="45">
        <v>138</v>
      </c>
      <c r="L38" s="45">
        <v>134</v>
      </c>
      <c r="M38" s="45">
        <v>120</v>
      </c>
      <c r="N38" s="50">
        <v>114</v>
      </c>
      <c r="O38" s="50">
        <v>114</v>
      </c>
      <c r="P38" s="50">
        <v>138</v>
      </c>
      <c r="Q38" s="50">
        <v>143</v>
      </c>
      <c r="R38" s="50">
        <v>142</v>
      </c>
      <c r="S38" s="50">
        <v>141</v>
      </c>
      <c r="T38" s="50">
        <v>141</v>
      </c>
      <c r="U38" s="15">
        <v>138</v>
      </c>
      <c r="V38" s="15">
        <v>144</v>
      </c>
      <c r="W38" s="18">
        <v>142</v>
      </c>
      <c r="X38" s="18">
        <v>139</v>
      </c>
      <c r="Y38" s="15">
        <v>139</v>
      </c>
      <c r="Z38" s="158">
        <v>128</v>
      </c>
      <c r="AA38" s="158">
        <v>129</v>
      </c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</row>
    <row r="39" spans="1:40">
      <c r="A39" s="46" t="s">
        <v>1627</v>
      </c>
      <c r="B39" s="18"/>
      <c r="C39" s="18"/>
      <c r="D39" s="18"/>
      <c r="E39" s="18"/>
      <c r="F39" s="18"/>
      <c r="G39" s="18"/>
      <c r="H39" s="18"/>
      <c r="I39" s="45">
        <v>1167</v>
      </c>
      <c r="J39" s="45">
        <v>1104</v>
      </c>
      <c r="K39" s="45">
        <v>1110</v>
      </c>
      <c r="L39" s="45">
        <v>1205</v>
      </c>
      <c r="M39" s="45">
        <v>1163</v>
      </c>
      <c r="N39" s="50">
        <v>1112</v>
      </c>
      <c r="O39" s="50">
        <v>1088</v>
      </c>
      <c r="P39" s="50">
        <v>1122</v>
      </c>
      <c r="Q39" s="50">
        <v>1113</v>
      </c>
      <c r="R39" s="50">
        <v>1118</v>
      </c>
      <c r="S39" s="50">
        <v>1117</v>
      </c>
      <c r="T39" s="50">
        <v>1063</v>
      </c>
      <c r="U39" s="15">
        <v>1054</v>
      </c>
      <c r="V39" s="15">
        <v>1062</v>
      </c>
      <c r="W39" s="18">
        <v>1080</v>
      </c>
      <c r="X39" s="18">
        <v>1075</v>
      </c>
      <c r="Y39" s="15">
        <v>1064</v>
      </c>
      <c r="Z39" s="158">
        <v>1096</v>
      </c>
      <c r="AA39" s="158">
        <v>1119</v>
      </c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</row>
    <row r="40" spans="1:40">
      <c r="A40" s="46" t="s">
        <v>2374</v>
      </c>
      <c r="B40" s="18"/>
      <c r="C40" s="18"/>
      <c r="D40" s="18"/>
      <c r="E40" s="18"/>
      <c r="F40" s="18"/>
      <c r="G40" s="18"/>
      <c r="H40" s="18"/>
      <c r="I40" s="45">
        <v>11946</v>
      </c>
      <c r="J40" s="45">
        <v>12040</v>
      </c>
      <c r="K40" s="45">
        <v>12297</v>
      </c>
      <c r="L40" s="45">
        <v>12202</v>
      </c>
      <c r="M40" s="45">
        <v>12082</v>
      </c>
      <c r="N40" s="50">
        <v>11907</v>
      </c>
      <c r="O40" s="50">
        <v>11775</v>
      </c>
      <c r="P40" s="50">
        <v>11631</v>
      </c>
      <c r="Q40" s="50">
        <v>11463</v>
      </c>
      <c r="R40" s="50">
        <v>11422</v>
      </c>
      <c r="S40" s="50">
        <v>11217</v>
      </c>
      <c r="T40" s="50">
        <v>10401</v>
      </c>
      <c r="U40" s="15">
        <v>10260</v>
      </c>
      <c r="V40" s="15">
        <v>10272</v>
      </c>
      <c r="W40" s="18">
        <v>10170</v>
      </c>
      <c r="X40" s="18">
        <v>10065</v>
      </c>
      <c r="Y40" s="15">
        <v>9872</v>
      </c>
      <c r="Z40" s="158">
        <v>10295</v>
      </c>
      <c r="AA40" s="158">
        <v>10247</v>
      </c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</row>
    <row r="41" spans="1:40" ht="26.4">
      <c r="A41" s="46" t="s">
        <v>1301</v>
      </c>
      <c r="B41" s="18"/>
      <c r="C41" s="18"/>
      <c r="D41" s="18"/>
      <c r="E41" s="18"/>
      <c r="F41" s="18"/>
      <c r="G41" s="18"/>
      <c r="H41" s="18"/>
      <c r="I41" s="45">
        <v>1824</v>
      </c>
      <c r="J41" s="45">
        <v>1873</v>
      </c>
      <c r="K41" s="45">
        <v>1886</v>
      </c>
      <c r="L41" s="45">
        <v>1918</v>
      </c>
      <c r="M41" s="45">
        <v>1890</v>
      </c>
      <c r="N41" s="50">
        <v>1889</v>
      </c>
      <c r="O41" s="50">
        <v>1900</v>
      </c>
      <c r="P41" s="50">
        <v>1923</v>
      </c>
      <c r="Q41" s="50">
        <v>1921</v>
      </c>
      <c r="R41" s="50">
        <v>1914</v>
      </c>
      <c r="S41" s="50">
        <v>1911</v>
      </c>
      <c r="T41" s="50">
        <v>1927</v>
      </c>
      <c r="U41" s="15">
        <v>1941</v>
      </c>
      <c r="V41" s="15">
        <v>1950</v>
      </c>
      <c r="W41" s="18">
        <v>1947</v>
      </c>
      <c r="X41" s="18">
        <v>1936</v>
      </c>
      <c r="Y41" s="15">
        <v>1914</v>
      </c>
      <c r="Z41" s="158">
        <v>1988</v>
      </c>
      <c r="AA41" s="158">
        <v>1991</v>
      </c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</row>
    <row r="42" spans="1:40">
      <c r="A42" s="46" t="s">
        <v>1333</v>
      </c>
      <c r="B42" s="18"/>
      <c r="C42" s="18"/>
      <c r="D42" s="18"/>
      <c r="E42" s="18"/>
      <c r="F42" s="18"/>
      <c r="G42" s="18"/>
      <c r="H42" s="18"/>
      <c r="I42" s="45">
        <v>4439</v>
      </c>
      <c r="J42" s="45">
        <v>4407</v>
      </c>
      <c r="K42" s="45">
        <v>4325</v>
      </c>
      <c r="L42" s="45">
        <v>4385</v>
      </c>
      <c r="M42" s="45">
        <v>4458</v>
      </c>
      <c r="N42" s="50">
        <v>4550</v>
      </c>
      <c r="O42" s="50">
        <v>4743</v>
      </c>
      <c r="P42" s="50">
        <v>4986</v>
      </c>
      <c r="Q42" s="50">
        <v>5110</v>
      </c>
      <c r="R42" s="50">
        <v>5291</v>
      </c>
      <c r="S42" s="50">
        <v>5503</v>
      </c>
      <c r="T42" s="50">
        <v>5350</v>
      </c>
      <c r="U42" s="15">
        <v>5399</v>
      </c>
      <c r="V42" s="15">
        <v>5479</v>
      </c>
      <c r="W42" s="18">
        <v>5642</v>
      </c>
      <c r="X42" s="18">
        <v>5712</v>
      </c>
      <c r="Y42" s="15">
        <v>5664</v>
      </c>
      <c r="Z42" s="158">
        <v>6404</v>
      </c>
      <c r="AA42" s="158">
        <v>6231</v>
      </c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</row>
    <row r="43" spans="1:40" ht="39.6">
      <c r="A43" s="46" t="s">
        <v>569</v>
      </c>
      <c r="B43" s="18"/>
      <c r="C43" s="18"/>
      <c r="D43" s="18"/>
      <c r="E43" s="18"/>
      <c r="F43" s="18"/>
      <c r="G43" s="18"/>
      <c r="H43" s="18"/>
      <c r="I43" s="45">
        <v>8447</v>
      </c>
      <c r="J43" s="45">
        <v>8680</v>
      </c>
      <c r="K43" s="45">
        <v>8806</v>
      </c>
      <c r="L43" s="45">
        <v>9524</v>
      </c>
      <c r="M43" s="45">
        <v>9893</v>
      </c>
      <c r="N43" s="50">
        <v>10452</v>
      </c>
      <c r="O43" s="50">
        <v>10813</v>
      </c>
      <c r="P43" s="50">
        <v>11038</v>
      </c>
      <c r="Q43" s="50">
        <v>11304</v>
      </c>
      <c r="R43" s="50">
        <v>11706</v>
      </c>
      <c r="S43" s="50">
        <v>12002</v>
      </c>
      <c r="T43" s="50">
        <v>11952</v>
      </c>
      <c r="U43" s="15">
        <v>12073</v>
      </c>
      <c r="V43" s="15">
        <v>12143</v>
      </c>
      <c r="W43" s="18">
        <v>12292</v>
      </c>
      <c r="X43" s="18">
        <v>12408</v>
      </c>
      <c r="Y43" s="15">
        <v>12695</v>
      </c>
      <c r="Z43" s="158">
        <v>13685</v>
      </c>
      <c r="AA43" s="158">
        <v>13633</v>
      </c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</row>
    <row r="44" spans="1:40">
      <c r="A44" s="46" t="s">
        <v>712</v>
      </c>
      <c r="B44" s="18"/>
      <c r="C44" s="18"/>
      <c r="D44" s="18"/>
      <c r="E44" s="18"/>
      <c r="F44" s="18"/>
      <c r="G44" s="18"/>
      <c r="H44" s="18"/>
      <c r="I44" s="45">
        <v>957</v>
      </c>
      <c r="J44" s="45">
        <v>944</v>
      </c>
      <c r="K44" s="45">
        <v>948</v>
      </c>
      <c r="L44" s="45">
        <v>982</v>
      </c>
      <c r="M44" s="45">
        <v>1076</v>
      </c>
      <c r="N44" s="50">
        <v>1150</v>
      </c>
      <c r="O44" s="50">
        <v>1149</v>
      </c>
      <c r="P44" s="50">
        <v>1017</v>
      </c>
      <c r="Q44" s="50">
        <v>1022</v>
      </c>
      <c r="R44" s="50">
        <v>1094</v>
      </c>
      <c r="S44" s="50">
        <v>1136</v>
      </c>
      <c r="T44" s="50">
        <v>1139</v>
      </c>
      <c r="U44" s="15">
        <v>1181</v>
      </c>
      <c r="V44" s="15">
        <v>1218</v>
      </c>
      <c r="W44" s="18">
        <v>1250</v>
      </c>
      <c r="X44" s="18">
        <v>1267</v>
      </c>
      <c r="Y44" s="15">
        <v>1272</v>
      </c>
      <c r="Z44" s="158">
        <v>1626</v>
      </c>
      <c r="AA44" s="158">
        <v>1652</v>
      </c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</row>
    <row r="45" spans="1:40">
      <c r="A45" s="46" t="s">
        <v>919</v>
      </c>
      <c r="B45" s="18"/>
      <c r="C45" s="18"/>
      <c r="D45" s="18"/>
      <c r="E45" s="18"/>
      <c r="F45" s="18"/>
      <c r="G45" s="18"/>
      <c r="H45" s="18"/>
      <c r="I45" s="45">
        <v>4954</v>
      </c>
      <c r="J45" s="45">
        <v>4991</v>
      </c>
      <c r="K45" s="45">
        <v>5056</v>
      </c>
      <c r="L45" s="45">
        <v>5113</v>
      </c>
      <c r="M45" s="45">
        <v>5115</v>
      </c>
      <c r="N45" s="50">
        <v>5205</v>
      </c>
      <c r="O45" s="50">
        <v>5288</v>
      </c>
      <c r="P45" s="50">
        <v>5262</v>
      </c>
      <c r="Q45" s="50">
        <v>5280</v>
      </c>
      <c r="R45" s="50">
        <v>5316</v>
      </c>
      <c r="S45" s="50">
        <v>5325</v>
      </c>
      <c r="T45" s="50">
        <v>5297</v>
      </c>
      <c r="U45" s="15">
        <v>5336</v>
      </c>
      <c r="V45" s="15">
        <v>5353</v>
      </c>
      <c r="W45" s="18">
        <v>5430</v>
      </c>
      <c r="X45" s="18">
        <v>5420</v>
      </c>
      <c r="Y45" s="15">
        <v>5409</v>
      </c>
      <c r="Z45" s="158">
        <v>5965</v>
      </c>
      <c r="AA45" s="158">
        <v>5978</v>
      </c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</row>
    <row r="46" spans="1:40">
      <c r="A46" s="46" t="s">
        <v>676</v>
      </c>
      <c r="B46" s="18"/>
      <c r="C46" s="18"/>
      <c r="D46" s="18"/>
      <c r="E46" s="18"/>
      <c r="F46" s="18"/>
      <c r="G46" s="18"/>
      <c r="H46" s="18"/>
      <c r="I46" s="45">
        <v>645</v>
      </c>
      <c r="J46" s="45">
        <v>651</v>
      </c>
      <c r="K46" s="45">
        <v>657</v>
      </c>
      <c r="L46" s="45">
        <v>686</v>
      </c>
      <c r="M46" s="45">
        <v>715</v>
      </c>
      <c r="N46" s="50">
        <v>772</v>
      </c>
      <c r="O46" s="50">
        <v>832</v>
      </c>
      <c r="P46" s="50">
        <v>865</v>
      </c>
      <c r="Q46" s="50">
        <v>956</v>
      </c>
      <c r="R46" s="50">
        <v>1048</v>
      </c>
      <c r="S46" s="50">
        <v>1132</v>
      </c>
      <c r="T46" s="50">
        <v>1090</v>
      </c>
      <c r="U46" s="15">
        <v>1121</v>
      </c>
      <c r="V46" s="15">
        <v>1182</v>
      </c>
      <c r="W46" s="18">
        <v>1223</v>
      </c>
      <c r="X46" s="18">
        <v>1309</v>
      </c>
      <c r="Y46" s="15">
        <v>1312</v>
      </c>
      <c r="Z46" s="158">
        <v>1443</v>
      </c>
      <c r="AA46" s="158">
        <v>1437</v>
      </c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</row>
    <row r="47" spans="1:40" ht="28.5" customHeight="1">
      <c r="A47" s="118" t="s">
        <v>921</v>
      </c>
      <c r="B47" s="18"/>
      <c r="C47" s="18"/>
      <c r="D47" s="18"/>
      <c r="E47" s="18"/>
      <c r="F47" s="18"/>
      <c r="G47" s="18"/>
      <c r="H47" s="18"/>
      <c r="I47" s="45">
        <v>4587</v>
      </c>
      <c r="J47" s="45">
        <v>4455</v>
      </c>
      <c r="K47" s="45">
        <v>4490</v>
      </c>
      <c r="L47" s="45">
        <v>4657</v>
      </c>
      <c r="M47" s="45">
        <v>4913</v>
      </c>
      <c r="N47" s="50">
        <v>4857</v>
      </c>
      <c r="O47" s="50">
        <v>4819</v>
      </c>
      <c r="P47" s="50">
        <v>4980</v>
      </c>
      <c r="Q47" s="50">
        <v>5058</v>
      </c>
      <c r="R47" s="50">
        <v>5097</v>
      </c>
      <c r="S47" s="50">
        <v>5235</v>
      </c>
      <c r="T47" s="50">
        <v>5323</v>
      </c>
      <c r="U47" s="15">
        <v>5374</v>
      </c>
      <c r="V47" s="15">
        <v>5504</v>
      </c>
      <c r="W47" s="18">
        <v>5709</v>
      </c>
      <c r="X47" s="18">
        <v>5815</v>
      </c>
      <c r="Y47" s="15">
        <v>5889</v>
      </c>
      <c r="Z47" s="158">
        <v>7176</v>
      </c>
      <c r="AA47" s="158">
        <v>7157</v>
      </c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</row>
    <row r="48" spans="1:40" ht="33" customHeight="1">
      <c r="A48" s="118" t="s">
        <v>1302</v>
      </c>
      <c r="B48" s="18"/>
      <c r="C48" s="18"/>
      <c r="D48" s="18"/>
      <c r="E48" s="18"/>
      <c r="F48" s="18"/>
      <c r="G48" s="18"/>
      <c r="H48" s="18"/>
      <c r="I48" s="45">
        <v>2938</v>
      </c>
      <c r="J48" s="45">
        <v>3039</v>
      </c>
      <c r="K48" s="45">
        <v>3098</v>
      </c>
      <c r="L48" s="45">
        <v>3086</v>
      </c>
      <c r="M48" s="45">
        <v>3140</v>
      </c>
      <c r="N48" s="50">
        <v>3269</v>
      </c>
      <c r="O48" s="50">
        <v>3445</v>
      </c>
      <c r="P48" s="50">
        <v>3367</v>
      </c>
      <c r="Q48" s="50">
        <v>3471</v>
      </c>
      <c r="R48" s="50">
        <v>3634</v>
      </c>
      <c r="S48" s="50">
        <v>3792</v>
      </c>
      <c r="T48" s="50">
        <v>3872</v>
      </c>
      <c r="U48" s="15">
        <v>3901</v>
      </c>
      <c r="V48" s="15">
        <v>3801</v>
      </c>
      <c r="W48" s="18">
        <v>3734</v>
      </c>
      <c r="X48" s="18">
        <v>3711</v>
      </c>
      <c r="Y48" s="15">
        <v>3732</v>
      </c>
      <c r="Z48" s="158">
        <v>3786</v>
      </c>
      <c r="AA48" s="158">
        <v>3729</v>
      </c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</row>
    <row r="49" spans="1:40">
      <c r="A49" s="46" t="s">
        <v>1624</v>
      </c>
      <c r="B49" s="18"/>
      <c r="C49" s="18"/>
      <c r="D49" s="18"/>
      <c r="E49" s="18"/>
      <c r="F49" s="18"/>
      <c r="G49" s="18"/>
      <c r="H49" s="18"/>
      <c r="I49" s="45">
        <v>6033</v>
      </c>
      <c r="J49" s="45">
        <v>6032</v>
      </c>
      <c r="K49" s="45">
        <v>5979</v>
      </c>
      <c r="L49" s="45">
        <v>5954</v>
      </c>
      <c r="M49" s="45">
        <v>6037</v>
      </c>
      <c r="N49" s="50">
        <v>6093</v>
      </c>
      <c r="O49" s="50">
        <v>6122</v>
      </c>
      <c r="P49" s="50">
        <v>6048</v>
      </c>
      <c r="Q49" s="50">
        <v>6029</v>
      </c>
      <c r="R49" s="50">
        <v>6047</v>
      </c>
      <c r="S49" s="50">
        <v>6005</v>
      </c>
      <c r="T49" s="50">
        <v>5973</v>
      </c>
      <c r="U49" s="15">
        <v>5897</v>
      </c>
      <c r="V49" s="15">
        <v>5785</v>
      </c>
      <c r="W49" s="18">
        <v>5697</v>
      </c>
      <c r="X49" s="18">
        <v>5570</v>
      </c>
      <c r="Y49" s="15">
        <v>5520</v>
      </c>
      <c r="Z49" s="158">
        <v>5574</v>
      </c>
      <c r="AA49" s="158">
        <v>5552</v>
      </c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</row>
    <row r="50" spans="1:40">
      <c r="A50" s="46" t="s">
        <v>1625</v>
      </c>
      <c r="B50" s="18"/>
      <c r="C50" s="18"/>
      <c r="D50" s="18"/>
      <c r="E50" s="18"/>
      <c r="F50" s="18"/>
      <c r="G50" s="18"/>
      <c r="H50" s="18"/>
      <c r="I50" s="45">
        <v>4378</v>
      </c>
      <c r="J50" s="45">
        <v>4409</v>
      </c>
      <c r="K50" s="45">
        <v>4408</v>
      </c>
      <c r="L50" s="45">
        <v>4373</v>
      </c>
      <c r="M50" s="45">
        <v>4397</v>
      </c>
      <c r="N50" s="50">
        <v>4469</v>
      </c>
      <c r="O50" s="50">
        <v>4486</v>
      </c>
      <c r="P50" s="50">
        <v>4433</v>
      </c>
      <c r="Q50" s="50">
        <v>4484</v>
      </c>
      <c r="R50" s="50">
        <v>4554</v>
      </c>
      <c r="S50" s="50">
        <v>4565</v>
      </c>
      <c r="T50" s="50">
        <v>4632</v>
      </c>
      <c r="U50" s="15">
        <v>4617</v>
      </c>
      <c r="V50" s="15">
        <v>4603</v>
      </c>
      <c r="W50" s="18">
        <v>4573</v>
      </c>
      <c r="X50" s="18">
        <v>4523</v>
      </c>
      <c r="Y50" s="15">
        <v>4496</v>
      </c>
      <c r="Z50" s="158">
        <v>4625</v>
      </c>
      <c r="AA50" s="158">
        <v>4606</v>
      </c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</row>
    <row r="51" spans="1:40" ht="27.75" customHeight="1">
      <c r="A51" s="402" t="s">
        <v>1626</v>
      </c>
      <c r="B51" s="18"/>
      <c r="C51" s="18"/>
      <c r="D51" s="18"/>
      <c r="E51" s="18"/>
      <c r="F51" s="18"/>
      <c r="G51" s="18"/>
      <c r="H51" s="18"/>
      <c r="I51" s="45">
        <v>2116</v>
      </c>
      <c r="J51" s="45">
        <v>2247</v>
      </c>
      <c r="K51" s="45">
        <v>2313</v>
      </c>
      <c r="L51" s="45">
        <v>2242</v>
      </c>
      <c r="M51" s="45">
        <v>2329</v>
      </c>
      <c r="N51" s="50">
        <v>2294</v>
      </c>
      <c r="O51" s="50">
        <v>2324</v>
      </c>
      <c r="P51" s="50">
        <v>2359</v>
      </c>
      <c r="Q51" s="50">
        <v>2412</v>
      </c>
      <c r="R51" s="50">
        <v>2458</v>
      </c>
      <c r="S51" s="50">
        <v>2496</v>
      </c>
      <c r="T51" s="50">
        <v>2521</v>
      </c>
      <c r="U51" s="15">
        <v>2524</v>
      </c>
      <c r="V51" s="15">
        <v>2526</v>
      </c>
      <c r="W51" s="18">
        <v>2547</v>
      </c>
      <c r="X51" s="18">
        <v>2520</v>
      </c>
      <c r="Y51" s="15">
        <v>2513</v>
      </c>
      <c r="Z51" s="158">
        <v>3145</v>
      </c>
      <c r="AA51" s="158">
        <v>3164</v>
      </c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</row>
    <row r="52" spans="1:40" ht="29.25" customHeight="1">
      <c r="A52" s="28" t="s">
        <v>1803</v>
      </c>
      <c r="B52" s="18"/>
      <c r="C52" s="45">
        <v>47.8</v>
      </c>
      <c r="D52" s="45">
        <v>47.5</v>
      </c>
      <c r="E52" s="45">
        <v>47.4</v>
      </c>
      <c r="F52" s="45">
        <v>47.3</v>
      </c>
      <c r="G52" s="45">
        <v>47.5</v>
      </c>
      <c r="H52" s="45">
        <v>47.6</v>
      </c>
      <c r="I52" s="45">
        <v>47.6</v>
      </c>
      <c r="J52" s="42">
        <v>48.25585742376213</v>
      </c>
      <c r="K52" s="42">
        <v>48.403413191148594</v>
      </c>
      <c r="L52" s="42">
        <v>48.552412487032818</v>
      </c>
      <c r="M52" s="42">
        <v>48.972856266472363</v>
      </c>
      <c r="N52" s="42">
        <v>49.120198406278071</v>
      </c>
      <c r="O52" s="42">
        <v>49.26731419495632</v>
      </c>
      <c r="P52" s="42">
        <v>49.39302198224069</v>
      </c>
      <c r="Q52" s="42">
        <v>49.678414019262185</v>
      </c>
      <c r="R52" s="42">
        <v>49.558325480978525</v>
      </c>
      <c r="S52" s="42">
        <v>49.153599363932344</v>
      </c>
      <c r="T52" s="42">
        <v>49.472793288792516</v>
      </c>
      <c r="U52" s="27">
        <v>49.142849033161056</v>
      </c>
      <c r="V52" s="27">
        <v>49.147447084237086</v>
      </c>
      <c r="W52" s="27">
        <v>49.024703874997734</v>
      </c>
      <c r="X52" s="27">
        <v>48.903935709752545</v>
      </c>
      <c r="Y52" s="27">
        <v>48.831557361210521</v>
      </c>
      <c r="Z52" s="27">
        <v>48.652323457247107</v>
      </c>
      <c r="AA52" s="27">
        <v>48.612178644877027</v>
      </c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</row>
    <row r="53" spans="1:40">
      <c r="A53" s="8" t="s">
        <v>1804</v>
      </c>
      <c r="B53" s="18"/>
      <c r="C53" s="45">
        <v>38.200000000000003</v>
      </c>
      <c r="D53" s="45">
        <v>38.299999999999997</v>
      </c>
      <c r="E53" s="45">
        <v>38.1</v>
      </c>
      <c r="F53" s="45">
        <v>38.200000000000003</v>
      </c>
      <c r="G53" s="45">
        <v>38.299999999999997</v>
      </c>
      <c r="H53" s="45">
        <v>38.6</v>
      </c>
      <c r="I53" s="45">
        <v>38.700000000000003</v>
      </c>
      <c r="J53" s="42">
        <v>39.146768567170511</v>
      </c>
      <c r="K53" s="42">
        <v>39.178830513502696</v>
      </c>
      <c r="L53" s="42">
        <v>39.101837111012216</v>
      </c>
      <c r="M53" s="42">
        <v>39.178338522304358</v>
      </c>
      <c r="N53" s="42">
        <v>39.384211767626063</v>
      </c>
      <c r="O53" s="42">
        <v>39.500490073798382</v>
      </c>
      <c r="P53" s="42">
        <v>39.655879371476431</v>
      </c>
      <c r="Q53" s="42">
        <v>39.790496324000756</v>
      </c>
      <c r="R53" s="42">
        <v>39.891364032902729</v>
      </c>
      <c r="S53" s="42">
        <v>39.78567124475169</v>
      </c>
      <c r="T53" s="42">
        <v>39.994362898148729</v>
      </c>
      <c r="U53" s="42">
        <v>40.034375197979159</v>
      </c>
      <c r="V53" s="42">
        <v>40.142914553528747</v>
      </c>
      <c r="W53" s="42">
        <v>40.293950450285863</v>
      </c>
      <c r="X53" s="18">
        <v>40.299999999999997</v>
      </c>
      <c r="Y53" s="27">
        <v>40.393682181000003</v>
      </c>
      <c r="Z53" s="27">
        <v>40.585443826999999</v>
      </c>
      <c r="AA53" s="27">
        <v>40.682636850999998</v>
      </c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</row>
    <row r="54" spans="1:40">
      <c r="A54" s="46" t="s">
        <v>1998</v>
      </c>
      <c r="B54" s="18"/>
      <c r="C54" s="45">
        <v>38.200000000000003</v>
      </c>
      <c r="D54" s="45">
        <v>38.299999999999997</v>
      </c>
      <c r="E54" s="45">
        <v>38.1</v>
      </c>
      <c r="F54" s="45">
        <v>38.200000000000003</v>
      </c>
      <c r="G54" s="45">
        <v>38.299999999999997</v>
      </c>
      <c r="H54" s="45">
        <v>38.5</v>
      </c>
      <c r="I54" s="45">
        <v>38.700000000000003</v>
      </c>
      <c r="J54" s="42">
        <v>38.799106512239597</v>
      </c>
      <c r="K54" s="42">
        <v>38.869335119293574</v>
      </c>
      <c r="L54" s="42">
        <v>38.751707652406829</v>
      </c>
      <c r="M54" s="42">
        <v>38.795517050951091</v>
      </c>
      <c r="N54" s="42">
        <v>38.988445040356424</v>
      </c>
      <c r="O54" s="42">
        <v>39.051663078730158</v>
      </c>
      <c r="P54" s="42">
        <v>39.215320440448288</v>
      </c>
      <c r="Q54" s="42">
        <v>39.393109171703593</v>
      </c>
      <c r="R54" s="42">
        <v>39.499366415999837</v>
      </c>
      <c r="S54" s="42">
        <v>39.290933571329177</v>
      </c>
      <c r="T54" s="42">
        <v>39.519263578761795</v>
      </c>
      <c r="U54" s="42">
        <v>39.559024812742919</v>
      </c>
      <c r="V54" s="42">
        <v>39.656289006714026</v>
      </c>
      <c r="W54" s="42">
        <v>39.818982288704262</v>
      </c>
      <c r="X54" s="18">
        <v>39.799999999999997</v>
      </c>
      <c r="Y54" s="27">
        <v>39.858037961999997</v>
      </c>
      <c r="Z54" s="27">
        <v>40.049630772999997</v>
      </c>
      <c r="AA54" s="27">
        <v>40.163288041999998</v>
      </c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</row>
    <row r="55" spans="1:40">
      <c r="A55" s="46" t="s">
        <v>1999</v>
      </c>
      <c r="B55" s="18"/>
      <c r="C55" s="45">
        <v>38.200000000000003</v>
      </c>
      <c r="D55" s="45">
        <v>38.299999999999997</v>
      </c>
      <c r="E55" s="45">
        <v>38.1</v>
      </c>
      <c r="F55" s="45">
        <v>38.200000000000003</v>
      </c>
      <c r="G55" s="45">
        <v>38.200000000000003</v>
      </c>
      <c r="H55" s="45">
        <v>38.6</v>
      </c>
      <c r="I55" s="45">
        <v>38.700000000000003</v>
      </c>
      <c r="J55" s="42">
        <v>39.519562169838451</v>
      </c>
      <c r="K55" s="42">
        <v>39.508743321745058</v>
      </c>
      <c r="L55" s="42">
        <v>39.472844750791502</v>
      </c>
      <c r="M55" s="42">
        <v>39.577218386215826</v>
      </c>
      <c r="N55" s="42">
        <v>39.794155807232308</v>
      </c>
      <c r="O55" s="42">
        <v>39.962666656661511</v>
      </c>
      <c r="P55" s="42">
        <v>40.107266131042984</v>
      </c>
      <c r="Q55" s="42">
        <v>40.193028332049643</v>
      </c>
      <c r="R55" s="42">
        <v>40.290348784955022</v>
      </c>
      <c r="S55" s="42">
        <v>40.297447193576986</v>
      </c>
      <c r="T55" s="42">
        <v>40.479588007191396</v>
      </c>
      <c r="U55" s="42">
        <v>40.526307733041797</v>
      </c>
      <c r="V55" s="42">
        <v>40.646422931625615</v>
      </c>
      <c r="W55" s="42">
        <v>40.787816619221324</v>
      </c>
      <c r="X55" s="18">
        <v>40.799999999999997</v>
      </c>
      <c r="Y55" s="27">
        <v>40.954960216000003</v>
      </c>
      <c r="Z55" s="27">
        <v>41.150941082000003</v>
      </c>
      <c r="AA55" s="27">
        <v>41.231639272999999</v>
      </c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</row>
    <row r="56" spans="1:40" ht="17.25" customHeight="1">
      <c r="A56" s="28" t="s">
        <v>2112</v>
      </c>
      <c r="B56" s="18"/>
      <c r="C56" s="45">
        <v>32.700000000000003</v>
      </c>
      <c r="D56" s="45">
        <v>32.5</v>
      </c>
      <c r="E56" s="45">
        <v>33.299999999999997</v>
      </c>
      <c r="F56" s="45">
        <v>33.1</v>
      </c>
      <c r="G56" s="45">
        <v>33.6</v>
      </c>
      <c r="H56" s="42">
        <v>34</v>
      </c>
      <c r="I56" s="45">
        <v>34.200000000000003</v>
      </c>
      <c r="J56" s="42">
        <v>34.857761277408066</v>
      </c>
      <c r="K56" s="42">
        <v>34.680904443380754</v>
      </c>
      <c r="L56" s="42">
        <v>34.602753522777874</v>
      </c>
      <c r="M56" s="42">
        <v>34.779020357049518</v>
      </c>
      <c r="N56" s="42">
        <v>34.589239330758481</v>
      </c>
      <c r="O56" s="42">
        <v>34.596698033522415</v>
      </c>
      <c r="P56" s="42">
        <v>34.693999995984008</v>
      </c>
      <c r="Q56" s="42">
        <v>34.498407945908234</v>
      </c>
      <c r="R56" s="42">
        <v>34.44334547044101</v>
      </c>
      <c r="S56" s="42">
        <v>34.965295534261003</v>
      </c>
      <c r="T56" s="42">
        <v>35.244268396234567</v>
      </c>
      <c r="U56" s="42">
        <v>35.321323352171419</v>
      </c>
      <c r="V56" s="42">
        <v>35.508148783662264</v>
      </c>
      <c r="W56" s="42">
        <v>35.053115403109999</v>
      </c>
      <c r="X56" s="18">
        <v>35.6</v>
      </c>
      <c r="Y56" s="27">
        <v>35.789716351999999</v>
      </c>
      <c r="Z56" s="27">
        <v>35.671892044000003</v>
      </c>
      <c r="AA56" s="27">
        <v>35.771762987999999</v>
      </c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</row>
    <row r="57" spans="1:40">
      <c r="A57" s="11" t="s">
        <v>1998</v>
      </c>
      <c r="B57" s="18"/>
      <c r="C57" s="45">
        <v>32.200000000000003</v>
      </c>
      <c r="D57" s="45">
        <v>32.4</v>
      </c>
      <c r="E57" s="45">
        <v>33.5</v>
      </c>
      <c r="F57" s="45">
        <v>33.200000000000003</v>
      </c>
      <c r="G57" s="45">
        <v>34.1</v>
      </c>
      <c r="H57" s="45">
        <v>34.200000000000003</v>
      </c>
      <c r="I57" s="45">
        <v>34.299999999999997</v>
      </c>
      <c r="J57" s="42">
        <v>34.825072143097309</v>
      </c>
      <c r="K57" s="42">
        <v>34.732910974832713</v>
      </c>
      <c r="L57" s="42">
        <v>34.618310115606754</v>
      </c>
      <c r="M57" s="42">
        <v>34.910146061309192</v>
      </c>
      <c r="N57" s="42">
        <v>34.500699073647127</v>
      </c>
      <c r="O57" s="42">
        <v>34.618479138978621</v>
      </c>
      <c r="P57" s="42">
        <v>34.786214681003095</v>
      </c>
      <c r="Q57" s="42">
        <v>34.411912891432593</v>
      </c>
      <c r="R57" s="42">
        <v>34.393314078046906</v>
      </c>
      <c r="S57" s="42">
        <v>35.031862920372653</v>
      </c>
      <c r="T57" s="42">
        <v>35.272841416975439</v>
      </c>
      <c r="U57" s="42">
        <v>35.282482812327729</v>
      </c>
      <c r="V57" s="42">
        <v>35.469145115958781</v>
      </c>
      <c r="W57" s="42">
        <v>35.220401375259314</v>
      </c>
      <c r="X57" s="18">
        <v>35.6</v>
      </c>
      <c r="Y57" s="27">
        <v>35.973714817000001</v>
      </c>
      <c r="Z57" s="27">
        <v>35.853146254999999</v>
      </c>
      <c r="AA57" s="27">
        <v>35.981320199000002</v>
      </c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</row>
    <row r="58" spans="1:40">
      <c r="A58" s="11" t="s">
        <v>1999</v>
      </c>
      <c r="B58" s="18"/>
      <c r="C58" s="45">
        <v>33.200000000000003</v>
      </c>
      <c r="D58" s="45">
        <v>32.700000000000003</v>
      </c>
      <c r="E58" s="42">
        <v>33</v>
      </c>
      <c r="F58" s="42">
        <v>33</v>
      </c>
      <c r="G58" s="42">
        <v>33</v>
      </c>
      <c r="H58" s="45">
        <v>33.700000000000003</v>
      </c>
      <c r="I58" s="45">
        <v>34.1</v>
      </c>
      <c r="J58" s="42">
        <v>34.893661187694931</v>
      </c>
      <c r="K58" s="42">
        <v>34.622992463715406</v>
      </c>
      <c r="L58" s="42">
        <v>34.58470813616325</v>
      </c>
      <c r="M58" s="42">
        <v>34.631813269177428</v>
      </c>
      <c r="N58" s="42">
        <v>34.687324232846706</v>
      </c>
      <c r="O58" s="42">
        <v>34.572701917174939</v>
      </c>
      <c r="P58" s="42">
        <v>34.594046552042457</v>
      </c>
      <c r="Q58" s="42">
        <v>34.596321232317401</v>
      </c>
      <c r="R58" s="42">
        <v>34.501113169277787</v>
      </c>
      <c r="S58" s="42">
        <v>34.89009603887763</v>
      </c>
      <c r="T58" s="42">
        <v>35.209921579453606</v>
      </c>
      <c r="U58" s="42">
        <v>35.368280621085752</v>
      </c>
      <c r="V58" s="42">
        <v>35.554920850760368</v>
      </c>
      <c r="W58" s="42">
        <v>34.85298382188931</v>
      </c>
      <c r="X58" s="18">
        <v>35.5</v>
      </c>
      <c r="Y58" s="27">
        <v>35.568482709999998</v>
      </c>
      <c r="Z58" s="27">
        <v>35.460391035999997</v>
      </c>
      <c r="AA58" s="27">
        <v>35.531020138999999</v>
      </c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</row>
    <row r="59" spans="1:40" ht="26.4">
      <c r="A59" s="8" t="s">
        <v>928</v>
      </c>
      <c r="B59" s="18"/>
      <c r="C59" s="42">
        <v>4.4000000000000004</v>
      </c>
      <c r="D59" s="42">
        <v>4.3</v>
      </c>
      <c r="E59" s="42">
        <v>5.0999999999999996</v>
      </c>
      <c r="F59" s="42">
        <v>6.2</v>
      </c>
      <c r="G59" s="42">
        <v>7</v>
      </c>
      <c r="H59" s="42">
        <v>8.8000000000000007</v>
      </c>
      <c r="I59" s="42">
        <v>9.1</v>
      </c>
      <c r="J59" s="42">
        <v>9.7489909303874871</v>
      </c>
      <c r="K59" s="42">
        <v>9.5560185655269407</v>
      </c>
      <c r="L59" s="42">
        <v>8.5867027820406463</v>
      </c>
      <c r="M59" s="42">
        <v>8.624615306544694</v>
      </c>
      <c r="N59" s="42">
        <v>8.4909299927714557</v>
      </c>
      <c r="O59" s="42">
        <v>8.6049346070969719</v>
      </c>
      <c r="P59" s="42">
        <v>8.6390143900827852</v>
      </c>
      <c r="Q59" s="42">
        <v>9.0003288406670237</v>
      </c>
      <c r="R59" s="42">
        <v>8.7515315680333341</v>
      </c>
      <c r="S59" s="42">
        <v>7.975306691920296</v>
      </c>
      <c r="T59" s="42">
        <v>7.1730929270629309</v>
      </c>
      <c r="U59" s="42">
        <v>7.5185439745462146</v>
      </c>
      <c r="V59" s="42">
        <v>7.954395299903867</v>
      </c>
      <c r="W59" s="42">
        <v>7.5468683540769614</v>
      </c>
      <c r="X59" s="18">
        <v>7.6</v>
      </c>
      <c r="Y59" s="27">
        <v>7.3445103109999996</v>
      </c>
      <c r="Z59" s="18">
        <v>7.3</v>
      </c>
      <c r="AA59" s="27">
        <v>7.6177279740000001</v>
      </c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</row>
    <row r="60" spans="1:40">
      <c r="A60" s="11" t="s">
        <v>1998</v>
      </c>
      <c r="B60" s="18"/>
      <c r="C60" s="42">
        <v>3.9</v>
      </c>
      <c r="D60" s="42">
        <v>3.6</v>
      </c>
      <c r="E60" s="42">
        <v>4.7</v>
      </c>
      <c r="F60" s="42">
        <v>5.7</v>
      </c>
      <c r="G60" s="42">
        <v>6.6</v>
      </c>
      <c r="H60" s="42">
        <v>8.5</v>
      </c>
      <c r="I60" s="42">
        <v>8.9</v>
      </c>
      <c r="J60" s="42">
        <v>9.4545941175096253</v>
      </c>
      <c r="K60" s="42">
        <v>9.1234697619286376</v>
      </c>
      <c r="L60" s="42">
        <v>8.1765645318299143</v>
      </c>
      <c r="M60" s="42">
        <v>8.369714938688265</v>
      </c>
      <c r="N60" s="42">
        <v>8.2221339454961182</v>
      </c>
      <c r="O60" s="42">
        <v>8.2896312897289111</v>
      </c>
      <c r="P60" s="42">
        <v>8.3153885745880931</v>
      </c>
      <c r="Q60" s="42">
        <v>8.7896542763659511</v>
      </c>
      <c r="R60" s="42">
        <v>8.4900765940688991</v>
      </c>
      <c r="S60" s="42">
        <v>7.6263547220356536</v>
      </c>
      <c r="T60" s="42">
        <v>6.9630107396041536</v>
      </c>
      <c r="U60" s="42">
        <v>7.4168497146886025</v>
      </c>
      <c r="V60" s="42">
        <v>7.8738886439253637</v>
      </c>
      <c r="W60" s="42">
        <v>7.4245345681791273</v>
      </c>
      <c r="X60" s="18">
        <v>7.5</v>
      </c>
      <c r="Y60" s="27">
        <v>7.234108752</v>
      </c>
      <c r="Z60" s="18">
        <v>7.1</v>
      </c>
      <c r="AA60" s="27">
        <v>7.4268632620000004</v>
      </c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</row>
    <row r="61" spans="1:40">
      <c r="A61" s="11" t="s">
        <v>1999</v>
      </c>
      <c r="B61" s="18"/>
      <c r="C61" s="42">
        <v>4.9000000000000004</v>
      </c>
      <c r="D61" s="42">
        <v>5</v>
      </c>
      <c r="E61" s="42">
        <v>5.6</v>
      </c>
      <c r="F61" s="42">
        <v>6.7</v>
      </c>
      <c r="G61" s="42">
        <v>7.5</v>
      </c>
      <c r="H61" s="42">
        <v>9.1999999999999993</v>
      </c>
      <c r="I61" s="42">
        <v>9.3000000000000007</v>
      </c>
      <c r="J61" s="42">
        <v>10.072303841364581</v>
      </c>
      <c r="K61" s="42">
        <v>10.037684172106246</v>
      </c>
      <c r="L61" s="42">
        <v>9.0624562694447928</v>
      </c>
      <c r="M61" s="42">
        <v>8.9107769028661235</v>
      </c>
      <c r="N61" s="42">
        <v>8.7887022699137738</v>
      </c>
      <c r="O61" s="42">
        <v>8.9523024256741728</v>
      </c>
      <c r="P61" s="42">
        <v>8.9897992439309391</v>
      </c>
      <c r="Q61" s="42">
        <v>9.2388146024100273</v>
      </c>
      <c r="R61" s="42">
        <v>9.0534150750169555</v>
      </c>
      <c r="S61" s="42">
        <v>8.3695089218906418</v>
      </c>
      <c r="T61" s="42">
        <v>7.4256267584411164</v>
      </c>
      <c r="U61" s="42">
        <v>7.6414898637235327</v>
      </c>
      <c r="V61" s="42">
        <v>8.050936546841422</v>
      </c>
      <c r="W61" s="42">
        <v>7.6932216537224205</v>
      </c>
      <c r="X61" s="18">
        <v>7.7</v>
      </c>
      <c r="Y61" s="27">
        <v>7.4772534769999996</v>
      </c>
      <c r="Z61" s="18">
        <v>7.4</v>
      </c>
      <c r="AA61" s="27">
        <v>7.8369965649999997</v>
      </c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</row>
    <row r="62" spans="1:40" ht="17.25" customHeight="1">
      <c r="A62" s="8" t="s">
        <v>609</v>
      </c>
      <c r="B62" s="18"/>
      <c r="C62" s="42">
        <v>724.7</v>
      </c>
      <c r="D62" s="42">
        <v>883.2</v>
      </c>
      <c r="E62" s="42">
        <v>1195.7</v>
      </c>
      <c r="F62" s="42">
        <v>2217.9</v>
      </c>
      <c r="G62" s="42">
        <v>2290.3000000000002</v>
      </c>
      <c r="H62" s="42">
        <v>2406</v>
      </c>
      <c r="I62" s="42">
        <v>2397.8000000000002</v>
      </c>
      <c r="J62" s="42">
        <v>2821.1</v>
      </c>
      <c r="K62" s="42">
        <v>3199.4</v>
      </c>
      <c r="L62" s="42">
        <v>3740.5</v>
      </c>
      <c r="M62" s="42">
        <v>3932.9</v>
      </c>
      <c r="N62" s="42">
        <v>4026.9</v>
      </c>
      <c r="O62" s="42">
        <v>4154.3999999999996</v>
      </c>
      <c r="P62" s="42">
        <v>4075.8</v>
      </c>
      <c r="Q62" s="42">
        <v>3937.1</v>
      </c>
      <c r="R62" s="42">
        <v>3961.3</v>
      </c>
      <c r="S62" s="42">
        <v>3852.8</v>
      </c>
      <c r="T62" s="45">
        <v>4723.8</v>
      </c>
      <c r="U62" s="27">
        <v>3983.5</v>
      </c>
      <c r="V62" s="18">
        <v>3396.1</v>
      </c>
      <c r="W62" s="27">
        <v>2918.681</v>
      </c>
      <c r="X62" s="27">
        <v>2701.174</v>
      </c>
      <c r="Y62" s="27">
        <v>2603.1379999999999</v>
      </c>
      <c r="Z62" s="27">
        <v>2639.4520000000002</v>
      </c>
      <c r="AA62" s="27">
        <v>2577.431</v>
      </c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</row>
    <row r="63" spans="1:40" ht="22.5" customHeight="1">
      <c r="A63" s="516" t="s">
        <v>223</v>
      </c>
      <c r="B63" s="522"/>
      <c r="C63" s="522"/>
      <c r="D63" s="522"/>
      <c r="E63" s="522"/>
      <c r="F63" s="522"/>
      <c r="G63" s="522"/>
      <c r="H63" s="522"/>
      <c r="I63" s="522"/>
      <c r="J63" s="522"/>
      <c r="K63" s="522"/>
      <c r="L63" s="522"/>
      <c r="M63" s="522"/>
      <c r="N63" s="522"/>
      <c r="O63" s="522"/>
      <c r="P63" s="522"/>
      <c r="Q63" s="522"/>
      <c r="R63" s="522"/>
      <c r="S63" s="522"/>
      <c r="T63" s="522"/>
      <c r="U63" s="522"/>
      <c r="V63" s="522"/>
      <c r="W63" s="522"/>
      <c r="X63" s="522"/>
      <c r="Y63" s="522"/>
      <c r="Z63" s="503"/>
      <c r="AA63" s="503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</row>
    <row r="64" spans="1:40" ht="16.5" customHeight="1">
      <c r="A64" s="529" t="s">
        <v>470</v>
      </c>
      <c r="B64" s="528"/>
      <c r="C64" s="528"/>
      <c r="D64" s="528"/>
      <c r="E64" s="528"/>
      <c r="F64" s="528"/>
      <c r="G64" s="528"/>
      <c r="H64" s="528"/>
      <c r="I64" s="528"/>
      <c r="J64" s="528"/>
      <c r="K64" s="528"/>
      <c r="L64" s="528"/>
      <c r="M64" s="528"/>
      <c r="N64" s="528"/>
      <c r="O64" s="528"/>
      <c r="P64" s="528"/>
      <c r="Q64" s="528"/>
      <c r="R64" s="528"/>
      <c r="S64" s="528"/>
      <c r="T64" s="528"/>
      <c r="U64" s="528"/>
      <c r="V64" s="528"/>
      <c r="W64" s="528"/>
      <c r="X64" s="528"/>
      <c r="Y64" s="528"/>
      <c r="Z64" s="503"/>
      <c r="AA64" s="503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</row>
    <row r="65" spans="1:256" s="3" customFormat="1" ht="16.5" customHeight="1">
      <c r="A65" s="516" t="s">
        <v>432</v>
      </c>
      <c r="B65" s="530"/>
      <c r="C65" s="530"/>
      <c r="D65" s="530"/>
      <c r="E65" s="530"/>
      <c r="F65" s="530"/>
      <c r="G65" s="530"/>
      <c r="H65" s="530"/>
      <c r="I65" s="530"/>
      <c r="J65" s="530"/>
      <c r="K65" s="530"/>
      <c r="L65" s="530"/>
      <c r="M65" s="530"/>
      <c r="N65" s="530"/>
      <c r="O65" s="530"/>
      <c r="P65" s="530"/>
      <c r="Q65" s="530"/>
      <c r="R65" s="530"/>
      <c r="S65" s="530"/>
      <c r="T65" s="530"/>
      <c r="U65" s="530"/>
      <c r="V65" s="530"/>
      <c r="W65" s="530"/>
      <c r="X65" s="530"/>
      <c r="Y65" s="530"/>
      <c r="Z65" s="530"/>
      <c r="AA65" s="530"/>
      <c r="AB65" s="274"/>
      <c r="AC65" s="274"/>
      <c r="AD65" s="274"/>
      <c r="AE65" s="274"/>
      <c r="AF65" s="274"/>
      <c r="AG65" s="274"/>
      <c r="AH65" s="274"/>
      <c r="AI65" s="274"/>
      <c r="AJ65" s="274"/>
      <c r="AK65" s="274"/>
      <c r="AL65" s="274"/>
      <c r="AM65" s="274"/>
      <c r="AN65" s="274"/>
      <c r="AO65" s="531"/>
      <c r="AP65" s="532"/>
      <c r="AQ65" s="532"/>
      <c r="AR65" s="532"/>
      <c r="AS65" s="532"/>
      <c r="AT65" s="532"/>
      <c r="AU65" s="532"/>
      <c r="AV65" s="532"/>
      <c r="AW65" s="532"/>
      <c r="AX65" s="532"/>
      <c r="AY65" s="532"/>
      <c r="AZ65" s="532"/>
      <c r="BA65" s="532"/>
      <c r="BB65" s="532"/>
      <c r="BC65" s="532"/>
      <c r="BD65" s="532"/>
      <c r="BE65" s="532"/>
      <c r="BF65" s="532"/>
      <c r="BG65" s="532"/>
      <c r="BH65" s="532"/>
      <c r="BI65" s="531"/>
      <c r="BJ65" s="532"/>
      <c r="BK65" s="532"/>
      <c r="BL65" s="532"/>
      <c r="BM65" s="532"/>
      <c r="BN65" s="532"/>
      <c r="BO65" s="532"/>
      <c r="BP65" s="532"/>
      <c r="BQ65" s="532"/>
      <c r="BR65" s="532"/>
      <c r="BS65" s="532"/>
      <c r="BT65" s="532"/>
      <c r="BU65" s="532"/>
      <c r="BV65" s="532"/>
      <c r="BW65" s="532"/>
      <c r="BX65" s="532"/>
      <c r="BY65" s="532"/>
      <c r="BZ65" s="532"/>
      <c r="CA65" s="532"/>
      <c r="CB65" s="532"/>
      <c r="CC65" s="531"/>
      <c r="CD65" s="532"/>
      <c r="CE65" s="532"/>
      <c r="CF65" s="532"/>
      <c r="CG65" s="532"/>
      <c r="CH65" s="532"/>
      <c r="CI65" s="532"/>
      <c r="CJ65" s="532"/>
      <c r="CK65" s="532"/>
      <c r="CL65" s="532"/>
      <c r="CM65" s="532"/>
      <c r="CN65" s="532"/>
      <c r="CO65" s="532"/>
      <c r="CP65" s="532"/>
      <c r="CQ65" s="532"/>
      <c r="CR65" s="532"/>
      <c r="CS65" s="532"/>
      <c r="CT65" s="532"/>
      <c r="CU65" s="532"/>
      <c r="CV65" s="532"/>
      <c r="CW65" s="531"/>
      <c r="CX65" s="532"/>
      <c r="CY65" s="532"/>
      <c r="CZ65" s="532"/>
      <c r="DA65" s="532"/>
      <c r="DB65" s="532"/>
      <c r="DC65" s="532"/>
      <c r="DD65" s="532"/>
      <c r="DE65" s="532"/>
      <c r="DF65" s="532"/>
      <c r="DG65" s="532"/>
      <c r="DH65" s="532"/>
      <c r="DI65" s="532"/>
      <c r="DJ65" s="532"/>
      <c r="DK65" s="532"/>
      <c r="DL65" s="532"/>
      <c r="DM65" s="532"/>
      <c r="DN65" s="532"/>
      <c r="DO65" s="532"/>
      <c r="DP65" s="532"/>
      <c r="DQ65" s="531"/>
      <c r="DR65" s="532"/>
      <c r="DS65" s="532"/>
      <c r="DT65" s="532"/>
      <c r="DU65" s="532"/>
      <c r="DV65" s="532"/>
      <c r="DW65" s="532"/>
      <c r="DX65" s="532"/>
      <c r="DY65" s="532"/>
      <c r="DZ65" s="532"/>
      <c r="EA65" s="532"/>
      <c r="EB65" s="532"/>
      <c r="EC65" s="532"/>
      <c r="ED65" s="532"/>
      <c r="EE65" s="532"/>
      <c r="EF65" s="532"/>
      <c r="EG65" s="532"/>
      <c r="EH65" s="532"/>
      <c r="EI65" s="532"/>
      <c r="EJ65" s="532"/>
      <c r="EK65" s="531"/>
      <c r="EL65" s="532"/>
      <c r="EM65" s="532"/>
      <c r="EN65" s="532"/>
      <c r="EO65" s="532"/>
      <c r="EP65" s="532"/>
      <c r="EQ65" s="532"/>
      <c r="ER65" s="532"/>
      <c r="ES65" s="532"/>
      <c r="ET65" s="532"/>
      <c r="EU65" s="532"/>
      <c r="EV65" s="532"/>
      <c r="EW65" s="532"/>
      <c r="EX65" s="532"/>
      <c r="EY65" s="532"/>
      <c r="EZ65" s="532"/>
      <c r="FA65" s="532"/>
      <c r="FB65" s="532"/>
      <c r="FC65" s="532"/>
      <c r="FD65" s="532"/>
      <c r="FE65" s="531"/>
      <c r="FF65" s="532"/>
      <c r="FG65" s="532"/>
      <c r="FH65" s="532"/>
      <c r="FI65" s="532"/>
      <c r="FJ65" s="532"/>
      <c r="FK65" s="532"/>
      <c r="FL65" s="532"/>
      <c r="FM65" s="532"/>
      <c r="FN65" s="532"/>
      <c r="FO65" s="532"/>
      <c r="FP65" s="532"/>
      <c r="FQ65" s="532"/>
      <c r="FR65" s="532"/>
      <c r="FS65" s="532"/>
      <c r="FT65" s="532"/>
      <c r="FU65" s="532"/>
      <c r="FV65" s="532"/>
      <c r="FW65" s="532"/>
      <c r="FX65" s="532"/>
      <c r="FY65" s="531"/>
      <c r="FZ65" s="532"/>
      <c r="GA65" s="532"/>
      <c r="GB65" s="532"/>
      <c r="GC65" s="532"/>
      <c r="GD65" s="532"/>
      <c r="GE65" s="532"/>
      <c r="GF65" s="532"/>
      <c r="GG65" s="532"/>
      <c r="GH65" s="532"/>
      <c r="GI65" s="532"/>
      <c r="GJ65" s="532"/>
      <c r="GK65" s="532"/>
      <c r="GL65" s="532"/>
      <c r="GM65" s="532"/>
      <c r="GN65" s="532"/>
      <c r="GO65" s="532"/>
      <c r="GP65" s="532"/>
      <c r="GQ65" s="532"/>
      <c r="GR65" s="532"/>
      <c r="GS65" s="531"/>
      <c r="GT65" s="532"/>
      <c r="GU65" s="532"/>
      <c r="GV65" s="532"/>
      <c r="GW65" s="532"/>
      <c r="GX65" s="532"/>
      <c r="GY65" s="532"/>
      <c r="GZ65" s="532"/>
      <c r="HA65" s="532"/>
      <c r="HB65" s="532"/>
      <c r="HC65" s="532"/>
      <c r="HD65" s="532"/>
      <c r="HE65" s="532"/>
      <c r="HF65" s="532"/>
      <c r="HG65" s="532"/>
      <c r="HH65" s="532"/>
      <c r="HI65" s="532"/>
      <c r="HJ65" s="532"/>
      <c r="HK65" s="532"/>
      <c r="HL65" s="532"/>
      <c r="HM65" s="531"/>
      <c r="HN65" s="532"/>
      <c r="HO65" s="532"/>
      <c r="HP65" s="532"/>
      <c r="HQ65" s="532"/>
      <c r="HR65" s="532"/>
      <c r="HS65" s="532"/>
      <c r="HT65" s="532"/>
      <c r="HU65" s="532"/>
      <c r="HV65" s="532"/>
      <c r="HW65" s="532"/>
      <c r="HX65" s="532"/>
      <c r="HY65" s="532"/>
      <c r="HZ65" s="532"/>
      <c r="IA65" s="532"/>
      <c r="IB65" s="532"/>
      <c r="IC65" s="532"/>
      <c r="ID65" s="532"/>
      <c r="IE65" s="532"/>
      <c r="IF65" s="532"/>
      <c r="IG65" s="531"/>
      <c r="IH65" s="532"/>
      <c r="II65" s="532"/>
      <c r="IJ65" s="532"/>
      <c r="IK65" s="532"/>
      <c r="IL65" s="532"/>
      <c r="IM65" s="532"/>
      <c r="IN65" s="532"/>
      <c r="IO65" s="532"/>
      <c r="IP65" s="532"/>
      <c r="IQ65" s="532"/>
      <c r="IR65" s="532"/>
      <c r="IS65" s="532"/>
      <c r="IT65" s="532"/>
      <c r="IU65" s="532"/>
      <c r="IV65" s="532"/>
    </row>
    <row r="66" spans="1:256" s="3" customFormat="1" ht="16.5" customHeight="1">
      <c r="A66" s="516" t="s">
        <v>13</v>
      </c>
      <c r="B66" s="538"/>
      <c r="C66" s="538"/>
      <c r="D66" s="538"/>
      <c r="E66" s="538"/>
      <c r="F66" s="538"/>
      <c r="G66" s="538"/>
      <c r="H66" s="538"/>
      <c r="I66" s="538"/>
      <c r="J66" s="538"/>
      <c r="K66" s="538"/>
      <c r="L66" s="538"/>
      <c r="M66" s="538"/>
      <c r="N66" s="538"/>
      <c r="O66" s="538"/>
      <c r="P66" s="538"/>
      <c r="Q66" s="538"/>
      <c r="R66" s="538"/>
      <c r="S66" s="538"/>
      <c r="T66" s="538"/>
      <c r="U66" s="538"/>
      <c r="V66" s="538"/>
      <c r="W66" s="538"/>
      <c r="X66" s="538"/>
      <c r="Y66" s="538"/>
      <c r="Z66" s="538"/>
      <c r="AA66" s="538"/>
      <c r="AB66" s="274"/>
      <c r="AC66" s="274"/>
      <c r="AD66" s="274"/>
      <c r="AE66" s="274"/>
      <c r="AF66" s="274"/>
      <c r="AG66" s="274"/>
      <c r="AH66" s="274"/>
      <c r="AI66" s="274"/>
      <c r="AJ66" s="274"/>
      <c r="AK66" s="274"/>
      <c r="AL66" s="274"/>
      <c r="AM66" s="274"/>
      <c r="AN66" s="274"/>
      <c r="AO66" s="483"/>
      <c r="BI66" s="483"/>
      <c r="CC66" s="483"/>
      <c r="CW66" s="483"/>
      <c r="DQ66" s="483"/>
      <c r="EK66" s="483"/>
      <c r="FE66" s="483"/>
      <c r="FY66" s="483"/>
      <c r="GS66" s="483"/>
      <c r="HM66" s="483"/>
      <c r="IG66" s="483"/>
    </row>
    <row r="67" spans="1:256" ht="19.5" customHeight="1">
      <c r="A67" s="4" t="s">
        <v>159</v>
      </c>
      <c r="B67" s="276"/>
      <c r="C67" s="276"/>
      <c r="D67" s="276"/>
      <c r="E67" s="276"/>
      <c r="F67" s="276"/>
      <c r="G67" s="277"/>
      <c r="H67" s="276"/>
      <c r="I67" s="276"/>
      <c r="J67" s="276"/>
      <c r="K67" s="276"/>
      <c r="L67" s="276"/>
      <c r="M67" s="276"/>
      <c r="N67" s="276"/>
      <c r="O67" s="276"/>
      <c r="P67" s="276"/>
      <c r="Q67" s="276"/>
      <c r="R67" s="276"/>
      <c r="S67" s="276"/>
      <c r="T67" s="276"/>
      <c r="U67" s="27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</row>
    <row r="68" spans="1:256" ht="26.4">
      <c r="A68" s="28" t="s">
        <v>610</v>
      </c>
      <c r="B68" s="5"/>
      <c r="C68" s="48">
        <v>13495.6</v>
      </c>
      <c r="D68" s="48">
        <v>11963.1</v>
      </c>
      <c r="E68" s="48">
        <v>11079.3</v>
      </c>
      <c r="F68" s="48">
        <v>11480.1</v>
      </c>
      <c r="G68" s="52">
        <v>8981.6</v>
      </c>
      <c r="H68" s="48">
        <v>8981.4</v>
      </c>
      <c r="I68" s="53">
        <v>8984</v>
      </c>
      <c r="J68" s="48">
        <v>10128.299999999999</v>
      </c>
      <c r="K68" s="48">
        <v>11235.9</v>
      </c>
      <c r="L68" s="48">
        <v>11953.5</v>
      </c>
      <c r="M68" s="48">
        <v>12041.5</v>
      </c>
      <c r="N68" s="48">
        <v>11534.9</v>
      </c>
      <c r="O68" s="48">
        <v>11343.2</v>
      </c>
      <c r="P68" s="48">
        <v>11214.8</v>
      </c>
      <c r="Q68" s="48">
        <v>11644.7</v>
      </c>
      <c r="R68" s="48">
        <v>11923.5</v>
      </c>
      <c r="S68" s="48">
        <v>11380.1</v>
      </c>
      <c r="T68" s="48">
        <v>9378.1</v>
      </c>
      <c r="U68" s="48">
        <v>9486.7999999999993</v>
      </c>
      <c r="V68" s="18">
        <v>9810.7999999999993</v>
      </c>
      <c r="W68" s="18">
        <v>9710.4</v>
      </c>
      <c r="X68" s="18">
        <v>10114.5</v>
      </c>
      <c r="Y68" s="18">
        <v>9763.7999999999993</v>
      </c>
      <c r="Z68" s="18">
        <v>9109.2999999999993</v>
      </c>
      <c r="AA68" s="18">
        <v>9143.2000000000007</v>
      </c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</row>
    <row r="69" spans="1:256" ht="26.4">
      <c r="A69" s="28" t="s">
        <v>611</v>
      </c>
      <c r="B69" s="5"/>
      <c r="C69" s="48">
        <v>15882.4</v>
      </c>
      <c r="D69" s="53">
        <v>14284</v>
      </c>
      <c r="E69" s="48">
        <v>14597.2</v>
      </c>
      <c r="F69" s="48">
        <v>13069.3</v>
      </c>
      <c r="G69" s="52">
        <v>11371.6</v>
      </c>
      <c r="H69" s="48">
        <v>11016.7</v>
      </c>
      <c r="I69" s="48">
        <v>10649.8</v>
      </c>
      <c r="J69" s="48">
        <v>10273.799999999999</v>
      </c>
      <c r="K69" s="48">
        <v>11616.2</v>
      </c>
      <c r="L69" s="48">
        <v>12373.7</v>
      </c>
      <c r="M69" s="48">
        <v>12407.8</v>
      </c>
      <c r="N69" s="48">
        <v>12358.1</v>
      </c>
      <c r="O69" s="48">
        <v>12129.6</v>
      </c>
      <c r="P69" s="53">
        <v>11935</v>
      </c>
      <c r="Q69" s="48">
        <v>11797.7</v>
      </c>
      <c r="R69" s="48">
        <v>12033.8</v>
      </c>
      <c r="S69" s="48">
        <v>12209.4</v>
      </c>
      <c r="T69" s="48">
        <v>10900.7</v>
      </c>
      <c r="U69" s="48">
        <v>9844.5</v>
      </c>
      <c r="V69" s="18">
        <v>10018.200000000001</v>
      </c>
      <c r="W69" s="27">
        <v>9859</v>
      </c>
      <c r="X69" s="18">
        <v>10328.299999999999</v>
      </c>
      <c r="Y69" s="18">
        <v>10205.200000000001</v>
      </c>
      <c r="Z69" s="18">
        <v>10047.9</v>
      </c>
      <c r="AA69" s="18">
        <v>9624.6</v>
      </c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</row>
    <row r="70" spans="1:256">
      <c r="A70" s="28" t="s">
        <v>612</v>
      </c>
      <c r="B70" s="18">
        <v>1755</v>
      </c>
      <c r="C70" s="18">
        <v>6273</v>
      </c>
      <c r="D70" s="18">
        <v>264</v>
      </c>
      <c r="E70" s="18">
        <v>514</v>
      </c>
      <c r="F70" s="18">
        <v>8856</v>
      </c>
      <c r="G70" s="18">
        <v>8278</v>
      </c>
      <c r="H70" s="18">
        <v>17007</v>
      </c>
      <c r="I70" s="18">
        <v>11162</v>
      </c>
      <c r="J70" s="18">
        <v>7285</v>
      </c>
      <c r="K70" s="18">
        <v>817</v>
      </c>
      <c r="L70" s="18">
        <v>291</v>
      </c>
      <c r="M70" s="18">
        <v>80</v>
      </c>
      <c r="N70" s="18">
        <v>67</v>
      </c>
      <c r="O70" s="18">
        <v>5933</v>
      </c>
      <c r="P70" s="18">
        <v>2575</v>
      </c>
      <c r="Q70" s="18">
        <v>8</v>
      </c>
      <c r="R70" s="18">
        <v>7</v>
      </c>
      <c r="S70" s="18">
        <v>4</v>
      </c>
      <c r="T70" s="45">
        <v>1</v>
      </c>
      <c r="U70" s="36" t="s">
        <v>1842</v>
      </c>
      <c r="V70" s="18">
        <v>2</v>
      </c>
      <c r="W70" s="18">
        <v>6</v>
      </c>
      <c r="X70" s="18">
        <v>3</v>
      </c>
      <c r="Y70" s="44">
        <v>2</v>
      </c>
      <c r="Z70" s="18">
        <v>5</v>
      </c>
      <c r="AA70" s="18">
        <v>3</v>
      </c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</row>
    <row r="71" spans="1:256" ht="30" customHeight="1">
      <c r="A71" s="28" t="s">
        <v>613</v>
      </c>
      <c r="B71" s="18">
        <v>237.7</v>
      </c>
      <c r="C71" s="42">
        <v>357.6</v>
      </c>
      <c r="D71" s="42">
        <v>120.2</v>
      </c>
      <c r="E71" s="42">
        <v>155.30000000000001</v>
      </c>
      <c r="F71" s="42">
        <v>489.4</v>
      </c>
      <c r="G71" s="42">
        <v>663.9</v>
      </c>
      <c r="H71" s="42">
        <v>887.3</v>
      </c>
      <c r="I71" s="42">
        <v>530.79999999999995</v>
      </c>
      <c r="J71" s="42">
        <v>238.4</v>
      </c>
      <c r="K71" s="42">
        <v>30.9</v>
      </c>
      <c r="L71" s="42">
        <v>13</v>
      </c>
      <c r="M71" s="42">
        <v>3.9</v>
      </c>
      <c r="N71" s="42">
        <v>5.7</v>
      </c>
      <c r="O71" s="42">
        <v>195.5</v>
      </c>
      <c r="P71" s="42">
        <v>84.6</v>
      </c>
      <c r="Q71" s="42">
        <v>1.2</v>
      </c>
      <c r="R71" s="42">
        <v>2.9</v>
      </c>
      <c r="S71" s="42">
        <v>1.9</v>
      </c>
      <c r="T71" s="45">
        <v>0.01</v>
      </c>
      <c r="U71" s="36" t="s">
        <v>1842</v>
      </c>
      <c r="V71" s="18">
        <v>0.5</v>
      </c>
      <c r="W71" s="18">
        <v>0.5</v>
      </c>
      <c r="X71" s="18">
        <v>0.2</v>
      </c>
      <c r="Y71" s="27">
        <v>0.5</v>
      </c>
      <c r="Z71" s="18">
        <v>0.8</v>
      </c>
      <c r="AA71" s="18">
        <v>0.1</v>
      </c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</row>
    <row r="72" spans="1:256" ht="42.75" customHeight="1">
      <c r="A72" s="28" t="s">
        <v>1404</v>
      </c>
      <c r="B72" s="44">
        <v>1318.6</v>
      </c>
      <c r="C72" s="43">
        <v>301.8</v>
      </c>
      <c r="D72" s="43">
        <v>897</v>
      </c>
      <c r="E72" s="43">
        <v>1469.1</v>
      </c>
      <c r="F72" s="43">
        <v>154.4</v>
      </c>
      <c r="G72" s="43">
        <v>484.3</v>
      </c>
      <c r="H72" s="43">
        <v>352.8</v>
      </c>
      <c r="I72" s="43">
        <v>258.2</v>
      </c>
      <c r="J72" s="43">
        <v>250.8</v>
      </c>
      <c r="K72" s="43">
        <v>289.39999999999998</v>
      </c>
      <c r="L72" s="43">
        <v>162</v>
      </c>
      <c r="M72" s="43">
        <v>364</v>
      </c>
      <c r="N72" s="43">
        <v>439.6</v>
      </c>
      <c r="O72" s="43">
        <v>35.5</v>
      </c>
      <c r="P72" s="43">
        <v>33.4</v>
      </c>
      <c r="Q72" s="43">
        <v>1231</v>
      </c>
      <c r="R72" s="43">
        <v>2922.4</v>
      </c>
      <c r="S72" s="43">
        <v>7270.3</v>
      </c>
      <c r="T72" s="43">
        <v>110</v>
      </c>
      <c r="U72" s="36" t="s">
        <v>1842</v>
      </c>
      <c r="V72" s="18">
        <v>197</v>
      </c>
      <c r="W72" s="18">
        <v>401</v>
      </c>
      <c r="X72" s="18">
        <v>78</v>
      </c>
      <c r="Y72" s="44">
        <v>2505.5</v>
      </c>
      <c r="Z72" s="18">
        <v>2034</v>
      </c>
      <c r="AA72" s="18">
        <v>33</v>
      </c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</row>
    <row r="73" spans="1:256" ht="18" customHeight="1">
      <c r="A73" s="537" t="s">
        <v>468</v>
      </c>
      <c r="B73" s="528"/>
      <c r="C73" s="528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  <c r="P73" s="528"/>
      <c r="Q73" s="528"/>
      <c r="R73" s="528"/>
      <c r="S73" s="528"/>
      <c r="T73" s="528"/>
      <c r="U73" s="528"/>
      <c r="V73" s="528"/>
      <c r="W73" s="528"/>
      <c r="X73" s="528"/>
      <c r="Y73" s="528"/>
      <c r="Z73" s="503"/>
      <c r="AA73" s="503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</row>
    <row r="74" spans="1:256" ht="21.75" customHeight="1">
      <c r="A74" s="125" t="s">
        <v>167</v>
      </c>
      <c r="B74" s="292"/>
      <c r="C74" s="292"/>
      <c r="D74" s="292"/>
      <c r="E74" s="292"/>
      <c r="F74" s="292"/>
      <c r="G74" s="292"/>
      <c r="H74" s="292"/>
      <c r="I74" s="292"/>
      <c r="J74" s="292"/>
      <c r="K74" s="292"/>
      <c r="L74" s="292"/>
      <c r="M74" s="292"/>
      <c r="N74" s="292"/>
      <c r="O74" s="292"/>
      <c r="P74" s="292"/>
      <c r="Q74" s="292"/>
      <c r="R74" s="292"/>
      <c r="S74" s="292"/>
      <c r="T74" s="292"/>
      <c r="U74" s="15"/>
      <c r="V74" s="15"/>
      <c r="W74" s="15"/>
      <c r="X74" s="15"/>
      <c r="Y74" s="15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</row>
    <row r="75" spans="1:256" ht="67.5" customHeight="1">
      <c r="A75" s="28" t="s">
        <v>166</v>
      </c>
      <c r="B75" s="48"/>
      <c r="C75" s="48"/>
      <c r="D75" s="48">
        <v>17.5</v>
      </c>
      <c r="E75" s="48">
        <v>17.100000000000001</v>
      </c>
      <c r="F75" s="48">
        <v>16.899999999999999</v>
      </c>
      <c r="G75" s="53">
        <v>17</v>
      </c>
      <c r="H75" s="48">
        <v>17.100000000000001</v>
      </c>
      <c r="I75" s="48">
        <v>17.3</v>
      </c>
      <c r="J75" s="48">
        <v>17.5</v>
      </c>
      <c r="K75" s="48" t="s">
        <v>1405</v>
      </c>
      <c r="L75" s="48" t="s">
        <v>1406</v>
      </c>
      <c r="M75" s="48" t="s">
        <v>1407</v>
      </c>
      <c r="N75" s="48" t="s">
        <v>1408</v>
      </c>
      <c r="O75" s="48">
        <v>21.3</v>
      </c>
      <c r="P75" s="48">
        <v>22.2</v>
      </c>
      <c r="Q75" s="48">
        <v>23.4</v>
      </c>
      <c r="R75" s="48">
        <v>24.9</v>
      </c>
      <c r="S75" s="48">
        <v>26.2</v>
      </c>
      <c r="T75" s="48">
        <v>27.5</v>
      </c>
      <c r="U75" s="27">
        <v>29</v>
      </c>
      <c r="V75" s="18">
        <v>30.5</v>
      </c>
      <c r="W75" s="18">
        <v>31.8</v>
      </c>
      <c r="X75" s="18">
        <v>32.200000000000003</v>
      </c>
      <c r="Y75" s="18">
        <v>39.700000000000003</v>
      </c>
      <c r="Z75" s="18">
        <v>39.1</v>
      </c>
      <c r="AA75" s="487">
        <v>38.5</v>
      </c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</row>
    <row r="76" spans="1:256" ht="18.75" customHeight="1">
      <c r="A76" s="477" t="s">
        <v>391</v>
      </c>
      <c r="B76" s="48"/>
      <c r="C76" s="48"/>
      <c r="D76" s="48"/>
      <c r="E76" s="48"/>
      <c r="F76" s="48"/>
      <c r="G76" s="53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27"/>
      <c r="V76" s="18"/>
      <c r="W76" s="18"/>
      <c r="X76" s="18"/>
      <c r="Y76" s="18"/>
      <c r="Z76" s="18">
        <v>29.6</v>
      </c>
      <c r="AA76" s="27">
        <v>30.8</v>
      </c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</row>
    <row r="77" spans="1:256">
      <c r="A77" s="11" t="s">
        <v>1409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42">
        <v>33.4</v>
      </c>
      <c r="P77" s="42">
        <v>33.700000000000003</v>
      </c>
      <c r="Q77" s="42">
        <v>35</v>
      </c>
      <c r="R77" s="42">
        <v>37.9</v>
      </c>
      <c r="S77" s="42">
        <v>39.1</v>
      </c>
      <c r="T77" s="48">
        <v>40.299999999999997</v>
      </c>
      <c r="U77" s="27">
        <v>42.5</v>
      </c>
      <c r="V77" s="18">
        <v>45.3</v>
      </c>
      <c r="W77" s="18">
        <v>46.2</v>
      </c>
      <c r="X77" s="18">
        <v>46.8</v>
      </c>
      <c r="Y77" s="18">
        <v>57.1</v>
      </c>
      <c r="Z77" s="18">
        <v>56.5</v>
      </c>
      <c r="AA77" s="27">
        <v>55.6</v>
      </c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</row>
    <row r="78" spans="1:256">
      <c r="A78" s="11" t="s">
        <v>618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42">
        <v>22.9</v>
      </c>
      <c r="P78" s="42">
        <v>23.4</v>
      </c>
      <c r="Q78" s="42">
        <v>24.4</v>
      </c>
      <c r="R78" s="42">
        <v>25.3</v>
      </c>
      <c r="S78" s="42">
        <v>26.8</v>
      </c>
      <c r="T78" s="42">
        <v>28.2</v>
      </c>
      <c r="U78" s="27">
        <v>29.6</v>
      </c>
      <c r="V78" s="18">
        <v>31.5</v>
      </c>
      <c r="W78" s="18">
        <v>33.4</v>
      </c>
      <c r="X78" s="18">
        <v>34.4</v>
      </c>
      <c r="Y78" s="18">
        <v>41.1</v>
      </c>
      <c r="Z78" s="18">
        <v>42.2</v>
      </c>
      <c r="AA78" s="27">
        <v>42.2</v>
      </c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</row>
    <row r="79" spans="1:256" ht="26.4">
      <c r="A79" s="11" t="s">
        <v>1410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42">
        <v>29.9</v>
      </c>
      <c r="P79" s="42">
        <v>27.9</v>
      </c>
      <c r="Q79" s="42">
        <v>28</v>
      </c>
      <c r="R79" s="42">
        <v>29.5</v>
      </c>
      <c r="S79" s="42">
        <v>30.6</v>
      </c>
      <c r="T79" s="42">
        <v>31</v>
      </c>
      <c r="U79" s="27">
        <v>32.9</v>
      </c>
      <c r="V79" s="18">
        <v>33.4</v>
      </c>
      <c r="W79" s="18">
        <v>33.9</v>
      </c>
      <c r="X79" s="18">
        <v>32.799999999999997</v>
      </c>
      <c r="Y79" s="18">
        <v>39.200000000000003</v>
      </c>
      <c r="Z79" s="18">
        <v>37.6</v>
      </c>
      <c r="AA79" s="27">
        <v>35</v>
      </c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</row>
    <row r="80" spans="1:256">
      <c r="A80" s="11" t="s">
        <v>2022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42">
        <v>10.8</v>
      </c>
      <c r="P80" s="42">
        <v>11.9</v>
      </c>
      <c r="Q80" s="42">
        <v>12.1</v>
      </c>
      <c r="R80" s="42">
        <v>14</v>
      </c>
      <c r="S80" s="42">
        <v>14.6</v>
      </c>
      <c r="T80" s="42">
        <v>16.399999999999999</v>
      </c>
      <c r="U80" s="27">
        <v>18.5</v>
      </c>
      <c r="V80" s="18">
        <v>20.2</v>
      </c>
      <c r="W80" s="18">
        <v>21.7</v>
      </c>
      <c r="X80" s="18">
        <v>23.6</v>
      </c>
      <c r="Y80" s="18">
        <v>35.6</v>
      </c>
      <c r="Z80" s="18">
        <v>37.4</v>
      </c>
      <c r="AA80" s="27">
        <v>37.9</v>
      </c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</row>
    <row r="81" spans="1:40">
      <c r="A81" s="11" t="s">
        <v>1411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42"/>
      <c r="N81" s="6"/>
      <c r="O81" s="42">
        <v>15.8</v>
      </c>
      <c r="P81" s="42">
        <v>18.5</v>
      </c>
      <c r="Q81" s="42">
        <v>20.8</v>
      </c>
      <c r="R81" s="42">
        <v>23.3</v>
      </c>
      <c r="S81" s="42">
        <v>24.5</v>
      </c>
      <c r="T81" s="54">
        <v>25.7</v>
      </c>
      <c r="U81" s="27">
        <v>26.5</v>
      </c>
      <c r="V81" s="18">
        <v>27.2</v>
      </c>
      <c r="W81" s="18">
        <v>27.7</v>
      </c>
      <c r="X81" s="18">
        <v>26.9</v>
      </c>
      <c r="Y81" s="18">
        <v>33.9</v>
      </c>
      <c r="Z81" s="18">
        <v>32.700000000000003</v>
      </c>
      <c r="AA81" s="18">
        <v>31.1</v>
      </c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</row>
    <row r="82" spans="1:40" ht="74.25" customHeight="1">
      <c r="A82" s="28" t="s">
        <v>160</v>
      </c>
      <c r="B82" s="42"/>
      <c r="C82" s="42"/>
      <c r="D82" s="42">
        <v>7.3</v>
      </c>
      <c r="E82" s="42">
        <v>7.3</v>
      </c>
      <c r="F82" s="42">
        <v>7.4</v>
      </c>
      <c r="G82" s="42">
        <v>7.6</v>
      </c>
      <c r="H82" s="42">
        <v>7.7</v>
      </c>
      <c r="I82" s="42">
        <v>7.9</v>
      </c>
      <c r="J82" s="42">
        <v>8.1</v>
      </c>
      <c r="K82" s="42" t="s">
        <v>1412</v>
      </c>
      <c r="L82" s="42" t="s">
        <v>1413</v>
      </c>
      <c r="M82" s="42" t="s">
        <v>1414</v>
      </c>
      <c r="N82" s="42" t="s">
        <v>1415</v>
      </c>
      <c r="O82" s="42">
        <v>10.8</v>
      </c>
      <c r="P82" s="42">
        <v>11.5</v>
      </c>
      <c r="Q82" s="42">
        <v>12.4</v>
      </c>
      <c r="R82" s="42">
        <v>13.2</v>
      </c>
      <c r="S82" s="42">
        <v>14.1</v>
      </c>
      <c r="T82" s="42">
        <v>15</v>
      </c>
      <c r="U82" s="27">
        <v>15.8</v>
      </c>
      <c r="V82" s="18">
        <v>16.8</v>
      </c>
      <c r="W82" s="18">
        <v>17.7</v>
      </c>
      <c r="X82" s="18">
        <v>17.8</v>
      </c>
      <c r="Y82" s="18">
        <v>18.8</v>
      </c>
      <c r="Z82" s="18">
        <v>17.7</v>
      </c>
      <c r="AA82" s="487">
        <v>18.2</v>
      </c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</row>
    <row r="83" spans="1:40" ht="17.25" customHeight="1">
      <c r="A83" s="477" t="s">
        <v>391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27"/>
      <c r="V83" s="18"/>
      <c r="W83" s="18"/>
      <c r="X83" s="18"/>
      <c r="Y83" s="18"/>
      <c r="Z83" s="18">
        <v>8.9</v>
      </c>
      <c r="AA83" s="18">
        <v>9.3000000000000007</v>
      </c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</row>
    <row r="84" spans="1:40">
      <c r="A84" s="11" t="s">
        <v>617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42">
        <v>17.600000000000001</v>
      </c>
      <c r="P84" s="42">
        <v>18.3</v>
      </c>
      <c r="Q84" s="42">
        <v>19.8</v>
      </c>
      <c r="R84" s="42">
        <v>21.5</v>
      </c>
      <c r="S84" s="42">
        <v>22.6</v>
      </c>
      <c r="T84" s="36">
        <v>24.1</v>
      </c>
      <c r="U84" s="27">
        <v>25.1</v>
      </c>
      <c r="V84" s="27">
        <v>27</v>
      </c>
      <c r="W84" s="18">
        <v>27.9</v>
      </c>
      <c r="X84" s="18">
        <v>28.3</v>
      </c>
      <c r="Y84" s="18">
        <v>30.8</v>
      </c>
      <c r="Z84" s="18">
        <v>29.6</v>
      </c>
      <c r="AA84" s="18">
        <v>30.2</v>
      </c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</row>
    <row r="85" spans="1:40">
      <c r="A85" s="11" t="s">
        <v>618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42">
        <v>12.2</v>
      </c>
      <c r="P85" s="42">
        <v>12.7</v>
      </c>
      <c r="Q85" s="42">
        <v>13.6</v>
      </c>
      <c r="R85" s="42">
        <v>14.2</v>
      </c>
      <c r="S85" s="42">
        <v>15.2</v>
      </c>
      <c r="T85" s="36">
        <v>16.2</v>
      </c>
      <c r="U85" s="27">
        <v>17.2</v>
      </c>
      <c r="V85" s="18">
        <v>18.5</v>
      </c>
      <c r="W85" s="18">
        <v>19.5</v>
      </c>
      <c r="X85" s="18">
        <v>20.3</v>
      </c>
      <c r="Y85" s="18">
        <v>21.4</v>
      </c>
      <c r="Z85" s="18">
        <v>21.8</v>
      </c>
      <c r="AA85" s="18">
        <v>22.8</v>
      </c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</row>
    <row r="86" spans="1:40" ht="26.25" customHeight="1">
      <c r="A86" s="31" t="s">
        <v>1410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42">
        <v>15.7</v>
      </c>
      <c r="P86" s="42">
        <v>14.1</v>
      </c>
      <c r="Q86" s="42">
        <v>14.9</v>
      </c>
      <c r="R86" s="42">
        <v>15.6</v>
      </c>
      <c r="S86" s="42">
        <v>16.399999999999999</v>
      </c>
      <c r="T86" s="36">
        <v>16.600000000000001</v>
      </c>
      <c r="U86" s="27">
        <v>17.3</v>
      </c>
      <c r="V86" s="18">
        <v>17.2</v>
      </c>
      <c r="W86" s="18">
        <v>17.7</v>
      </c>
      <c r="X86" s="18">
        <v>16.5</v>
      </c>
      <c r="Y86" s="18">
        <v>17.399999999999999</v>
      </c>
      <c r="Z86" s="18">
        <v>16.399999999999999</v>
      </c>
      <c r="AA86" s="18">
        <v>16.2</v>
      </c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</row>
    <row r="87" spans="1:40">
      <c r="A87" s="11" t="s">
        <v>2022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42">
        <v>3.8</v>
      </c>
      <c r="P87" s="42">
        <v>4.2</v>
      </c>
      <c r="Q87" s="42">
        <v>4.7</v>
      </c>
      <c r="R87" s="42">
        <v>5.6</v>
      </c>
      <c r="S87" s="42">
        <v>6.3</v>
      </c>
      <c r="T87" s="36">
        <v>7.1</v>
      </c>
      <c r="U87" s="27">
        <v>8.1999999999999993</v>
      </c>
      <c r="V87" s="18">
        <v>9.3000000000000007</v>
      </c>
      <c r="W87" s="18">
        <v>10.4</v>
      </c>
      <c r="X87" s="18">
        <v>11.3</v>
      </c>
      <c r="Y87" s="18">
        <v>13.8</v>
      </c>
      <c r="Z87" s="18">
        <v>13.9</v>
      </c>
      <c r="AA87" s="18">
        <v>14.1</v>
      </c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</row>
    <row r="88" spans="1:40">
      <c r="A88" s="11" t="s">
        <v>1411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42">
        <v>7.4</v>
      </c>
      <c r="P88" s="42">
        <v>9</v>
      </c>
      <c r="Q88" s="42">
        <v>10.1</v>
      </c>
      <c r="R88" s="42">
        <v>11.1</v>
      </c>
      <c r="S88" s="42">
        <v>11.7</v>
      </c>
      <c r="T88" s="36">
        <v>12.6</v>
      </c>
      <c r="U88" s="27">
        <v>12.8</v>
      </c>
      <c r="V88" s="18">
        <v>13.3</v>
      </c>
      <c r="W88" s="27">
        <v>14</v>
      </c>
      <c r="X88" s="18">
        <v>13.2</v>
      </c>
      <c r="Y88" s="18">
        <v>13.2</v>
      </c>
      <c r="Z88" s="18">
        <v>11.6</v>
      </c>
      <c r="AA88" s="18">
        <v>11.7</v>
      </c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</row>
    <row r="89" spans="1:40" ht="58.5" customHeight="1">
      <c r="A89" s="403" t="s">
        <v>161</v>
      </c>
      <c r="B89" s="42"/>
      <c r="C89" s="42"/>
      <c r="D89" s="18">
        <v>1.7</v>
      </c>
      <c r="E89" s="18">
        <v>1.9</v>
      </c>
      <c r="F89" s="18">
        <v>1.8</v>
      </c>
      <c r="G89" s="18">
        <v>1.8</v>
      </c>
      <c r="H89" s="18">
        <v>1.8</v>
      </c>
      <c r="I89" s="18">
        <v>1.9</v>
      </c>
      <c r="J89" s="18">
        <v>1.9</v>
      </c>
      <c r="K89" s="42" t="s">
        <v>1416</v>
      </c>
      <c r="L89" s="45">
        <v>2.1</v>
      </c>
      <c r="M89" s="45">
        <v>2.2000000000000002</v>
      </c>
      <c r="N89" s="45">
        <v>2.4</v>
      </c>
      <c r="O89" s="42">
        <v>2.6</v>
      </c>
      <c r="P89" s="42">
        <v>2.8</v>
      </c>
      <c r="Q89" s="42">
        <v>3.2</v>
      </c>
      <c r="R89" s="42">
        <v>3.6</v>
      </c>
      <c r="S89" s="42">
        <v>3.9</v>
      </c>
      <c r="T89" s="36">
        <v>4.3</v>
      </c>
      <c r="U89" s="18">
        <v>4.5</v>
      </c>
      <c r="V89" s="18">
        <v>4.8</v>
      </c>
      <c r="W89" s="27">
        <v>5</v>
      </c>
      <c r="X89" s="18">
        <v>4.9000000000000004</v>
      </c>
      <c r="Y89" s="18">
        <v>5.3</v>
      </c>
      <c r="Z89" s="18">
        <v>5.0999999999999996</v>
      </c>
      <c r="AA89" s="27">
        <v>5</v>
      </c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</row>
    <row r="90" spans="1:40" ht="17.25" customHeight="1">
      <c r="A90" s="477" t="s">
        <v>391</v>
      </c>
      <c r="B90" s="42"/>
      <c r="C90" s="42"/>
      <c r="D90" s="18"/>
      <c r="E90" s="18"/>
      <c r="F90" s="18"/>
      <c r="G90" s="18"/>
      <c r="H90" s="18"/>
      <c r="I90" s="18"/>
      <c r="J90" s="18"/>
      <c r="K90" s="42"/>
      <c r="L90" s="45"/>
      <c r="M90" s="45"/>
      <c r="N90" s="45"/>
      <c r="O90" s="42"/>
      <c r="P90" s="42"/>
      <c r="Q90" s="42"/>
      <c r="R90" s="42"/>
      <c r="S90" s="42"/>
      <c r="T90" s="36"/>
      <c r="U90" s="18"/>
      <c r="V90" s="18"/>
      <c r="W90" s="27"/>
      <c r="X90" s="18"/>
      <c r="Y90" s="18"/>
      <c r="Z90" s="18">
        <v>5.3</v>
      </c>
      <c r="AA90" s="18">
        <v>5.4</v>
      </c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</row>
    <row r="91" spans="1:40">
      <c r="A91" s="55" t="s">
        <v>1409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42">
        <v>7.1</v>
      </c>
      <c r="P91" s="42">
        <v>7.3</v>
      </c>
      <c r="Q91" s="42">
        <v>7.9</v>
      </c>
      <c r="R91" s="42">
        <v>8.6999999999999993</v>
      </c>
      <c r="S91" s="42">
        <v>8.9</v>
      </c>
      <c r="T91" s="36">
        <v>9.3000000000000007</v>
      </c>
      <c r="U91" s="18">
        <v>10.199999999999999</v>
      </c>
      <c r="V91" s="18">
        <v>11.6</v>
      </c>
      <c r="W91" s="27">
        <v>12</v>
      </c>
      <c r="X91" s="18">
        <v>12.3</v>
      </c>
      <c r="Y91" s="18">
        <v>13.5</v>
      </c>
      <c r="Z91" s="18">
        <v>12</v>
      </c>
      <c r="AA91" s="18">
        <v>11.9</v>
      </c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</row>
    <row r="92" spans="1:40">
      <c r="A92" s="55" t="s">
        <v>618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42">
        <v>1.7</v>
      </c>
      <c r="P92" s="42">
        <v>1.8</v>
      </c>
      <c r="Q92" s="42">
        <v>2</v>
      </c>
      <c r="R92" s="42">
        <v>2.2000000000000002</v>
      </c>
      <c r="S92" s="42">
        <v>2.4</v>
      </c>
      <c r="T92" s="36">
        <v>2.6</v>
      </c>
      <c r="U92" s="18">
        <v>2.8</v>
      </c>
      <c r="V92" s="18">
        <v>3.1</v>
      </c>
      <c r="W92" s="18">
        <v>3.3</v>
      </c>
      <c r="X92" s="18">
        <v>3.4</v>
      </c>
      <c r="Y92" s="18">
        <v>3.6</v>
      </c>
      <c r="Z92" s="18">
        <v>3.6</v>
      </c>
      <c r="AA92" s="18">
        <v>3.7</v>
      </c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</row>
    <row r="93" spans="1:40" ht="18" customHeight="1">
      <c r="A93" s="55" t="s">
        <v>1410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42">
        <v>3.3</v>
      </c>
      <c r="P93" s="42">
        <v>2.8</v>
      </c>
      <c r="Q93" s="42">
        <v>3.1</v>
      </c>
      <c r="R93" s="42">
        <v>3.3</v>
      </c>
      <c r="S93" s="42">
        <v>3.3</v>
      </c>
      <c r="T93" s="36">
        <v>3.4</v>
      </c>
      <c r="U93" s="18">
        <v>3.6</v>
      </c>
      <c r="V93" s="18">
        <v>3.6</v>
      </c>
      <c r="W93" s="18">
        <v>3.7</v>
      </c>
      <c r="X93" s="18">
        <v>3.5</v>
      </c>
      <c r="Y93" s="18">
        <v>3.7</v>
      </c>
      <c r="Z93" s="18">
        <v>3.5</v>
      </c>
      <c r="AA93" s="18">
        <v>3.1</v>
      </c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</row>
    <row r="94" spans="1:40">
      <c r="A94" s="55" t="s">
        <v>1417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42">
        <v>1.9</v>
      </c>
      <c r="P94" s="42">
        <v>2.1</v>
      </c>
      <c r="Q94" s="42">
        <v>2.2999999999999998</v>
      </c>
      <c r="R94" s="42">
        <v>2.8</v>
      </c>
      <c r="S94" s="42">
        <v>3.3</v>
      </c>
      <c r="T94" s="36">
        <v>3.9</v>
      </c>
      <c r="U94" s="18">
        <v>4.2</v>
      </c>
      <c r="V94" s="18">
        <v>4.7</v>
      </c>
      <c r="W94" s="18">
        <v>4.5999999999999996</v>
      </c>
      <c r="X94" s="18">
        <v>4.8</v>
      </c>
      <c r="Y94" s="18">
        <v>6.2</v>
      </c>
      <c r="Z94" s="222">
        <v>7</v>
      </c>
      <c r="AA94" s="18">
        <v>6.8</v>
      </c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</row>
    <row r="95" spans="1:40">
      <c r="A95" s="55" t="s">
        <v>1411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42">
        <v>3.2</v>
      </c>
      <c r="P95" s="42">
        <v>3.9</v>
      </c>
      <c r="Q95" s="42">
        <v>4.7</v>
      </c>
      <c r="R95" s="42">
        <v>5.4</v>
      </c>
      <c r="S95" s="42">
        <v>6.1</v>
      </c>
      <c r="T95" s="36">
        <v>6.5</v>
      </c>
      <c r="U95" s="18">
        <v>6.6</v>
      </c>
      <c r="V95" s="18">
        <v>6.8</v>
      </c>
      <c r="W95" s="27">
        <v>7</v>
      </c>
      <c r="X95" s="18">
        <v>6.5</v>
      </c>
      <c r="Y95" s="18">
        <v>6.4</v>
      </c>
      <c r="Z95" s="18">
        <v>5.8</v>
      </c>
      <c r="AA95" s="18">
        <v>5.3</v>
      </c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</row>
    <row r="96" spans="1:40" ht="72" customHeight="1">
      <c r="A96" s="403" t="s">
        <v>165</v>
      </c>
      <c r="B96" s="42"/>
      <c r="C96" s="42"/>
      <c r="D96" s="18">
        <v>5.3</v>
      </c>
      <c r="E96" s="18">
        <v>5.2</v>
      </c>
      <c r="F96" s="18">
        <v>5.2</v>
      </c>
      <c r="G96" s="18">
        <v>5.0999999999999996</v>
      </c>
      <c r="H96" s="18">
        <v>5.0999999999999996</v>
      </c>
      <c r="I96" s="18">
        <v>5.2</v>
      </c>
      <c r="J96" s="18">
        <v>5.2</v>
      </c>
      <c r="K96" s="45">
        <v>5.0999999999999996</v>
      </c>
      <c r="L96" s="45">
        <v>5.0999999999999996</v>
      </c>
      <c r="M96" s="42" t="s">
        <v>1418</v>
      </c>
      <c r="N96" s="42" t="s">
        <v>1418</v>
      </c>
      <c r="O96" s="42">
        <v>5.2</v>
      </c>
      <c r="P96" s="42">
        <v>5.0999999999999996</v>
      </c>
      <c r="Q96" s="42">
        <v>5.3</v>
      </c>
      <c r="R96" s="42">
        <v>5.3</v>
      </c>
      <c r="S96" s="42">
        <v>5.0999999999999996</v>
      </c>
      <c r="T96" s="36">
        <v>5.0999999999999996</v>
      </c>
      <c r="U96" s="18">
        <v>5.0999999999999996</v>
      </c>
      <c r="V96" s="18">
        <v>5.4</v>
      </c>
      <c r="W96" s="18">
        <v>5.3</v>
      </c>
      <c r="X96" s="27">
        <v>5</v>
      </c>
      <c r="Y96" s="18">
        <v>4.5999999999999996</v>
      </c>
      <c r="Z96" s="18">
        <v>4.5999999999999996</v>
      </c>
      <c r="AA96" s="487">
        <v>4.5999999999999996</v>
      </c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</row>
    <row r="97" spans="1:40" ht="17.25" customHeight="1">
      <c r="A97" s="478" t="s">
        <v>392</v>
      </c>
      <c r="B97" s="42"/>
      <c r="C97" s="42"/>
      <c r="D97" s="18"/>
      <c r="E97" s="18"/>
      <c r="F97" s="18"/>
      <c r="G97" s="18"/>
      <c r="H97" s="18"/>
      <c r="I97" s="18"/>
      <c r="J97" s="18"/>
      <c r="K97" s="45"/>
      <c r="L97" s="45"/>
      <c r="M97" s="42"/>
      <c r="N97" s="42"/>
      <c r="O97" s="42"/>
      <c r="P97" s="42"/>
      <c r="Q97" s="42"/>
      <c r="R97" s="42"/>
      <c r="S97" s="42"/>
      <c r="T97" s="36"/>
      <c r="U97" s="18"/>
      <c r="V97" s="18"/>
      <c r="W97" s="18"/>
      <c r="X97" s="27"/>
      <c r="Y97" s="18"/>
      <c r="Z97" s="18">
        <v>1.9</v>
      </c>
      <c r="AA97" s="27">
        <v>2</v>
      </c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</row>
    <row r="98" spans="1:40" ht="15" customHeight="1">
      <c r="A98" s="55" t="s">
        <v>1419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42">
        <v>12.1</v>
      </c>
      <c r="P98" s="42">
        <v>11.2</v>
      </c>
      <c r="Q98" s="42">
        <v>11.7</v>
      </c>
      <c r="R98" s="42">
        <v>12.5</v>
      </c>
      <c r="S98" s="42">
        <v>12.4</v>
      </c>
      <c r="T98" s="36">
        <v>11.8</v>
      </c>
      <c r="U98" s="18">
        <v>11.3</v>
      </c>
      <c r="V98" s="18">
        <v>12.3</v>
      </c>
      <c r="W98" s="18">
        <v>12.2</v>
      </c>
      <c r="X98" s="18">
        <v>11.6</v>
      </c>
      <c r="Y98" s="18">
        <v>11.2</v>
      </c>
      <c r="Z98" s="18">
        <v>11.8</v>
      </c>
      <c r="AA98" s="27">
        <v>11.5</v>
      </c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</row>
    <row r="99" spans="1:40">
      <c r="A99" s="55" t="s">
        <v>618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42">
        <v>6.4</v>
      </c>
      <c r="P99" s="42">
        <v>6.4</v>
      </c>
      <c r="Q99" s="42">
        <v>6.7</v>
      </c>
      <c r="R99" s="42">
        <v>6.5</v>
      </c>
      <c r="S99" s="42">
        <v>6.3</v>
      </c>
      <c r="T99" s="36">
        <v>6.4</v>
      </c>
      <c r="U99" s="18">
        <v>6.4</v>
      </c>
      <c r="V99" s="18">
        <v>6.8</v>
      </c>
      <c r="W99" s="18">
        <v>6.7</v>
      </c>
      <c r="X99" s="18">
        <v>6.7</v>
      </c>
      <c r="Y99" s="14">
        <v>6</v>
      </c>
      <c r="Z99" s="18">
        <v>6.2</v>
      </c>
      <c r="AA99" s="27">
        <v>6.3</v>
      </c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</row>
    <row r="100" spans="1:40" ht="27" customHeight="1">
      <c r="A100" s="55" t="s">
        <v>1420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42">
        <v>7</v>
      </c>
      <c r="P100" s="42">
        <v>6.3</v>
      </c>
      <c r="Q100" s="42">
        <v>6.2</v>
      </c>
      <c r="R100" s="42">
        <v>6.5</v>
      </c>
      <c r="S100" s="42">
        <v>6.1</v>
      </c>
      <c r="T100" s="36">
        <v>5.7</v>
      </c>
      <c r="U100" s="18">
        <v>5.9</v>
      </c>
      <c r="V100" s="18">
        <v>5.6</v>
      </c>
      <c r="W100" s="18">
        <v>5.2</v>
      </c>
      <c r="X100" s="18">
        <v>4.2</v>
      </c>
      <c r="Y100" s="18">
        <v>3.7</v>
      </c>
      <c r="Z100" s="18">
        <v>3.6</v>
      </c>
      <c r="AA100" s="27">
        <v>3.5</v>
      </c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</row>
    <row r="101" spans="1:40">
      <c r="A101" s="55" t="s">
        <v>2022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42">
        <v>2.7</v>
      </c>
      <c r="P101" s="42">
        <v>3</v>
      </c>
      <c r="Q101" s="42">
        <v>2.9</v>
      </c>
      <c r="R101" s="42">
        <v>3</v>
      </c>
      <c r="S101" s="42">
        <v>2.9</v>
      </c>
      <c r="T101" s="36">
        <v>3.2</v>
      </c>
      <c r="U101" s="18">
        <v>3.3</v>
      </c>
      <c r="V101" s="18">
        <v>3.6</v>
      </c>
      <c r="W101" s="18">
        <v>3.6</v>
      </c>
      <c r="X101" s="18">
        <v>3.3</v>
      </c>
      <c r="Y101" s="18">
        <v>3.6</v>
      </c>
      <c r="Z101" s="18">
        <v>3.8</v>
      </c>
      <c r="AA101" s="27">
        <v>4.2</v>
      </c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</row>
    <row r="102" spans="1:40">
      <c r="A102" s="55" t="s">
        <v>1905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42">
        <v>1.2</v>
      </c>
      <c r="P102" s="42">
        <v>1.2</v>
      </c>
      <c r="Q102" s="42">
        <v>1.2</v>
      </c>
      <c r="R102" s="42">
        <v>1.2</v>
      </c>
      <c r="S102" s="42">
        <v>1.1000000000000001</v>
      </c>
      <c r="T102" s="36">
        <v>1.2</v>
      </c>
      <c r="U102" s="18">
        <v>1.1000000000000001</v>
      </c>
      <c r="V102" s="18">
        <v>1.2</v>
      </c>
      <c r="W102" s="18">
        <v>1.1000000000000001</v>
      </c>
      <c r="X102" s="18">
        <v>1.1000000000000001</v>
      </c>
      <c r="Y102" s="14">
        <v>1</v>
      </c>
      <c r="Z102" s="14">
        <v>1</v>
      </c>
      <c r="AA102" s="27">
        <v>1</v>
      </c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</row>
    <row r="103" spans="1:40" ht="57.75" customHeight="1">
      <c r="A103" s="8" t="s">
        <v>162</v>
      </c>
      <c r="B103" s="56"/>
      <c r="C103" s="56"/>
      <c r="D103" s="25">
        <v>2.6</v>
      </c>
      <c r="E103" s="18">
        <v>2.5</v>
      </c>
      <c r="F103" s="18">
        <v>2.5</v>
      </c>
      <c r="G103" s="18">
        <v>2.5</v>
      </c>
      <c r="H103" s="18">
        <v>2.5</v>
      </c>
      <c r="I103" s="18">
        <v>2.5</v>
      </c>
      <c r="J103" s="18">
        <v>2.7</v>
      </c>
      <c r="K103" s="42" t="s">
        <v>1421</v>
      </c>
      <c r="L103" s="42" t="s">
        <v>1422</v>
      </c>
      <c r="M103" s="42" t="s">
        <v>1423</v>
      </c>
      <c r="N103" s="42" t="s">
        <v>1424</v>
      </c>
      <c r="O103" s="42">
        <v>5.2</v>
      </c>
      <c r="P103" s="42">
        <v>5.9</v>
      </c>
      <c r="Q103" s="42">
        <v>6.7</v>
      </c>
      <c r="R103" s="42">
        <v>8</v>
      </c>
      <c r="S103" s="27">
        <v>9</v>
      </c>
      <c r="T103" s="36">
        <v>9.8000000000000007</v>
      </c>
      <c r="U103" s="18">
        <v>10.8</v>
      </c>
      <c r="V103" s="27">
        <v>12</v>
      </c>
      <c r="W103" s="27">
        <v>13</v>
      </c>
      <c r="X103" s="18">
        <v>13.2</v>
      </c>
      <c r="Y103" s="18">
        <v>15.5</v>
      </c>
      <c r="Z103" s="18">
        <v>16.5</v>
      </c>
      <c r="AA103" s="487">
        <v>17.899999999999999</v>
      </c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</row>
    <row r="104" spans="1:40" ht="16.5" customHeight="1">
      <c r="A104" s="477" t="s">
        <v>392</v>
      </c>
      <c r="B104" s="56"/>
      <c r="C104" s="56"/>
      <c r="D104" s="25"/>
      <c r="E104" s="18"/>
      <c r="F104" s="18"/>
      <c r="G104" s="18"/>
      <c r="H104" s="18"/>
      <c r="I104" s="18"/>
      <c r="J104" s="18"/>
      <c r="K104" s="42"/>
      <c r="L104" s="42"/>
      <c r="M104" s="42"/>
      <c r="N104" s="42"/>
      <c r="O104" s="42"/>
      <c r="P104" s="42"/>
      <c r="Q104" s="42"/>
      <c r="R104" s="42"/>
      <c r="S104" s="27"/>
      <c r="T104" s="36"/>
      <c r="U104" s="18"/>
      <c r="V104" s="27"/>
      <c r="W104" s="27"/>
      <c r="X104" s="18"/>
      <c r="Y104" s="18"/>
      <c r="Z104" s="18">
        <v>14.3</v>
      </c>
      <c r="AA104" s="18">
        <v>15.9</v>
      </c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</row>
    <row r="105" spans="1:40" ht="12.75" customHeight="1">
      <c r="A105" s="55" t="s">
        <v>1419</v>
      </c>
      <c r="B105" s="25"/>
      <c r="C105" s="25"/>
      <c r="D105" s="25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42">
        <v>13.9</v>
      </c>
      <c r="P105" s="42">
        <v>14.5</v>
      </c>
      <c r="Q105" s="42">
        <v>16</v>
      </c>
      <c r="R105" s="42">
        <v>18.8</v>
      </c>
      <c r="S105" s="42">
        <v>20.2</v>
      </c>
      <c r="T105" s="36">
        <v>21.7</v>
      </c>
      <c r="U105" s="18">
        <v>22.8</v>
      </c>
      <c r="V105" s="18">
        <v>25.5</v>
      </c>
      <c r="W105" s="18">
        <v>26.6</v>
      </c>
      <c r="X105" s="18">
        <v>27.4</v>
      </c>
      <c r="Y105" s="18">
        <v>29.8</v>
      </c>
      <c r="Z105" s="18">
        <v>30.9</v>
      </c>
      <c r="AA105" s="18">
        <v>33.1</v>
      </c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</row>
    <row r="106" spans="1:40">
      <c r="A106" s="55" t="s">
        <v>618</v>
      </c>
      <c r="B106" s="25"/>
      <c r="C106" s="25"/>
      <c r="D106" s="25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42">
        <v>3.8</v>
      </c>
      <c r="P106" s="42">
        <v>4.3</v>
      </c>
      <c r="Q106" s="42">
        <v>4.8</v>
      </c>
      <c r="R106" s="42">
        <v>6.3</v>
      </c>
      <c r="S106" s="42">
        <v>7.2</v>
      </c>
      <c r="T106" s="42">
        <v>8</v>
      </c>
      <c r="U106" s="18">
        <v>9.1</v>
      </c>
      <c r="V106" s="18">
        <v>10.5</v>
      </c>
      <c r="W106" s="18">
        <v>11.6</v>
      </c>
      <c r="X106" s="18">
        <v>12.4</v>
      </c>
      <c r="Y106" s="18">
        <v>14.6</v>
      </c>
      <c r="Z106" s="18">
        <v>16.3</v>
      </c>
      <c r="AA106" s="18">
        <v>18.3</v>
      </c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</row>
    <row r="107" spans="1:40" ht="15" customHeight="1">
      <c r="A107" s="55" t="s">
        <v>1420</v>
      </c>
      <c r="B107" s="25"/>
      <c r="C107" s="25"/>
      <c r="D107" s="25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42">
        <v>5.5</v>
      </c>
      <c r="P107" s="42">
        <v>6.2</v>
      </c>
      <c r="Q107" s="42">
        <v>6.8</v>
      </c>
      <c r="R107" s="42">
        <v>8.1</v>
      </c>
      <c r="S107" s="42">
        <v>8.6999999999999993</v>
      </c>
      <c r="T107" s="42">
        <v>9.1</v>
      </c>
      <c r="U107" s="18">
        <v>9.8000000000000007</v>
      </c>
      <c r="V107" s="18">
        <v>10.7</v>
      </c>
      <c r="W107" s="18">
        <v>11.4</v>
      </c>
      <c r="X107" s="18">
        <v>11.2</v>
      </c>
      <c r="Y107" s="18">
        <v>13.1</v>
      </c>
      <c r="Z107" s="18">
        <v>14.1</v>
      </c>
      <c r="AA107" s="18">
        <v>14.3</v>
      </c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</row>
    <row r="108" spans="1:40">
      <c r="A108" s="55" t="s">
        <v>2022</v>
      </c>
      <c r="B108" s="25"/>
      <c r="C108" s="25"/>
      <c r="D108" s="25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42">
        <v>6</v>
      </c>
      <c r="P108" s="42">
        <v>6.8</v>
      </c>
      <c r="Q108" s="42">
        <v>7.1</v>
      </c>
      <c r="R108" s="42">
        <v>8.3000000000000007</v>
      </c>
      <c r="S108" s="42">
        <v>9.5</v>
      </c>
      <c r="T108" s="42">
        <v>10.1</v>
      </c>
      <c r="U108" s="18">
        <v>11.5</v>
      </c>
      <c r="V108" s="27">
        <v>13</v>
      </c>
      <c r="W108" s="18">
        <v>14.5</v>
      </c>
      <c r="X108" s="27">
        <v>15</v>
      </c>
      <c r="Y108" s="18">
        <v>18.8</v>
      </c>
      <c r="Z108" s="18">
        <v>20.100000000000001</v>
      </c>
      <c r="AA108" s="18">
        <v>21.5</v>
      </c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</row>
    <row r="109" spans="1:40">
      <c r="A109" s="55" t="s">
        <v>1905</v>
      </c>
      <c r="B109" s="25"/>
      <c r="C109" s="25"/>
      <c r="D109" s="25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42">
        <v>5.2</v>
      </c>
      <c r="P109" s="42">
        <v>6.3</v>
      </c>
      <c r="Q109" s="42">
        <v>7.5</v>
      </c>
      <c r="R109" s="42">
        <v>8.6</v>
      </c>
      <c r="S109" s="42">
        <v>9.1999999999999993</v>
      </c>
      <c r="T109" s="42">
        <v>10</v>
      </c>
      <c r="U109" s="18">
        <v>10.6</v>
      </c>
      <c r="V109" s="27">
        <v>11</v>
      </c>
      <c r="W109" s="18">
        <v>11.3</v>
      </c>
      <c r="X109" s="18">
        <v>10.8</v>
      </c>
      <c r="Y109" s="18">
        <v>12.8</v>
      </c>
      <c r="Z109" s="18">
        <v>13.4</v>
      </c>
      <c r="AA109" s="18">
        <v>14.1</v>
      </c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</row>
    <row r="110" spans="1:40" ht="55.5" customHeight="1">
      <c r="A110" s="28" t="s">
        <v>1776</v>
      </c>
      <c r="B110" s="25"/>
      <c r="C110" s="58">
        <v>363.7</v>
      </c>
      <c r="D110" s="58">
        <v>343</v>
      </c>
      <c r="E110" s="13">
        <v>300.10000000000002</v>
      </c>
      <c r="F110" s="13">
        <v>270.7</v>
      </c>
      <c r="G110" s="13">
        <v>212.5</v>
      </c>
      <c r="H110" s="13">
        <v>185.2</v>
      </c>
      <c r="I110" s="13">
        <v>158.5</v>
      </c>
      <c r="J110" s="13">
        <v>153.1</v>
      </c>
      <c r="K110" s="13">
        <v>151.80000000000001</v>
      </c>
      <c r="L110" s="13">
        <v>144.69999999999999</v>
      </c>
      <c r="M110" s="13">
        <v>127.7</v>
      </c>
      <c r="N110" s="13">
        <v>106.7</v>
      </c>
      <c r="O110" s="13">
        <v>87.8</v>
      </c>
      <c r="P110" s="13">
        <v>77.7</v>
      </c>
      <c r="Q110" s="13">
        <v>70.7</v>
      </c>
      <c r="R110" s="13">
        <v>66.099999999999994</v>
      </c>
      <c r="S110" s="13">
        <v>58.3</v>
      </c>
      <c r="T110" s="13">
        <v>46.1</v>
      </c>
      <c r="U110" s="18">
        <v>47.7</v>
      </c>
      <c r="V110" s="18">
        <v>43.6</v>
      </c>
      <c r="W110" s="18">
        <v>40.4</v>
      </c>
      <c r="X110" s="18">
        <v>35.6</v>
      </c>
      <c r="Y110" s="36">
        <v>31.3</v>
      </c>
      <c r="Z110" s="18">
        <v>28.2</v>
      </c>
      <c r="AA110" s="18">
        <v>26.7</v>
      </c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</row>
    <row r="111" spans="1:40" ht="30" customHeight="1">
      <c r="A111" s="26" t="s">
        <v>2230</v>
      </c>
      <c r="B111" s="25"/>
      <c r="C111" s="58">
        <v>7.7</v>
      </c>
      <c r="D111" s="58">
        <v>7.6</v>
      </c>
      <c r="E111" s="13">
        <v>6.8</v>
      </c>
      <c r="F111" s="13">
        <v>6.8</v>
      </c>
      <c r="G111" s="13">
        <v>5.4</v>
      </c>
      <c r="H111" s="13">
        <v>4.7</v>
      </c>
      <c r="I111" s="13">
        <v>4.3</v>
      </c>
      <c r="J111" s="13">
        <v>4.3</v>
      </c>
      <c r="K111" s="13">
        <v>4.4000000000000004</v>
      </c>
      <c r="L111" s="13">
        <v>4.4000000000000004</v>
      </c>
      <c r="M111" s="13">
        <v>3.9</v>
      </c>
      <c r="N111" s="13">
        <v>3.5</v>
      </c>
      <c r="O111" s="13">
        <v>3.3</v>
      </c>
      <c r="P111" s="13">
        <v>3.1</v>
      </c>
      <c r="Q111" s="13">
        <v>2.9</v>
      </c>
      <c r="R111" s="13">
        <v>3</v>
      </c>
      <c r="S111" s="13">
        <v>2.6</v>
      </c>
      <c r="T111" s="13">
        <v>2</v>
      </c>
      <c r="U111" s="27">
        <v>2</v>
      </c>
      <c r="V111" s="27">
        <v>1.82</v>
      </c>
      <c r="W111" s="18">
        <v>1.8</v>
      </c>
      <c r="X111" s="18">
        <v>1.7</v>
      </c>
      <c r="Y111" s="36">
        <v>1.5</v>
      </c>
      <c r="Z111" s="18">
        <v>1.3</v>
      </c>
      <c r="AA111" s="18">
        <v>1.3</v>
      </c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</row>
    <row r="112" spans="1:40" ht="24" customHeight="1">
      <c r="A112" s="514" t="s">
        <v>1024</v>
      </c>
      <c r="B112" s="515"/>
      <c r="C112" s="515"/>
      <c r="D112" s="515"/>
      <c r="E112" s="515"/>
      <c r="F112" s="515"/>
      <c r="G112" s="515"/>
      <c r="H112" s="515"/>
      <c r="I112" s="515"/>
      <c r="J112" s="515"/>
      <c r="K112" s="515"/>
      <c r="L112" s="515"/>
      <c r="M112" s="515"/>
      <c r="N112" s="515"/>
      <c r="O112" s="515"/>
      <c r="P112" s="515"/>
      <c r="Q112" s="515"/>
      <c r="R112" s="515"/>
      <c r="S112" s="515"/>
      <c r="T112" s="515"/>
      <c r="U112" s="515"/>
      <c r="V112" s="503"/>
      <c r="W112" s="503"/>
      <c r="X112" s="503"/>
      <c r="Y112" s="503"/>
      <c r="Z112" s="503"/>
      <c r="AA112" s="503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</row>
    <row r="113" spans="1:40" ht="18.75" customHeight="1">
      <c r="A113" s="523" t="s">
        <v>470</v>
      </c>
      <c r="B113" s="533"/>
      <c r="C113" s="533"/>
      <c r="D113" s="533"/>
      <c r="E113" s="533"/>
      <c r="F113" s="533"/>
      <c r="G113" s="533"/>
      <c r="H113" s="533"/>
      <c r="I113" s="533"/>
      <c r="J113" s="533"/>
      <c r="K113" s="533"/>
      <c r="L113" s="533"/>
      <c r="M113" s="533"/>
      <c r="N113" s="533"/>
      <c r="O113" s="533"/>
      <c r="P113" s="533"/>
      <c r="Q113" s="533"/>
      <c r="R113" s="533"/>
      <c r="S113" s="533"/>
      <c r="T113" s="533"/>
      <c r="U113" s="533"/>
      <c r="V113" s="528"/>
      <c r="W113" s="528"/>
      <c r="X113" s="528"/>
      <c r="Y113" s="528"/>
      <c r="Z113" s="503"/>
      <c r="AA113" s="503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</row>
    <row r="114" spans="1:40" ht="17.25" customHeight="1">
      <c r="A114" s="533" t="s">
        <v>163</v>
      </c>
      <c r="B114" s="539"/>
      <c r="C114" s="539"/>
      <c r="D114" s="539"/>
      <c r="E114" s="539"/>
      <c r="F114" s="539"/>
      <c r="G114" s="539"/>
      <c r="H114" s="539"/>
      <c r="I114" s="539"/>
      <c r="J114" s="539"/>
      <c r="K114" s="539"/>
      <c r="L114" s="539"/>
      <c r="M114" s="539"/>
      <c r="N114" s="539"/>
      <c r="O114" s="539"/>
      <c r="P114" s="539"/>
      <c r="Q114" s="539"/>
      <c r="R114" s="539"/>
      <c r="S114" s="539"/>
      <c r="T114" s="539"/>
      <c r="U114" s="539"/>
      <c r="V114" s="539"/>
      <c r="W114" s="539"/>
      <c r="X114" s="539"/>
      <c r="Y114" s="539"/>
      <c r="Z114" s="503"/>
      <c r="AA114" s="503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</row>
    <row r="115" spans="1:40" ht="17.25" customHeight="1">
      <c r="A115" s="523" t="s">
        <v>164</v>
      </c>
      <c r="B115" s="533"/>
      <c r="C115" s="533"/>
      <c r="D115" s="533"/>
      <c r="E115" s="533"/>
      <c r="F115" s="533"/>
      <c r="G115" s="533"/>
      <c r="H115" s="533"/>
      <c r="I115" s="533"/>
      <c r="J115" s="533"/>
      <c r="K115" s="533"/>
      <c r="L115" s="533"/>
      <c r="M115" s="533"/>
      <c r="N115" s="533"/>
      <c r="O115" s="533"/>
      <c r="P115" s="533"/>
      <c r="Q115" s="533"/>
      <c r="R115" s="533"/>
      <c r="S115" s="533"/>
      <c r="T115" s="533"/>
      <c r="U115" s="533"/>
      <c r="V115" s="528"/>
      <c r="W115" s="528"/>
      <c r="X115" s="528"/>
      <c r="Y115" s="528"/>
      <c r="Z115" s="503"/>
      <c r="AA115" s="503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</row>
    <row r="116" spans="1:40">
      <c r="A116" s="534" t="s">
        <v>393</v>
      </c>
      <c r="B116" s="535"/>
      <c r="C116" s="535"/>
      <c r="D116" s="535"/>
      <c r="E116" s="535"/>
      <c r="F116" s="535"/>
      <c r="G116" s="535"/>
      <c r="H116" s="535"/>
      <c r="I116" s="535"/>
      <c r="J116" s="535"/>
      <c r="K116" s="535"/>
      <c r="L116" s="535"/>
      <c r="M116" s="535"/>
      <c r="N116" s="535"/>
      <c r="O116" s="535"/>
      <c r="P116" s="535"/>
      <c r="Q116" s="535"/>
      <c r="R116" s="535"/>
      <c r="S116" s="535"/>
      <c r="T116" s="535"/>
      <c r="U116" s="535"/>
      <c r="V116" s="536"/>
      <c r="W116" s="536"/>
      <c r="X116" s="536"/>
      <c r="Y116" s="536"/>
      <c r="Z116" s="520"/>
      <c r="AA116" s="503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</row>
    <row r="117" spans="1:40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</row>
    <row r="118" spans="1:40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</row>
    <row r="119" spans="1:40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</row>
    <row r="120" spans="1:4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</row>
    <row r="121" spans="1:40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</row>
    <row r="122" spans="1:40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</row>
    <row r="123" spans="1:40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</row>
    <row r="124" spans="1:40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</row>
    <row r="125" spans="1:40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</row>
    <row r="126" spans="1:40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</row>
    <row r="127" spans="1:40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</row>
    <row r="128" spans="1:40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</row>
    <row r="129" spans="1:40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</row>
    <row r="130" spans="1:4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</row>
    <row r="131" spans="1:40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</row>
    <row r="132" spans="1:40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</row>
    <row r="133" spans="1:40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</row>
    <row r="134" spans="1:40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</row>
    <row r="135" spans="1:40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</row>
    <row r="136" spans="1:40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</row>
    <row r="137" spans="1:40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</row>
    <row r="138" spans="1:40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</row>
    <row r="139" spans="1:40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</row>
    <row r="140" spans="1: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</row>
    <row r="141" spans="1:40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</row>
    <row r="142" spans="1:40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</row>
    <row r="143" spans="1:40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</row>
    <row r="144" spans="1:40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</row>
    <row r="145" spans="1:40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</row>
    <row r="146" spans="1:40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</row>
    <row r="147" spans="1:40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</row>
    <row r="148" spans="1:40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</row>
    <row r="149" spans="1:40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</row>
    <row r="150" spans="1:4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</row>
    <row r="151" spans="1:40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</row>
    <row r="152" spans="1:40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</row>
    <row r="153" spans="1:40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</row>
    <row r="154" spans="1:40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</row>
    <row r="155" spans="1:40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</row>
    <row r="156" spans="1:40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</row>
    <row r="157" spans="1:40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</row>
    <row r="158" spans="1:40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</row>
    <row r="159" spans="1:40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</row>
    <row r="160" spans="1:4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</row>
    <row r="161" spans="1:40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</row>
    <row r="162" spans="1:40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</row>
    <row r="163" spans="1:40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</row>
  </sheetData>
  <mergeCells count="23">
    <mergeCell ref="A66:AA66"/>
    <mergeCell ref="A114:AA114"/>
    <mergeCell ref="A115:AA115"/>
    <mergeCell ref="GS65:HL65"/>
    <mergeCell ref="AO65:BH65"/>
    <mergeCell ref="A113:AA113"/>
    <mergeCell ref="BI65:CB65"/>
    <mergeCell ref="A116:AA116"/>
    <mergeCell ref="A3:AA3"/>
    <mergeCell ref="CW65:DP65"/>
    <mergeCell ref="CC65:CV65"/>
    <mergeCell ref="A73:AA73"/>
    <mergeCell ref="A112:AA112"/>
    <mergeCell ref="A1:AA1"/>
    <mergeCell ref="A63:AA63"/>
    <mergeCell ref="A64:AA64"/>
    <mergeCell ref="A65:AA65"/>
    <mergeCell ref="IG65:IV65"/>
    <mergeCell ref="DQ65:EJ65"/>
    <mergeCell ref="EK65:FD65"/>
    <mergeCell ref="FE65:FX65"/>
    <mergeCell ref="FY65:GR65"/>
    <mergeCell ref="HM65:IF65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M96:N96 K75:N75 K82:N82 K89 K103:N10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5">
    <tabColor rgb="FFCCFFCC"/>
  </sheetPr>
  <dimension ref="A1:IV165"/>
  <sheetViews>
    <sheetView zoomScale="80" zoomScaleNormal="80" workbookViewId="0">
      <pane xSplit="1" ySplit="3" topLeftCell="H97" activePane="bottomRight" state="frozen"/>
      <selection pane="topRight" activeCell="B1" sqref="B1"/>
      <selection pane="bottomLeft" activeCell="A4" sqref="A4"/>
      <selection pane="bottomRight" activeCell="A138" sqref="A138:AA138"/>
    </sheetView>
  </sheetViews>
  <sheetFormatPr defaultRowHeight="13.2"/>
  <cols>
    <col min="1" max="1" width="34.5546875" customWidth="1"/>
    <col min="2" max="3" width="9.5546875" bestFit="1" customWidth="1"/>
    <col min="4" max="5" width="9.88671875" bestFit="1" customWidth="1"/>
    <col min="6" max="6" width="10.6640625" customWidth="1"/>
    <col min="7" max="7" width="10.44140625" customWidth="1"/>
    <col min="8" max="14" width="11" bestFit="1" customWidth="1"/>
    <col min="15" max="15" width="12.5546875" customWidth="1"/>
    <col min="16" max="16" width="12.6640625" customWidth="1"/>
    <col min="17" max="17" width="11.109375" customWidth="1"/>
    <col min="18" max="18" width="12.88671875" customWidth="1"/>
    <col min="19" max="19" width="11.109375" customWidth="1"/>
    <col min="20" max="21" width="11.88671875" customWidth="1"/>
    <col min="22" max="22" width="13.6640625" customWidth="1"/>
    <col min="23" max="23" width="11.6640625" customWidth="1"/>
    <col min="24" max="24" width="11.44140625" customWidth="1"/>
    <col min="25" max="25" width="12.6640625" customWidth="1"/>
    <col min="26" max="26" width="11.6640625" customWidth="1"/>
    <col min="27" max="27" width="12.6640625" customWidth="1"/>
  </cols>
  <sheetData>
    <row r="1" spans="1:27">
      <c r="A1" s="510" t="s">
        <v>466</v>
      </c>
      <c r="B1" s="511"/>
      <c r="C1" s="511"/>
      <c r="D1" s="511"/>
      <c r="E1" s="511"/>
      <c r="F1" s="511"/>
      <c r="G1" s="511"/>
      <c r="H1" s="511"/>
      <c r="I1" s="511"/>
      <c r="J1" s="511"/>
      <c r="K1" s="511"/>
      <c r="L1" s="511"/>
      <c r="M1" s="511"/>
      <c r="N1" s="511"/>
      <c r="O1" s="511"/>
      <c r="P1" s="511"/>
      <c r="Q1" s="511"/>
      <c r="R1" s="511"/>
      <c r="S1" s="511"/>
      <c r="T1" s="511"/>
      <c r="U1" s="511"/>
      <c r="V1" s="511"/>
      <c r="W1" s="512"/>
      <c r="X1" s="512"/>
      <c r="Y1" s="512"/>
      <c r="Z1" s="512"/>
      <c r="AA1" s="503"/>
    </row>
    <row r="2" spans="1:27" ht="14.25" customHeight="1">
      <c r="A2" s="1" t="s">
        <v>1518</v>
      </c>
      <c r="B2" s="1">
        <v>1991</v>
      </c>
      <c r="C2" s="1">
        <v>1992</v>
      </c>
      <c r="D2" s="1">
        <v>1993</v>
      </c>
      <c r="E2" s="1">
        <v>1994</v>
      </c>
      <c r="F2" s="1">
        <v>1995</v>
      </c>
      <c r="G2" s="1">
        <v>1996</v>
      </c>
      <c r="H2" s="1">
        <v>1997</v>
      </c>
      <c r="I2" s="1">
        <v>1998</v>
      </c>
      <c r="J2" s="1">
        <v>1999</v>
      </c>
      <c r="K2" s="1">
        <v>2000</v>
      </c>
      <c r="L2" s="1">
        <v>2001</v>
      </c>
      <c r="M2" s="1">
        <v>2002</v>
      </c>
      <c r="N2" s="1">
        <v>2003</v>
      </c>
      <c r="O2" s="1">
        <v>2004</v>
      </c>
      <c r="P2" s="1">
        <v>2005</v>
      </c>
      <c r="Q2" s="1">
        <v>2006</v>
      </c>
      <c r="R2" s="1">
        <v>2007</v>
      </c>
      <c r="S2" s="174">
        <v>2008</v>
      </c>
      <c r="T2" s="174">
        <v>2009</v>
      </c>
      <c r="U2" s="174">
        <v>2010</v>
      </c>
      <c r="V2" s="174">
        <v>2011</v>
      </c>
      <c r="W2" s="174">
        <v>2012</v>
      </c>
      <c r="X2" s="174">
        <v>2013</v>
      </c>
      <c r="Y2" s="174">
        <v>2014</v>
      </c>
      <c r="Z2" s="174">
        <v>2015</v>
      </c>
      <c r="AA2" s="174">
        <v>2016</v>
      </c>
    </row>
    <row r="3" spans="1:27" ht="15.75" customHeight="1">
      <c r="A3" s="508" t="s">
        <v>2231</v>
      </c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</row>
    <row r="4" spans="1:27" ht="18.75" customHeight="1">
      <c r="A4" s="32" t="s">
        <v>218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</row>
    <row r="5" spans="1:27" ht="40.5" customHeight="1">
      <c r="A5" s="8" t="s">
        <v>117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</row>
    <row r="6" spans="1:27" ht="34.5" customHeight="1">
      <c r="A6" s="229" t="s">
        <v>118</v>
      </c>
      <c r="B6" s="18"/>
      <c r="C6" s="10">
        <f t="shared" ref="C6:K6" si="0">SUM(C8:C11)</f>
        <v>7.6246000000000009</v>
      </c>
      <c r="D6" s="10">
        <f t="shared" si="0"/>
        <v>91.78949999999999</v>
      </c>
      <c r="E6" s="10">
        <f t="shared" si="0"/>
        <v>338.90170000000001</v>
      </c>
      <c r="F6" s="10">
        <f t="shared" si="0"/>
        <v>906.48230000000012</v>
      </c>
      <c r="G6" s="10">
        <f t="shared" si="0"/>
        <v>1327.2411999999999</v>
      </c>
      <c r="H6" s="10">
        <f t="shared" si="0"/>
        <v>1494.0085928998622</v>
      </c>
      <c r="I6" s="10">
        <f t="shared" si="0"/>
        <v>1596.3186999999998</v>
      </c>
      <c r="J6" s="10">
        <f t="shared" si="0"/>
        <v>2462.4443999999999</v>
      </c>
      <c r="K6" s="10">
        <f t="shared" si="0"/>
        <v>3530.0576999999998</v>
      </c>
      <c r="L6" s="10">
        <f>SUM(L8:L11)-1</f>
        <v>4666.9164999999994</v>
      </c>
      <c r="M6" s="10">
        <f t="shared" ref="M6:R6" si="1">SUM(M8:M11)</f>
        <v>6263.3913000000002</v>
      </c>
      <c r="N6" s="10">
        <f t="shared" si="1"/>
        <v>7604.2431000000006</v>
      </c>
      <c r="O6" s="10">
        <f t="shared" si="1"/>
        <v>9575.5496999999996</v>
      </c>
      <c r="P6" s="10">
        <f t="shared" si="1"/>
        <v>12047.419099999999</v>
      </c>
      <c r="Q6" s="10">
        <f t="shared" si="1"/>
        <v>14842.912399999997</v>
      </c>
      <c r="R6" s="10">
        <f t="shared" si="1"/>
        <v>18316.4048</v>
      </c>
      <c r="S6" s="10">
        <f>SUM(S8:S11)</f>
        <v>22284.3943</v>
      </c>
      <c r="T6" s="10">
        <f>SUM(T8:T11)</f>
        <v>24252.1247</v>
      </c>
      <c r="U6" s="10">
        <v>28054.605163291038</v>
      </c>
      <c r="V6" s="10">
        <v>32625.5</v>
      </c>
      <c r="W6" s="10">
        <v>37409</v>
      </c>
      <c r="X6" s="10">
        <v>41506</v>
      </c>
      <c r="Y6" s="10">
        <v>45707</v>
      </c>
      <c r="Z6" s="10">
        <v>47893</v>
      </c>
    </row>
    <row r="7" spans="1:27">
      <c r="A7" s="11" t="s">
        <v>650</v>
      </c>
      <c r="B7" s="18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7">
      <c r="A8" s="11" t="s">
        <v>1640</v>
      </c>
      <c r="B8" s="18"/>
      <c r="C8" s="10">
        <f>6979.4/1000</f>
        <v>6.9794</v>
      </c>
      <c r="D8" s="10">
        <f>76346.2/1000</f>
        <v>76.346199999999996</v>
      </c>
      <c r="E8" s="10">
        <f>300749.1/1000</f>
        <v>300.7491</v>
      </c>
      <c r="F8" s="10">
        <f>694418.3/1000</f>
        <v>694.41830000000004</v>
      </c>
      <c r="G8" s="10">
        <f>1062116.4/1000</f>
        <v>1062.1163999999999</v>
      </c>
      <c r="H8" s="10">
        <v>1236.9188999999999</v>
      </c>
      <c r="I8" s="10">
        <v>1291.9393</v>
      </c>
      <c r="J8" s="10">
        <v>1939.2831999999999</v>
      </c>
      <c r="K8" s="10">
        <v>2944.7294999999999</v>
      </c>
      <c r="L8" s="10">
        <v>3852.1844999999998</v>
      </c>
      <c r="M8" s="12">
        <v>5071.2831999999999</v>
      </c>
      <c r="N8" s="12">
        <v>6227.1030000000001</v>
      </c>
      <c r="O8" s="12">
        <v>7837</v>
      </c>
      <c r="P8" s="12">
        <v>9439.8279000000002</v>
      </c>
      <c r="Q8" s="12">
        <v>11873.210999999999</v>
      </c>
      <c r="R8" s="12">
        <v>15340.209000000001</v>
      </c>
      <c r="S8" s="10">
        <v>19204.696199999998</v>
      </c>
      <c r="T8" s="10">
        <v>20131.506100000002</v>
      </c>
      <c r="U8" s="10">
        <v>22736.866899999997</v>
      </c>
      <c r="V8" s="10">
        <v>26107</v>
      </c>
      <c r="W8" s="10">
        <v>29833</v>
      </c>
      <c r="X8" s="10">
        <v>33372</v>
      </c>
      <c r="Y8" s="10">
        <v>37006</v>
      </c>
      <c r="Z8" s="10">
        <v>37784</v>
      </c>
    </row>
    <row r="9" spans="1:27">
      <c r="A9" s="11" t="s">
        <v>1641</v>
      </c>
      <c r="B9" s="18"/>
      <c r="C9" s="10">
        <f>1335.8/1000</f>
        <v>1.3357999999999999</v>
      </c>
      <c r="D9" s="10">
        <f>14999.8/1000</f>
        <v>14.999799999999999</v>
      </c>
      <c r="E9" s="10">
        <f>54643.8/1000</f>
        <v>54.643800000000006</v>
      </c>
      <c r="F9" s="10">
        <f>188983.6/1000</f>
        <v>188.9836</v>
      </c>
      <c r="G9" s="10">
        <f>253605.4/1000</f>
        <v>253.6054</v>
      </c>
      <c r="H9" s="10">
        <v>295.50030380000004</v>
      </c>
      <c r="I9" s="10">
        <v>337.2482</v>
      </c>
      <c r="J9" s="10">
        <v>546.74840000000006</v>
      </c>
      <c r="K9" s="10">
        <v>697.06949999999995</v>
      </c>
      <c r="L9" s="10">
        <v>864.16660000000002</v>
      </c>
      <c r="M9" s="12">
        <v>1260.7347</v>
      </c>
      <c r="N9" s="12">
        <v>1307.9151999999999</v>
      </c>
      <c r="O9" s="12">
        <v>1651.0283999999999</v>
      </c>
      <c r="P9" s="12">
        <v>2070.9793</v>
      </c>
      <c r="Q9" s="12">
        <v>2527.5492999999997</v>
      </c>
      <c r="R9" s="12">
        <v>2953.0636</v>
      </c>
      <c r="S9" s="10">
        <v>3294.1712000000002</v>
      </c>
      <c r="T9" s="10">
        <v>3618.2096000000001</v>
      </c>
      <c r="U9" s="10">
        <v>3563.8051278255962</v>
      </c>
      <c r="V9" s="10">
        <v>7032</v>
      </c>
      <c r="W9" s="10">
        <v>7952</v>
      </c>
      <c r="X9" s="10">
        <v>8476</v>
      </c>
      <c r="Y9" s="10">
        <v>8879</v>
      </c>
      <c r="Z9" s="10">
        <v>9542</v>
      </c>
    </row>
    <row r="10" spans="1:27">
      <c r="A10" s="11" t="s">
        <v>1642</v>
      </c>
      <c r="B10" s="18"/>
      <c r="C10" s="10">
        <f>(80.7-6.3)/1000</f>
        <v>7.4400000000000008E-2</v>
      </c>
      <c r="D10" s="10">
        <f>(4535.8-38.4)/1000</f>
        <v>4.4974000000000007</v>
      </c>
      <c r="E10" s="10">
        <f>(17224.6-393.1)/1000</f>
        <v>16.831499999999998</v>
      </c>
      <c r="F10" s="10">
        <f>(60038.8-751)/1000</f>
        <v>59.287800000000004</v>
      </c>
      <c r="G10" s="10">
        <f>(72941.8-836.3)/1000</f>
        <v>72.105500000000006</v>
      </c>
      <c r="H10" s="10">
        <v>71.241599999999991</v>
      </c>
      <c r="I10" s="10">
        <v>67.790199999999999</v>
      </c>
      <c r="J10" s="10">
        <v>155.06320000000002</v>
      </c>
      <c r="K10" s="10">
        <v>211.08410000000001</v>
      </c>
      <c r="L10" s="10">
        <v>217.1146</v>
      </c>
      <c r="M10" s="12">
        <v>301.12900000000002</v>
      </c>
      <c r="N10" s="12">
        <v>580.30430000000001</v>
      </c>
      <c r="O10" s="12">
        <v>755.52210000000002</v>
      </c>
      <c r="P10" s="12">
        <v>1210.3965000000001</v>
      </c>
      <c r="Q10" s="12">
        <v>1336.3632</v>
      </c>
      <c r="R10" s="12">
        <v>1221.056</v>
      </c>
      <c r="S10" s="10">
        <v>1336.3296</v>
      </c>
      <c r="T10" s="10">
        <v>1627.4337000000003</v>
      </c>
      <c r="U10" s="10">
        <v>1759.0454195582852</v>
      </c>
      <c r="V10" s="10">
        <v>1003</v>
      </c>
      <c r="W10" s="10">
        <v>1064</v>
      </c>
      <c r="X10" s="10">
        <v>1213</v>
      </c>
      <c r="Y10" s="10">
        <v>1569</v>
      </c>
      <c r="Z10" s="10">
        <v>1740</v>
      </c>
    </row>
    <row r="11" spans="1:27">
      <c r="A11" s="11" t="s">
        <v>1643</v>
      </c>
      <c r="B11" s="18"/>
      <c r="C11" s="10">
        <f>((1158.4+201.3)-(433.1+1633.2+58.4))/1000</f>
        <v>-0.76500000000000024</v>
      </c>
      <c r="D11" s="10">
        <f>((15374.6+1518.4)-(4430.2+16264.4+252.3))/1000</f>
        <v>-4.0538999999999978</v>
      </c>
      <c r="E11" s="10">
        <f>((48784.5+1118.2)-(18995.8+61357.9+2871.7))/1000</f>
        <v>-33.322699999999998</v>
      </c>
      <c r="F11" s="10">
        <f>((138092.4+4155.8)-(37105.5+136053.3+5296.8))/1000</f>
        <v>-36.207399999999993</v>
      </c>
      <c r="G11" s="10">
        <f>((232650.7+3936.6)-(57250.6+234639+5283.8))/1000</f>
        <v>-60.586099999999945</v>
      </c>
      <c r="H11" s="10">
        <v>-109.65221090013787</v>
      </c>
      <c r="I11" s="10">
        <v>-100.65900000000001</v>
      </c>
      <c r="J11" s="10">
        <v>-178.65039999999999</v>
      </c>
      <c r="K11" s="10">
        <v>-322.8254</v>
      </c>
      <c r="L11" s="10">
        <v>-265.54919999999998</v>
      </c>
      <c r="M11" s="12">
        <v>-369.75559999999984</v>
      </c>
      <c r="N11" s="12">
        <v>-511.07939999999991</v>
      </c>
      <c r="O11" s="12">
        <v>-668.00080000000003</v>
      </c>
      <c r="P11" s="12">
        <v>-673.78460000000007</v>
      </c>
      <c r="Q11" s="12">
        <v>-894.21109999999965</v>
      </c>
      <c r="R11" s="12">
        <v>-1197.9238000000003</v>
      </c>
      <c r="S11" s="10">
        <v>-1550.8027000000002</v>
      </c>
      <c r="T11" s="10">
        <v>-1125.0247000000002</v>
      </c>
      <c r="U11" s="10">
        <v>-5.1122840928472577</v>
      </c>
      <c r="V11" s="10">
        <v>-1517</v>
      </c>
      <c r="W11" s="10">
        <v>-1439</v>
      </c>
      <c r="X11" s="10">
        <v>-1555</v>
      </c>
      <c r="Y11" s="10">
        <v>-1748</v>
      </c>
      <c r="Z11" s="10">
        <v>-1173</v>
      </c>
    </row>
    <row r="12" spans="1:27" ht="29.25" customHeight="1">
      <c r="A12" s="8" t="s">
        <v>119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3"/>
      <c r="T12" s="15"/>
      <c r="U12" s="114"/>
      <c r="V12" s="437"/>
      <c r="W12" s="437"/>
      <c r="X12" s="437"/>
      <c r="Y12" s="427"/>
      <c r="Z12" s="427"/>
    </row>
    <row r="13" spans="1:27" ht="31.5" customHeight="1">
      <c r="A13" s="229" t="s">
        <v>138</v>
      </c>
      <c r="B13" s="18"/>
      <c r="C13" s="13">
        <v>100</v>
      </c>
      <c r="D13" s="13">
        <v>100</v>
      </c>
      <c r="E13" s="13">
        <v>100</v>
      </c>
      <c r="F13" s="13">
        <v>100</v>
      </c>
      <c r="G13" s="13">
        <v>100</v>
      </c>
      <c r="H13" s="13">
        <v>100</v>
      </c>
      <c r="I13" s="13">
        <v>100</v>
      </c>
      <c r="J13" s="13">
        <v>100</v>
      </c>
      <c r="K13" s="13">
        <v>100</v>
      </c>
      <c r="L13" s="13">
        <v>100</v>
      </c>
      <c r="M13" s="13">
        <f t="shared" ref="M13:X13" si="2">M15+M16+M17+M18</f>
        <v>99.932268097073418</v>
      </c>
      <c r="N13" s="13">
        <f t="shared" si="2"/>
        <v>100</v>
      </c>
      <c r="O13" s="13">
        <f t="shared" si="2"/>
        <v>100.00000000000001</v>
      </c>
      <c r="P13" s="13">
        <f t="shared" si="2"/>
        <v>100</v>
      </c>
      <c r="Q13" s="13">
        <f t="shared" si="2"/>
        <v>100</v>
      </c>
      <c r="R13" s="13">
        <f t="shared" si="2"/>
        <v>99.999999999999986</v>
      </c>
      <c r="S13" s="13">
        <f t="shared" si="2"/>
        <v>100</v>
      </c>
      <c r="T13" s="13">
        <f t="shared" si="2"/>
        <v>100</v>
      </c>
      <c r="U13" s="13">
        <f t="shared" si="2"/>
        <v>99.999999999999972</v>
      </c>
      <c r="V13" s="264">
        <v>99.998467456437453</v>
      </c>
      <c r="W13" s="264">
        <v>100.00267315351921</v>
      </c>
      <c r="X13" s="264">
        <f t="shared" si="2"/>
        <v>100</v>
      </c>
      <c r="Y13" s="264">
        <f>Y15+Y16+Y17+Y18</f>
        <v>99.997812151311621</v>
      </c>
      <c r="Z13" s="264">
        <f>Z15+Z16+Z17+Z18</f>
        <v>100.00000000000001</v>
      </c>
    </row>
    <row r="14" spans="1:27">
      <c r="A14" s="11" t="s">
        <v>650</v>
      </c>
      <c r="B14" s="18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5"/>
      <c r="T14" s="13"/>
      <c r="U14" s="13"/>
      <c r="V14" s="264"/>
      <c r="W14" s="264"/>
      <c r="X14" s="488"/>
      <c r="Y14" s="488"/>
      <c r="Z14" s="488"/>
    </row>
    <row r="15" spans="1:27">
      <c r="A15" s="11" t="s">
        <v>1640</v>
      </c>
      <c r="B15" s="18"/>
      <c r="C15" s="13">
        <v>91.5</v>
      </c>
      <c r="D15" s="13">
        <v>83.2</v>
      </c>
      <c r="E15" s="13">
        <v>88.7</v>
      </c>
      <c r="F15" s="13">
        <v>76.599999999999994</v>
      </c>
      <c r="G15" s="13">
        <v>80</v>
      </c>
      <c r="H15" s="13">
        <v>82.8</v>
      </c>
      <c r="I15" s="13">
        <v>80.900000000000006</v>
      </c>
      <c r="J15" s="13">
        <v>78.8</v>
      </c>
      <c r="K15" s="13">
        <v>83.4</v>
      </c>
      <c r="L15" s="13">
        <v>82.5</v>
      </c>
      <c r="M15" s="13">
        <v>80.7</v>
      </c>
      <c r="N15" s="13">
        <v>81.78984710530986</v>
      </c>
      <c r="O15" s="13">
        <v>81.744970226881364</v>
      </c>
      <c r="P15" s="13">
        <v>78.35560319174752</v>
      </c>
      <c r="Q15" s="13">
        <v>79.992461770443384</v>
      </c>
      <c r="R15" s="13">
        <v>83.751201602334547</v>
      </c>
      <c r="S15" s="14">
        <f t="shared" ref="S15:Y18" si="3">S8/S$6*100</f>
        <v>86.180023299982622</v>
      </c>
      <c r="T15" s="13">
        <f t="shared" si="3"/>
        <v>83.009247020736296</v>
      </c>
      <c r="U15" s="13">
        <f t="shared" si="3"/>
        <v>81.045043292039594</v>
      </c>
      <c r="V15" s="264">
        <v>80.020229575025667</v>
      </c>
      <c r="W15" s="264">
        <v>79.748188938490742</v>
      </c>
      <c r="X15" s="264">
        <f t="shared" si="3"/>
        <v>80.402833325302367</v>
      </c>
      <c r="Y15" s="264">
        <f t="shared" si="3"/>
        <v>80.96352856236463</v>
      </c>
      <c r="Z15" s="264">
        <f>Z8/Z$6*100</f>
        <v>78.8925312676174</v>
      </c>
    </row>
    <row r="16" spans="1:27">
      <c r="A16" s="11" t="s">
        <v>1641</v>
      </c>
      <c r="B16" s="18"/>
      <c r="C16" s="13">
        <v>17.5</v>
      </c>
      <c r="D16" s="13">
        <v>16.3</v>
      </c>
      <c r="E16" s="13">
        <v>16.100000000000001</v>
      </c>
      <c r="F16" s="13">
        <v>20.9</v>
      </c>
      <c r="G16" s="13">
        <v>19.100000000000001</v>
      </c>
      <c r="H16" s="13">
        <v>19.8</v>
      </c>
      <c r="I16" s="13">
        <v>21.1</v>
      </c>
      <c r="J16" s="13">
        <v>22.2</v>
      </c>
      <c r="K16" s="13">
        <v>19.7</v>
      </c>
      <c r="L16" s="13">
        <v>18.5</v>
      </c>
      <c r="M16" s="13">
        <v>20.561328757101162</v>
      </c>
      <c r="N16" s="13">
        <v>17.199807532049377</v>
      </c>
      <c r="O16" s="13">
        <v>17.241077382192849</v>
      </c>
      <c r="P16" s="13">
        <v>17.190232310430154</v>
      </c>
      <c r="Q16" s="13">
        <v>17.028661788599909</v>
      </c>
      <c r="R16" s="13">
        <v>16.12250672285716</v>
      </c>
      <c r="S16" s="14">
        <f t="shared" si="3"/>
        <v>14.782413000114614</v>
      </c>
      <c r="T16" s="13">
        <f t="shared" si="3"/>
        <v>14.919144795589807</v>
      </c>
      <c r="U16" s="13">
        <f t="shared" si="3"/>
        <v>12.703102064999912</v>
      </c>
      <c r="V16" s="264">
        <v>21.553692663713967</v>
      </c>
      <c r="W16" s="264">
        <v>21.256916784730947</v>
      </c>
      <c r="X16" s="264">
        <f t="shared" si="3"/>
        <v>20.421143930997928</v>
      </c>
      <c r="Y16" s="264">
        <f t="shared" si="3"/>
        <v>19.42590850416785</v>
      </c>
      <c r="Z16" s="264">
        <f>Z9/Z$6*100</f>
        <v>19.923579646294865</v>
      </c>
    </row>
    <row r="17" spans="1:27">
      <c r="A17" s="11" t="s">
        <v>1642</v>
      </c>
      <c r="B17" s="18"/>
      <c r="C17" s="13">
        <v>1</v>
      </c>
      <c r="D17" s="13">
        <v>4.9000000000000004</v>
      </c>
      <c r="E17" s="13">
        <v>5</v>
      </c>
      <c r="F17" s="13">
        <v>6.5</v>
      </c>
      <c r="G17" s="13">
        <v>5.4</v>
      </c>
      <c r="H17" s="13">
        <v>4.7</v>
      </c>
      <c r="I17" s="13">
        <v>4.3</v>
      </c>
      <c r="J17" s="13">
        <v>6.3</v>
      </c>
      <c r="K17" s="13">
        <v>6</v>
      </c>
      <c r="L17" s="13">
        <v>4.7</v>
      </c>
      <c r="M17" s="13">
        <v>4.5832546896619455</v>
      </c>
      <c r="N17" s="13">
        <v>7.7313223663642425</v>
      </c>
      <c r="O17" s="13">
        <v>7.9896373697183884</v>
      </c>
      <c r="P17" s="13">
        <v>10.046936116142545</v>
      </c>
      <c r="Q17" s="13">
        <v>9.0033754724176429</v>
      </c>
      <c r="R17" s="13">
        <v>6.6664609332941813</v>
      </c>
      <c r="S17" s="14">
        <f t="shared" si="3"/>
        <v>5.9967059548932857</v>
      </c>
      <c r="T17" s="13">
        <f t="shared" si="3"/>
        <v>6.7104788554876604</v>
      </c>
      <c r="U17" s="13">
        <f t="shared" si="3"/>
        <v>6.2700772629656027</v>
      </c>
      <c r="V17" s="264">
        <f t="shared" si="3"/>
        <v>3.0742823864768356</v>
      </c>
      <c r="W17" s="264">
        <f t="shared" si="3"/>
        <v>2.8442353444358313</v>
      </c>
      <c r="X17" s="264">
        <f t="shared" si="3"/>
        <v>2.9224690406206331</v>
      </c>
      <c r="Y17" s="264">
        <f t="shared" si="3"/>
        <v>3.432734592075612</v>
      </c>
      <c r="Z17" s="264">
        <f>Z10/Z$6*100</f>
        <v>3.6330987827031089</v>
      </c>
    </row>
    <row r="18" spans="1:27">
      <c r="A18" s="11" t="s">
        <v>1643</v>
      </c>
      <c r="B18" s="18"/>
      <c r="C18" s="13">
        <v>-10</v>
      </c>
      <c r="D18" s="13">
        <v>-4.4000000000000004</v>
      </c>
      <c r="E18" s="13">
        <v>-9.8000000000000007</v>
      </c>
      <c r="F18" s="13">
        <v>-4</v>
      </c>
      <c r="G18" s="13">
        <v>-4.5</v>
      </c>
      <c r="H18" s="13">
        <v>-7.3</v>
      </c>
      <c r="I18" s="13">
        <v>-6.3</v>
      </c>
      <c r="J18" s="13">
        <v>-7.3</v>
      </c>
      <c r="K18" s="13">
        <v>-9.1</v>
      </c>
      <c r="L18" s="13">
        <v>-5.7</v>
      </c>
      <c r="M18" s="13">
        <v>-5.9123153496896981</v>
      </c>
      <c r="N18" s="13">
        <v>-6.7209770037234691</v>
      </c>
      <c r="O18" s="13">
        <v>-6.9756849787925885</v>
      </c>
      <c r="P18" s="13">
        <v>-5.5927716183202243</v>
      </c>
      <c r="Q18" s="13">
        <v>-6.0244990314609375</v>
      </c>
      <c r="R18" s="13">
        <v>-6.5401692584858893</v>
      </c>
      <c r="S18" s="14">
        <f t="shared" si="3"/>
        <v>-6.9591422549905264</v>
      </c>
      <c r="T18" s="13">
        <f t="shared" si="3"/>
        <v>-4.6388706718137573</v>
      </c>
      <c r="U18" s="13">
        <f>U11/U$6*100</f>
        <v>-1.8222620005134103E-2</v>
      </c>
      <c r="V18" s="264">
        <f t="shared" si="3"/>
        <v>-4.6497371687790228</v>
      </c>
      <c r="W18" s="264">
        <f t="shared" si="3"/>
        <v>-3.8466679141383091</v>
      </c>
      <c r="X18" s="264">
        <f t="shared" si="3"/>
        <v>-3.7464462969209271</v>
      </c>
      <c r="Y18" s="264">
        <f t="shared" si="3"/>
        <v>-3.8243595072964749</v>
      </c>
      <c r="Z18" s="264">
        <f>Z11/Z$6*100</f>
        <v>-2.4492096966153718</v>
      </c>
    </row>
    <row r="19" spans="1:27" ht="42">
      <c r="A19" s="26" t="s">
        <v>364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1:27">
      <c r="A20" s="9" t="s">
        <v>836</v>
      </c>
      <c r="B20" s="15">
        <v>855.4</v>
      </c>
      <c r="C20" s="13">
        <v>9183.6</v>
      </c>
      <c r="D20" s="13">
        <v>106755.4</v>
      </c>
      <c r="E20" s="13">
        <v>422052.7</v>
      </c>
      <c r="F20" s="13">
        <v>1016594.3</v>
      </c>
      <c r="G20" s="13">
        <v>1435869.8</v>
      </c>
      <c r="H20" s="13">
        <v>1776137.6</v>
      </c>
      <c r="I20" s="13">
        <v>2003790.1</v>
      </c>
      <c r="J20" s="13">
        <v>3285678.1</v>
      </c>
      <c r="K20" s="13">
        <v>4476850.9000000004</v>
      </c>
      <c r="L20" s="13">
        <v>5886860.5999999996</v>
      </c>
      <c r="M20" s="13">
        <v>7484115.5</v>
      </c>
      <c r="N20" s="13">
        <v>9058687.5999999996</v>
      </c>
      <c r="O20" s="13">
        <v>11477849.6</v>
      </c>
      <c r="P20" s="13">
        <v>14438149.199999999</v>
      </c>
      <c r="Q20" s="13">
        <v>17809740.699999999</v>
      </c>
      <c r="R20" s="13">
        <v>21968579.5</v>
      </c>
      <c r="S20" s="13">
        <v>27543511.399999999</v>
      </c>
      <c r="T20" s="13">
        <v>29269625.100000001</v>
      </c>
      <c r="U20" s="13">
        <v>32514673.199999999</v>
      </c>
      <c r="V20" s="13">
        <v>40692217.700000003</v>
      </c>
      <c r="W20" s="13">
        <v>46895780.100000001</v>
      </c>
      <c r="X20" s="13">
        <v>52274283.600000001</v>
      </c>
      <c r="Y20" s="13">
        <v>56510695.100000001</v>
      </c>
      <c r="Z20" s="13">
        <v>58094986.799999997</v>
      </c>
      <c r="AA20" s="13">
        <v>59822675</v>
      </c>
    </row>
    <row r="21" spans="1:27">
      <c r="A21" s="11" t="s">
        <v>650</v>
      </c>
      <c r="B21" s="15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5"/>
      <c r="N21" s="15"/>
      <c r="O21" s="15"/>
      <c r="P21" s="15"/>
      <c r="Q21" s="15"/>
      <c r="R21" s="15"/>
      <c r="S21" s="15"/>
      <c r="T21" s="313"/>
      <c r="U21" s="13"/>
      <c r="V21" s="13"/>
      <c r="W21" s="13"/>
      <c r="X21" s="13"/>
      <c r="Y21" s="13"/>
      <c r="Z21" s="13"/>
      <c r="AA21" s="13"/>
    </row>
    <row r="22" spans="1:27">
      <c r="A22" s="112" t="s">
        <v>837</v>
      </c>
      <c r="B22" s="15">
        <v>565.6</v>
      </c>
      <c r="C22" s="13">
        <v>6208.2</v>
      </c>
      <c r="D22" s="13">
        <v>68019.600000000006</v>
      </c>
      <c r="E22" s="13">
        <v>267112.59999999998</v>
      </c>
      <c r="F22" s="13">
        <v>719793.5</v>
      </c>
      <c r="G22" s="13">
        <v>1007827</v>
      </c>
      <c r="H22" s="13">
        <v>1235213.7</v>
      </c>
      <c r="I22" s="13">
        <v>1462284</v>
      </c>
      <c r="J22" s="13">
        <v>2526167.9</v>
      </c>
      <c r="K22" s="13">
        <v>3295237.3</v>
      </c>
      <c r="L22" s="13">
        <v>4318121.0999999996</v>
      </c>
      <c r="M22" s="13">
        <v>5409157.7000000002</v>
      </c>
      <c r="N22" s="13">
        <v>6537401.5</v>
      </c>
      <c r="O22" s="13">
        <v>8438484.0999999996</v>
      </c>
      <c r="P22" s="13">
        <v>10652857.800000001</v>
      </c>
      <c r="Q22" s="13">
        <v>12974743.4</v>
      </c>
      <c r="R22" s="13">
        <v>16031739.800000001</v>
      </c>
      <c r="S22" s="13">
        <v>19966954.699999999</v>
      </c>
      <c r="T22" s="13">
        <v>20985936.100000001</v>
      </c>
      <c r="U22" s="13">
        <v>23617623.300000001</v>
      </c>
      <c r="V22" s="13">
        <v>29939463.5</v>
      </c>
      <c r="W22" s="13">
        <v>34492361.700000003</v>
      </c>
      <c r="X22" s="13">
        <v>38465140.799999997</v>
      </c>
      <c r="Y22" s="13">
        <v>42015788.5</v>
      </c>
      <c r="Z22" s="13">
        <v>43242622.700000003</v>
      </c>
      <c r="AA22" s="13">
        <v>43941388.200000003</v>
      </c>
    </row>
    <row r="23" spans="1:27">
      <c r="A23" s="16" t="s">
        <v>838</v>
      </c>
      <c r="B23" s="15">
        <v>230.9</v>
      </c>
      <c r="C23" s="13">
        <v>2633.7</v>
      </c>
      <c r="D23" s="13">
        <v>29758.2</v>
      </c>
      <c r="E23" s="13">
        <v>136682.20000000001</v>
      </c>
      <c r="F23" s="13">
        <v>272501.5</v>
      </c>
      <c r="G23" s="13">
        <v>391381.3</v>
      </c>
      <c r="H23" s="13">
        <v>493573.5</v>
      </c>
      <c r="I23" s="13">
        <v>492620.6</v>
      </c>
      <c r="J23" s="13">
        <v>703209.1</v>
      </c>
      <c r="K23" s="13">
        <v>1102497.1000000001</v>
      </c>
      <c r="L23" s="13">
        <v>1469957.6</v>
      </c>
      <c r="M23" s="13">
        <v>1942441.8</v>
      </c>
      <c r="N23" s="13">
        <v>2366368.7000000002</v>
      </c>
      <c r="O23" s="13">
        <v>2889814.5</v>
      </c>
      <c r="P23" s="13">
        <v>3645918.5</v>
      </c>
      <c r="Q23" s="13">
        <v>4680409.7</v>
      </c>
      <c r="R23" s="13">
        <v>5750964.0999999996</v>
      </c>
      <c r="S23" s="13">
        <v>7359844.2000000002</v>
      </c>
      <c r="T23" s="13">
        <v>8066692.5999999996</v>
      </c>
      <c r="U23" s="13">
        <v>8671323.6999999993</v>
      </c>
      <c r="V23" s="13">
        <v>10527421.800000001</v>
      </c>
      <c r="W23" s="13">
        <v>12155971.699999999</v>
      </c>
      <c r="X23" s="13">
        <v>13551946.1</v>
      </c>
      <c r="Y23" s="13">
        <v>14207045.1</v>
      </c>
      <c r="Z23" s="13">
        <v>14543941.800000001</v>
      </c>
      <c r="AA23" s="13">
        <v>15549392.4</v>
      </c>
    </row>
    <row r="24" spans="1:27">
      <c r="A24" s="16" t="s">
        <v>1370</v>
      </c>
      <c r="B24" s="15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5"/>
      <c r="N24" s="15"/>
      <c r="O24" s="15"/>
      <c r="P24" s="15"/>
      <c r="Q24" s="15"/>
      <c r="R24" s="15"/>
      <c r="S24" s="13"/>
      <c r="T24" s="13"/>
      <c r="U24" s="13"/>
      <c r="V24" s="13"/>
      <c r="W24" s="13"/>
      <c r="X24" s="13"/>
      <c r="Y24" s="13"/>
      <c r="Z24" s="13"/>
      <c r="AA24" s="13"/>
    </row>
    <row r="25" spans="1:27">
      <c r="A25" s="17" t="s">
        <v>839</v>
      </c>
      <c r="B25" s="15">
        <v>89.1</v>
      </c>
      <c r="C25" s="13">
        <v>1329.2</v>
      </c>
      <c r="D25" s="13">
        <v>13833.3</v>
      </c>
      <c r="E25" s="13">
        <v>60083.199999999997</v>
      </c>
      <c r="F25" s="13">
        <v>127502.8</v>
      </c>
      <c r="G25" s="13">
        <v>178325.1</v>
      </c>
      <c r="H25" s="13">
        <v>216433.2</v>
      </c>
      <c r="I25" s="13">
        <v>214269.8</v>
      </c>
      <c r="J25" s="13">
        <v>292339.90000000002</v>
      </c>
      <c r="K25" s="13">
        <v>439169.3</v>
      </c>
      <c r="L25" s="13">
        <v>596915.19999999995</v>
      </c>
      <c r="M25" s="13">
        <v>858159.1</v>
      </c>
      <c r="N25" s="13">
        <v>1015496.4</v>
      </c>
      <c r="O25" s="13">
        <v>1260365.8</v>
      </c>
      <c r="P25" s="13">
        <v>1662905</v>
      </c>
      <c r="Q25" s="13">
        <v>2154301.6</v>
      </c>
      <c r="R25" s="13">
        <v>2710005.7</v>
      </c>
      <c r="S25" s="13">
        <v>3500155.7</v>
      </c>
      <c r="T25" s="13">
        <v>3836009.6</v>
      </c>
      <c r="U25" s="13">
        <v>4118622.8</v>
      </c>
      <c r="V25" s="13">
        <v>4904682.5</v>
      </c>
      <c r="W25" s="13">
        <v>5225597.0999999996</v>
      </c>
      <c r="X25" s="13">
        <v>5726847.2999999998</v>
      </c>
      <c r="Y25" s="13">
        <v>6211031.2999999998</v>
      </c>
      <c r="Z25" s="13">
        <v>6444590.5999999996</v>
      </c>
      <c r="AA25" s="13">
        <v>6954096.2000000002</v>
      </c>
    </row>
    <row r="26" spans="1:27">
      <c r="A26" s="17" t="s">
        <v>840</v>
      </c>
      <c r="B26" s="15">
        <v>141.80000000000001</v>
      </c>
      <c r="C26" s="13">
        <v>1304.5</v>
      </c>
      <c r="D26" s="13">
        <v>15924.9</v>
      </c>
      <c r="E26" s="13">
        <v>76599</v>
      </c>
      <c r="F26" s="13">
        <v>144998.70000000001</v>
      </c>
      <c r="G26" s="13">
        <v>213056.2</v>
      </c>
      <c r="H26" s="13">
        <v>277140.3</v>
      </c>
      <c r="I26" s="13">
        <v>278350.8</v>
      </c>
      <c r="J26" s="13">
        <v>410869.2</v>
      </c>
      <c r="K26" s="13">
        <v>663327.80000000005</v>
      </c>
      <c r="L26" s="13">
        <v>873042.4</v>
      </c>
      <c r="M26" s="13">
        <v>1084282.7</v>
      </c>
      <c r="N26" s="13">
        <v>1350872.3</v>
      </c>
      <c r="O26" s="13">
        <v>1629448.7</v>
      </c>
      <c r="P26" s="13">
        <v>1983013.5</v>
      </c>
      <c r="Q26" s="13">
        <v>2526108.1</v>
      </c>
      <c r="R26" s="13">
        <v>3040958.4</v>
      </c>
      <c r="S26" s="13">
        <v>3859688.5</v>
      </c>
      <c r="T26" s="13">
        <v>4230683</v>
      </c>
      <c r="U26" s="13">
        <v>4552700.9000000004</v>
      </c>
      <c r="V26" s="13">
        <v>5622739.2999999998</v>
      </c>
      <c r="W26" s="13">
        <v>6930374.5999999996</v>
      </c>
      <c r="X26" s="13">
        <v>7825098.7999999998</v>
      </c>
      <c r="Y26" s="13">
        <v>7996013.7999999998</v>
      </c>
      <c r="Z26" s="13">
        <v>8099351.2000000002</v>
      </c>
      <c r="AA26" s="13">
        <v>8595296.1999999993</v>
      </c>
    </row>
    <row r="27" spans="1:27" ht="24.75" customHeight="1">
      <c r="A27" s="112" t="s">
        <v>841</v>
      </c>
      <c r="B27" s="15">
        <v>58.9</v>
      </c>
      <c r="C27" s="13">
        <v>341.7</v>
      </c>
      <c r="D27" s="13">
        <v>8977.6</v>
      </c>
      <c r="E27" s="13">
        <v>18257.900000000001</v>
      </c>
      <c r="F27" s="13">
        <v>24299.3</v>
      </c>
      <c r="G27" s="13">
        <v>36661.5</v>
      </c>
      <c r="H27" s="13">
        <v>47350.400000000001</v>
      </c>
      <c r="I27" s="13">
        <v>48885.5</v>
      </c>
      <c r="J27" s="13">
        <v>56301.1</v>
      </c>
      <c r="K27" s="13">
        <v>79116.5</v>
      </c>
      <c r="L27" s="13">
        <v>98781.9</v>
      </c>
      <c r="M27" s="13">
        <v>132516</v>
      </c>
      <c r="N27" s="13">
        <v>154917.4</v>
      </c>
      <c r="O27" s="13">
        <v>149551</v>
      </c>
      <c r="P27" s="13">
        <v>139372.9</v>
      </c>
      <c r="Q27" s="13">
        <v>154587.6</v>
      </c>
      <c r="R27" s="13">
        <v>185875.6</v>
      </c>
      <c r="S27" s="13">
        <v>216712.5</v>
      </c>
      <c r="T27" s="13">
        <v>216996.4</v>
      </c>
      <c r="U27" s="13">
        <v>225726.2</v>
      </c>
      <c r="V27" s="13">
        <v>225332.4</v>
      </c>
      <c r="W27" s="13">
        <v>247446.7</v>
      </c>
      <c r="X27" s="13">
        <v>257196.7</v>
      </c>
      <c r="Y27" s="13">
        <v>287861.5</v>
      </c>
      <c r="Z27" s="13">
        <v>308422.3</v>
      </c>
      <c r="AA27" s="13">
        <v>331894.40000000002</v>
      </c>
    </row>
    <row r="28" spans="1:27" ht="28.8">
      <c r="A28" s="229" t="s">
        <v>365</v>
      </c>
      <c r="B28" s="15">
        <v>148</v>
      </c>
      <c r="C28" s="13">
        <v>1670.9</v>
      </c>
      <c r="D28" s="13">
        <v>22810.9</v>
      </c>
      <c r="E28" s="13">
        <v>78341.100000000006</v>
      </c>
      <c r="F28" s="13">
        <v>151802.1</v>
      </c>
      <c r="G28" s="13">
        <v>214986.6</v>
      </c>
      <c r="H28" s="13">
        <v>263783.59999999998</v>
      </c>
      <c r="I28" s="13">
        <v>263155.3</v>
      </c>
      <c r="J28" s="13">
        <v>348641</v>
      </c>
      <c r="K28" s="13">
        <v>518285.8</v>
      </c>
      <c r="L28" s="13">
        <v>695697.1</v>
      </c>
      <c r="M28" s="13">
        <v>990675.1</v>
      </c>
      <c r="N28" s="13">
        <v>1170413.8</v>
      </c>
      <c r="O28" s="13">
        <v>1409916.8</v>
      </c>
      <c r="P28" s="13">
        <v>1802277.9</v>
      </c>
      <c r="Q28" s="13">
        <v>2308889.2000000002</v>
      </c>
      <c r="R28" s="13">
        <v>2895881.3</v>
      </c>
      <c r="S28" s="13">
        <v>3716868.2</v>
      </c>
      <c r="T28" s="13">
        <v>4053006</v>
      </c>
      <c r="U28" s="13">
        <v>4344349</v>
      </c>
      <c r="V28" s="13">
        <v>5130014.9000000004</v>
      </c>
      <c r="W28" s="13">
        <v>5473043.7999999998</v>
      </c>
      <c r="X28" s="13">
        <v>5984044</v>
      </c>
      <c r="Y28" s="13">
        <v>6498892.7999999998</v>
      </c>
      <c r="Z28" s="13">
        <v>6753012.9000000004</v>
      </c>
      <c r="AA28" s="13">
        <v>7285990.5999999996</v>
      </c>
    </row>
    <row r="29" spans="1:27" ht="15.6">
      <c r="A29" s="229" t="s">
        <v>366</v>
      </c>
      <c r="B29" s="15">
        <v>855.4</v>
      </c>
      <c r="C29" s="13">
        <v>9183.6</v>
      </c>
      <c r="D29" s="13">
        <v>106755.4</v>
      </c>
      <c r="E29" s="13">
        <v>422052.7</v>
      </c>
      <c r="F29" s="13">
        <v>1016594.3</v>
      </c>
      <c r="G29" s="13">
        <v>1435869.8</v>
      </c>
      <c r="H29" s="13">
        <v>1776137.6</v>
      </c>
      <c r="I29" s="13">
        <v>2003790.1</v>
      </c>
      <c r="J29" s="13">
        <v>3285678.1</v>
      </c>
      <c r="K29" s="13">
        <v>4476850.9000000004</v>
      </c>
      <c r="L29" s="13">
        <v>5886860.5999999996</v>
      </c>
      <c r="M29" s="13">
        <v>7484115.5</v>
      </c>
      <c r="N29" s="13">
        <v>9058687.5999999996</v>
      </c>
      <c r="O29" s="13">
        <v>11477849.6</v>
      </c>
      <c r="P29" s="13">
        <v>14438149.199999999</v>
      </c>
      <c r="Q29" s="13">
        <v>17809740.699999999</v>
      </c>
      <c r="R29" s="13">
        <v>21968579.5</v>
      </c>
      <c r="S29" s="13">
        <v>27543511.399999999</v>
      </c>
      <c r="T29" s="13">
        <v>29269625.100000001</v>
      </c>
      <c r="U29" s="13">
        <v>32514673.199999999</v>
      </c>
      <c r="V29" s="13">
        <v>40692217.700000003</v>
      </c>
      <c r="W29" s="13">
        <v>46895780.100000001</v>
      </c>
      <c r="X29" s="13">
        <v>52274283.600000001</v>
      </c>
      <c r="Y29" s="13">
        <v>56510695.100000001</v>
      </c>
      <c r="Z29" s="13">
        <v>58094986.799999997</v>
      </c>
      <c r="AA29" s="13">
        <v>59822675</v>
      </c>
    </row>
    <row r="30" spans="1:27">
      <c r="A30" s="46" t="s">
        <v>650</v>
      </c>
      <c r="B30" s="15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5"/>
      <c r="N30" s="15"/>
      <c r="O30" s="15"/>
      <c r="P30" s="15"/>
      <c r="Q30" s="15"/>
      <c r="R30" s="15"/>
      <c r="S30" s="15"/>
      <c r="T30" s="13"/>
      <c r="U30" s="13"/>
      <c r="V30" s="13"/>
      <c r="W30" s="13"/>
      <c r="X30" s="13"/>
      <c r="Y30" s="13"/>
      <c r="Z30" s="13"/>
      <c r="AA30" s="13"/>
    </row>
    <row r="31" spans="1:27">
      <c r="A31" s="144" t="s">
        <v>837</v>
      </c>
      <c r="B31" s="15">
        <v>713.6</v>
      </c>
      <c r="C31" s="13">
        <v>7879.1</v>
      </c>
      <c r="D31" s="13">
        <v>90830.5</v>
      </c>
      <c r="E31" s="13">
        <v>345453.7</v>
      </c>
      <c r="F31" s="13">
        <v>871595.6</v>
      </c>
      <c r="G31" s="13">
        <v>1222813.6000000001</v>
      </c>
      <c r="H31" s="13">
        <v>1498997.3</v>
      </c>
      <c r="I31" s="13">
        <v>1725439.3</v>
      </c>
      <c r="J31" s="13">
        <v>2874808.9</v>
      </c>
      <c r="K31" s="13">
        <v>3813523.1</v>
      </c>
      <c r="L31" s="13">
        <v>5013818.2</v>
      </c>
      <c r="M31" s="13">
        <v>6399832.7999999998</v>
      </c>
      <c r="N31" s="13">
        <v>7707815.2999999998</v>
      </c>
      <c r="O31" s="13">
        <v>9848400.9000000004</v>
      </c>
      <c r="P31" s="13">
        <v>12455135.699999999</v>
      </c>
      <c r="Q31" s="13">
        <v>15283632.6</v>
      </c>
      <c r="R31" s="13">
        <v>18927621.100000001</v>
      </c>
      <c r="S31" s="13">
        <v>23683822.899999999</v>
      </c>
      <c r="T31" s="13">
        <v>25038942.100000001</v>
      </c>
      <c r="U31" s="13">
        <v>27961972.300000001</v>
      </c>
      <c r="V31" s="13">
        <v>35069478.399999999</v>
      </c>
      <c r="W31" s="13">
        <v>39965405.5</v>
      </c>
      <c r="X31" s="13">
        <v>44449184.799999997</v>
      </c>
      <c r="Y31" s="13">
        <v>48514681.299999997</v>
      </c>
      <c r="Z31" s="13">
        <v>49995635.600000001</v>
      </c>
      <c r="AA31" s="13">
        <v>51227378.799999997</v>
      </c>
    </row>
    <row r="32" spans="1:27">
      <c r="A32" s="144" t="s">
        <v>838</v>
      </c>
      <c r="B32" s="15">
        <v>141.80000000000001</v>
      </c>
      <c r="C32" s="13">
        <v>1304.5</v>
      </c>
      <c r="D32" s="13">
        <v>15924.9</v>
      </c>
      <c r="E32" s="13">
        <v>76599</v>
      </c>
      <c r="F32" s="13">
        <v>144998.70000000001</v>
      </c>
      <c r="G32" s="13">
        <v>213056.2</v>
      </c>
      <c r="H32" s="13">
        <v>277140.3</v>
      </c>
      <c r="I32" s="13">
        <v>278350.8</v>
      </c>
      <c r="J32" s="13">
        <v>410869.2</v>
      </c>
      <c r="K32" s="13">
        <v>663327.80000000005</v>
      </c>
      <c r="L32" s="13">
        <v>873042.4</v>
      </c>
      <c r="M32" s="13">
        <v>1084282.7</v>
      </c>
      <c r="N32" s="13">
        <v>1350872.3</v>
      </c>
      <c r="O32" s="13">
        <v>1629448.7</v>
      </c>
      <c r="P32" s="13">
        <v>1983013.5</v>
      </c>
      <c r="Q32" s="13">
        <v>2526108.1</v>
      </c>
      <c r="R32" s="13">
        <v>3040958.4</v>
      </c>
      <c r="S32" s="13">
        <v>3859688.5</v>
      </c>
      <c r="T32" s="13">
        <v>4230683</v>
      </c>
      <c r="U32" s="13">
        <v>4552700.9000000004</v>
      </c>
      <c r="V32" s="13">
        <v>5622739.2999999998</v>
      </c>
      <c r="W32" s="13">
        <v>6930374.5999999996</v>
      </c>
      <c r="X32" s="13">
        <v>7825098.7999999998</v>
      </c>
      <c r="Y32" s="13">
        <v>7996013.7999999998</v>
      </c>
      <c r="Z32" s="13">
        <v>8099351.2000000002</v>
      </c>
      <c r="AA32" s="13">
        <v>8595296.1999999993</v>
      </c>
    </row>
    <row r="33" spans="1:27" ht="79.5" customHeight="1">
      <c r="A33" s="106" t="s">
        <v>113</v>
      </c>
      <c r="B33" s="59">
        <v>0.5</v>
      </c>
      <c r="C33" s="14">
        <v>4.0171088234921362</v>
      </c>
      <c r="D33" s="14">
        <v>45.271865652473487</v>
      </c>
      <c r="E33" s="14">
        <v>206.62456858127663</v>
      </c>
      <c r="F33" s="14">
        <v>515.87154169268899</v>
      </c>
      <c r="G33" s="14">
        <v>769.52435251176848</v>
      </c>
      <c r="H33" s="14">
        <v>940.64006487466304</v>
      </c>
      <c r="I33" s="12">
        <v>1010.2069720530423</v>
      </c>
      <c r="J33" s="12">
        <v>1658.9487573809492</v>
      </c>
      <c r="K33" s="12">
        <v>2281.0704272350918</v>
      </c>
      <c r="L33" s="12">
        <v>3062.0352013040651</v>
      </c>
      <c r="M33" s="12">
        <v>3947.1947564932775</v>
      </c>
      <c r="N33" s="12">
        <v>5167.3664096016264</v>
      </c>
      <c r="O33" s="12">
        <v>6398.9987998068927</v>
      </c>
      <c r="P33" s="12">
        <v>8088.30651195873</v>
      </c>
      <c r="Q33" s="12">
        <v>10154.798072085503</v>
      </c>
      <c r="R33" s="12">
        <v>12540.220069882549</v>
      </c>
      <c r="S33" s="12">
        <v>14863.59875208461</v>
      </c>
      <c r="T33" s="12">
        <v>16895.000563588917</v>
      </c>
      <c r="U33" s="12">
        <v>18958</v>
      </c>
      <c r="V33" s="12">
        <v>20780</v>
      </c>
      <c r="W33" s="12">
        <v>23221</v>
      </c>
      <c r="X33" s="12">
        <v>25928</v>
      </c>
      <c r="Y33" s="12">
        <v>27767</v>
      </c>
      <c r="Z33" s="10">
        <v>30466.574725363538</v>
      </c>
      <c r="AA33" s="10">
        <v>30744.362488465762</v>
      </c>
    </row>
    <row r="34" spans="1:27" ht="99" customHeight="1">
      <c r="A34" s="26" t="s">
        <v>114</v>
      </c>
      <c r="B34" s="60">
        <v>120.9</v>
      </c>
      <c r="C34" s="13">
        <v>52.5</v>
      </c>
      <c r="D34" s="13">
        <v>116.4</v>
      </c>
      <c r="E34" s="13">
        <v>112.9</v>
      </c>
      <c r="F34" s="13">
        <v>84.961049156975676</v>
      </c>
      <c r="G34" s="13">
        <v>100.59914848987364</v>
      </c>
      <c r="H34" s="13">
        <v>105.77637670564772</v>
      </c>
      <c r="I34" s="13">
        <v>84.126670674285521</v>
      </c>
      <c r="J34" s="13">
        <v>87.666200736364203</v>
      </c>
      <c r="K34" s="13">
        <v>112.03118739648772</v>
      </c>
      <c r="L34" s="13">
        <v>108.74575716500318</v>
      </c>
      <c r="M34" s="13">
        <v>111.12639645515374</v>
      </c>
      <c r="N34" s="13">
        <v>115.04212821984569</v>
      </c>
      <c r="O34" s="13">
        <v>110.42783565794888</v>
      </c>
      <c r="P34" s="13">
        <v>112.41426277311839</v>
      </c>
      <c r="Q34" s="13">
        <v>113.46644784828592</v>
      </c>
      <c r="R34" s="13">
        <v>112.108980827447</v>
      </c>
      <c r="S34" s="60">
        <v>102.35758106923751</v>
      </c>
      <c r="T34" s="14">
        <v>103.0449579079348</v>
      </c>
      <c r="U34" s="14">
        <v>105.85868039307439</v>
      </c>
      <c r="V34" s="51">
        <v>100.5</v>
      </c>
      <c r="W34" s="51">
        <v>104.6</v>
      </c>
      <c r="X34" s="51">
        <v>104</v>
      </c>
      <c r="Y34" s="51">
        <v>99.3</v>
      </c>
      <c r="Z34" s="13">
        <v>96.8</v>
      </c>
      <c r="AA34" s="15">
        <v>94.2</v>
      </c>
    </row>
    <row r="35" spans="1:27" ht="52.8">
      <c r="A35" s="8" t="s">
        <v>224</v>
      </c>
      <c r="B35" s="18">
        <v>0.54800000000000004</v>
      </c>
      <c r="C35" s="13">
        <v>6</v>
      </c>
      <c r="D35" s="13">
        <v>58.7</v>
      </c>
      <c r="E35" s="13">
        <v>220.4</v>
      </c>
      <c r="F35" s="13">
        <v>472.4</v>
      </c>
      <c r="G35" s="13">
        <v>790.2</v>
      </c>
      <c r="H35" s="13">
        <v>950.2</v>
      </c>
      <c r="I35" s="10">
        <v>1051</v>
      </c>
      <c r="J35" s="10">
        <v>1523</v>
      </c>
      <c r="K35" s="10">
        <v>2223</v>
      </c>
      <c r="L35" s="10">
        <v>3240</v>
      </c>
      <c r="M35" s="10">
        <v>4360</v>
      </c>
      <c r="N35" s="10">
        <v>5499</v>
      </c>
      <c r="O35" s="10">
        <v>6740</v>
      </c>
      <c r="P35" s="10">
        <v>8555</v>
      </c>
      <c r="Q35" s="10">
        <v>10634</v>
      </c>
      <c r="R35" s="10">
        <v>13593</v>
      </c>
      <c r="S35" s="10">
        <v>17290</v>
      </c>
      <c r="T35" s="43">
        <v>18637.5</v>
      </c>
      <c r="U35" s="10">
        <v>20952.2</v>
      </c>
      <c r="V35" s="10">
        <v>23369.200000000001</v>
      </c>
      <c r="W35" s="10">
        <v>26628.9</v>
      </c>
      <c r="X35" s="10">
        <v>29792</v>
      </c>
      <c r="Y35" s="10">
        <v>32495.4</v>
      </c>
      <c r="Z35" s="10">
        <v>34030</v>
      </c>
      <c r="AA35" s="10">
        <v>36709</v>
      </c>
    </row>
    <row r="36" spans="1:27" ht="48" customHeight="1">
      <c r="A36" s="28" t="s">
        <v>435</v>
      </c>
      <c r="B36" s="18">
        <v>96.6</v>
      </c>
      <c r="C36" s="13">
        <v>67.3</v>
      </c>
      <c r="D36" s="13">
        <v>100.4</v>
      </c>
      <c r="E36" s="13">
        <v>92.1</v>
      </c>
      <c r="F36" s="13">
        <v>72</v>
      </c>
      <c r="G36" s="13">
        <v>106.4</v>
      </c>
      <c r="H36" s="13">
        <v>104.7</v>
      </c>
      <c r="I36" s="13">
        <v>86.7</v>
      </c>
      <c r="J36" s="13">
        <v>78</v>
      </c>
      <c r="K36" s="13">
        <v>120.9</v>
      </c>
      <c r="L36" s="13">
        <v>119.9</v>
      </c>
      <c r="M36" s="13">
        <v>116.2</v>
      </c>
      <c r="N36" s="13">
        <v>110.9</v>
      </c>
      <c r="O36" s="13">
        <v>110.6</v>
      </c>
      <c r="P36" s="13">
        <v>112.6</v>
      </c>
      <c r="Q36" s="13">
        <v>113.3</v>
      </c>
      <c r="R36" s="13">
        <v>117.2</v>
      </c>
      <c r="S36" s="13">
        <v>111.5</v>
      </c>
      <c r="T36" s="36">
        <v>96.5</v>
      </c>
      <c r="U36" s="13">
        <v>105.2</v>
      </c>
      <c r="V36" s="13">
        <v>102.8</v>
      </c>
      <c r="W36" s="13">
        <v>108.4</v>
      </c>
      <c r="X36" s="13">
        <v>104.8</v>
      </c>
      <c r="Y36" s="13">
        <v>101.2</v>
      </c>
      <c r="Z36" s="13">
        <v>91</v>
      </c>
      <c r="AA36" s="13">
        <v>100.8</v>
      </c>
    </row>
    <row r="37" spans="1:27" ht="30.75" customHeight="1">
      <c r="A37" s="537" t="s">
        <v>468</v>
      </c>
      <c r="B37" s="528"/>
      <c r="C37" s="528"/>
      <c r="D37" s="528"/>
      <c r="E37" s="528"/>
      <c r="F37" s="528"/>
      <c r="G37" s="528"/>
      <c r="H37" s="528"/>
      <c r="I37" s="528"/>
      <c r="J37" s="528"/>
      <c r="K37" s="528"/>
      <c r="L37" s="528"/>
      <c r="M37" s="528"/>
      <c r="N37" s="528"/>
      <c r="O37" s="528"/>
      <c r="P37" s="528"/>
      <c r="Q37" s="528"/>
      <c r="R37" s="528"/>
      <c r="S37" s="528"/>
      <c r="T37" s="528"/>
      <c r="U37" s="528"/>
      <c r="V37" s="528"/>
      <c r="W37" s="528"/>
      <c r="X37" s="528"/>
      <c r="Y37" s="528"/>
      <c r="Z37" s="503"/>
      <c r="AA37" s="503"/>
    </row>
    <row r="38" spans="1:27" ht="32.25" customHeight="1">
      <c r="A38" s="545" t="s">
        <v>139</v>
      </c>
      <c r="B38" s="528"/>
      <c r="C38" s="528"/>
      <c r="D38" s="528"/>
      <c r="E38" s="528"/>
      <c r="F38" s="528"/>
      <c r="G38" s="528"/>
      <c r="H38" s="528"/>
      <c r="I38" s="528"/>
      <c r="J38" s="528"/>
      <c r="K38" s="528"/>
      <c r="L38" s="528"/>
      <c r="M38" s="528"/>
      <c r="N38" s="528"/>
      <c r="O38" s="528"/>
      <c r="P38" s="528"/>
      <c r="Q38" s="528"/>
      <c r="R38" s="528"/>
      <c r="S38" s="528"/>
      <c r="T38" s="528"/>
      <c r="U38" s="528"/>
      <c r="V38" s="528"/>
      <c r="W38" s="528"/>
      <c r="X38" s="528"/>
      <c r="Y38" s="528"/>
      <c r="Z38" s="528"/>
      <c r="AA38" s="522"/>
    </row>
    <row r="39" spans="1:27" ht="16.5" customHeight="1">
      <c r="A39" s="547" t="s">
        <v>436</v>
      </c>
      <c r="B39" s="548"/>
      <c r="C39" s="548"/>
      <c r="D39" s="548"/>
      <c r="E39" s="548"/>
      <c r="F39" s="548"/>
      <c r="G39" s="548"/>
      <c r="H39" s="548"/>
      <c r="I39" s="548"/>
      <c r="J39" s="548"/>
      <c r="K39" s="548"/>
      <c r="L39" s="548"/>
      <c r="M39" s="548"/>
      <c r="N39" s="548"/>
      <c r="O39" s="548"/>
      <c r="P39" s="548"/>
      <c r="Q39" s="548"/>
      <c r="R39" s="548"/>
      <c r="S39" s="548"/>
      <c r="T39" s="548"/>
      <c r="U39" s="548"/>
      <c r="V39" s="548"/>
      <c r="W39" s="548"/>
      <c r="X39" s="548"/>
      <c r="Y39" s="548"/>
      <c r="Z39" s="548"/>
      <c r="AA39" s="503"/>
    </row>
    <row r="40" spans="1:27" ht="15.6">
      <c r="A40" s="336" t="s">
        <v>219</v>
      </c>
    </row>
    <row r="41" spans="1:27" ht="95.25" customHeight="1">
      <c r="A41" s="26" t="s">
        <v>454</v>
      </c>
      <c r="B41" s="61">
        <v>34044</v>
      </c>
      <c r="C41" s="10">
        <v>35273</v>
      </c>
      <c r="D41" s="10">
        <v>36100</v>
      </c>
      <c r="E41" s="10">
        <v>36623</v>
      </c>
      <c r="F41" s="10">
        <v>37083</v>
      </c>
      <c r="G41" s="10">
        <v>37827</v>
      </c>
      <c r="H41" s="10">
        <v>38184</v>
      </c>
      <c r="I41" s="10">
        <v>38410</v>
      </c>
      <c r="J41" s="10">
        <v>38381</v>
      </c>
      <c r="K41" s="10">
        <v>38411</v>
      </c>
      <c r="L41" s="10">
        <v>38630</v>
      </c>
      <c r="M41" s="10">
        <v>38432</v>
      </c>
      <c r="N41" s="10">
        <v>38164</v>
      </c>
      <c r="O41" s="10">
        <v>38184</v>
      </c>
      <c r="P41" s="10">
        <v>38313</v>
      </c>
      <c r="Q41" s="10">
        <v>38325</v>
      </c>
      <c r="R41" s="10">
        <v>38467</v>
      </c>
      <c r="S41" s="10">
        <v>38598</v>
      </c>
      <c r="T41" s="61">
        <v>39090</v>
      </c>
      <c r="U41" s="61">
        <v>39706</v>
      </c>
      <c r="V41" s="61">
        <v>40162</v>
      </c>
      <c r="W41" s="10">
        <v>40573</v>
      </c>
      <c r="X41" s="10">
        <v>41019</v>
      </c>
      <c r="Y41" s="10">
        <v>41456</v>
      </c>
      <c r="Z41" s="464">
        <v>42729</v>
      </c>
      <c r="AA41" s="10">
        <v>43177</v>
      </c>
    </row>
    <row r="42" spans="1:27" ht="36.75" customHeight="1">
      <c r="A42" s="106" t="s">
        <v>220</v>
      </c>
      <c r="B42" s="60">
        <v>229.2</v>
      </c>
      <c r="C42" s="13">
        <v>237.4</v>
      </c>
      <c r="D42" s="13">
        <v>243.3</v>
      </c>
      <c r="E42" s="13">
        <v>248.7</v>
      </c>
      <c r="F42" s="13">
        <v>250.5</v>
      </c>
      <c r="G42" s="13">
        <v>255.5</v>
      </c>
      <c r="H42" s="13">
        <v>258.3</v>
      </c>
      <c r="I42" s="13">
        <v>260.3</v>
      </c>
      <c r="J42" s="13">
        <v>261.3</v>
      </c>
      <c r="K42" s="13">
        <v>262.5</v>
      </c>
      <c r="L42" s="13">
        <v>265.2</v>
      </c>
      <c r="M42" s="13">
        <v>265.11332323654932</v>
      </c>
      <c r="N42" s="13">
        <v>264.41842164165445</v>
      </c>
      <c r="O42" s="13">
        <v>265.53516168442894</v>
      </c>
      <c r="P42" s="13">
        <v>267.47794777733526</v>
      </c>
      <c r="Q42" s="13">
        <v>268.2674494191948</v>
      </c>
      <c r="R42" s="13">
        <v>269.47902112635433</v>
      </c>
      <c r="S42" s="13">
        <v>270.4159538064626</v>
      </c>
      <c r="T42" s="13">
        <v>273.67395220765508</v>
      </c>
      <c r="U42" s="29">
        <v>277.92764258097338</v>
      </c>
      <c r="V42" s="13">
        <v>280.7</v>
      </c>
      <c r="W42" s="13">
        <v>283</v>
      </c>
      <c r="X42" s="13">
        <v>285.51594799501913</v>
      </c>
      <c r="Y42" s="13">
        <v>287.94523811508316</v>
      </c>
      <c r="Z42" s="465">
        <v>291.60000000000002</v>
      </c>
      <c r="AA42" s="13">
        <v>294.04176041986301</v>
      </c>
    </row>
    <row r="43" spans="1:27" ht="28.8">
      <c r="A43" s="26" t="s">
        <v>115</v>
      </c>
      <c r="B43" s="62">
        <v>2.21</v>
      </c>
      <c r="C43" s="63">
        <v>2.0699999999999998</v>
      </c>
      <c r="D43" s="63">
        <v>1.98</v>
      </c>
      <c r="E43" s="63">
        <v>1.87</v>
      </c>
      <c r="F43" s="63">
        <v>1.8</v>
      </c>
      <c r="G43" s="63">
        <v>1.76</v>
      </c>
      <c r="H43" s="63">
        <v>1.7</v>
      </c>
      <c r="I43" s="63">
        <v>1.66</v>
      </c>
      <c r="J43" s="63">
        <v>1.67</v>
      </c>
      <c r="K43" s="63">
        <v>1.68</v>
      </c>
      <c r="L43" s="63">
        <v>1.69</v>
      </c>
      <c r="M43" s="63">
        <v>1.7</v>
      </c>
      <c r="N43" s="63">
        <v>1.72</v>
      </c>
      <c r="O43" s="63">
        <v>1.74</v>
      </c>
      <c r="P43" s="63">
        <v>1.75</v>
      </c>
      <c r="Q43" s="63">
        <v>1.75</v>
      </c>
      <c r="R43" s="63">
        <v>1.77</v>
      </c>
      <c r="S43" s="63">
        <v>1.78</v>
      </c>
      <c r="T43" s="62">
        <v>1.73</v>
      </c>
      <c r="U43" s="61">
        <v>1.72</v>
      </c>
      <c r="V43" s="63">
        <v>1.7</v>
      </c>
      <c r="W43" s="63">
        <v>1.68</v>
      </c>
      <c r="X43" s="63">
        <v>1.66</v>
      </c>
      <c r="Y43" s="63">
        <v>1.64</v>
      </c>
      <c r="Z43" s="63">
        <v>1.71</v>
      </c>
      <c r="AA43" s="63">
        <v>1.68</v>
      </c>
    </row>
    <row r="44" spans="1:27" ht="55.5" customHeight="1">
      <c r="A44" s="106" t="s">
        <v>2250</v>
      </c>
      <c r="B44" s="60">
        <v>0.2</v>
      </c>
      <c r="C44" s="13">
        <v>1.6</v>
      </c>
      <c r="D44" s="13">
        <v>19.899999999999999</v>
      </c>
      <c r="E44" s="13">
        <v>78.5</v>
      </c>
      <c r="F44" s="13">
        <v>188.1</v>
      </c>
      <c r="G44" s="13">
        <v>302.2</v>
      </c>
      <c r="H44" s="13">
        <v>328.1</v>
      </c>
      <c r="I44" s="10">
        <v>399</v>
      </c>
      <c r="J44" s="10">
        <v>449</v>
      </c>
      <c r="K44" s="10">
        <v>694.3</v>
      </c>
      <c r="L44" s="10">
        <v>1023.5</v>
      </c>
      <c r="M44" s="10">
        <v>1378.5</v>
      </c>
      <c r="N44" s="10">
        <v>1637</v>
      </c>
      <c r="O44" s="10">
        <v>1914.5</v>
      </c>
      <c r="P44" s="10">
        <v>2364</v>
      </c>
      <c r="Q44" s="10">
        <v>2726.1</v>
      </c>
      <c r="R44" s="10">
        <v>3115.5</v>
      </c>
      <c r="S44" s="10">
        <v>4198.6000000000004</v>
      </c>
      <c r="T44" s="10">
        <v>5191.1000000000004</v>
      </c>
      <c r="U44" s="135">
        <v>7476.3</v>
      </c>
      <c r="V44" s="10">
        <v>8202.9</v>
      </c>
      <c r="W44" s="10">
        <v>9040.4954782108507</v>
      </c>
      <c r="X44" s="10">
        <v>9917.549224958153</v>
      </c>
      <c r="Y44" s="10">
        <v>10786.1</v>
      </c>
      <c r="Z44" s="10">
        <v>11986</v>
      </c>
      <c r="AA44" s="10">
        <v>12391.1326580116</v>
      </c>
    </row>
    <row r="45" spans="1:27" ht="27" customHeight="1">
      <c r="A45" s="28" t="s">
        <v>384</v>
      </c>
      <c r="B45" s="60">
        <v>96.8</v>
      </c>
      <c r="C45" s="13">
        <v>51.9</v>
      </c>
      <c r="D45" s="13">
        <v>130.69999999999999</v>
      </c>
      <c r="E45" s="13">
        <v>96.8</v>
      </c>
      <c r="F45" s="13">
        <v>80.5</v>
      </c>
      <c r="G45" s="13">
        <v>108.7</v>
      </c>
      <c r="H45" s="13">
        <v>94.6</v>
      </c>
      <c r="I45" s="13">
        <v>95.2</v>
      </c>
      <c r="J45" s="13">
        <v>60.6</v>
      </c>
      <c r="K45" s="13">
        <v>128</v>
      </c>
      <c r="L45" s="13">
        <v>121.4</v>
      </c>
      <c r="M45" s="13">
        <v>116.3</v>
      </c>
      <c r="N45" s="13">
        <v>104.5</v>
      </c>
      <c r="O45" s="13">
        <v>105.5</v>
      </c>
      <c r="P45" s="13">
        <v>109.6</v>
      </c>
      <c r="Q45" s="13">
        <v>105.1</v>
      </c>
      <c r="R45" s="13">
        <v>104.8</v>
      </c>
      <c r="S45" s="13">
        <v>118.1</v>
      </c>
      <c r="T45" s="60">
        <v>110.7</v>
      </c>
      <c r="U45" s="61">
        <v>134.80000000000001</v>
      </c>
      <c r="V45" s="13">
        <v>101.2</v>
      </c>
      <c r="W45" s="13">
        <v>104.89332412880614</v>
      </c>
      <c r="X45" s="13">
        <v>102.75514260827019</v>
      </c>
      <c r="Y45" s="13">
        <v>100.86956506458884</v>
      </c>
      <c r="Z45" s="465">
        <v>96.2</v>
      </c>
      <c r="AA45" s="13">
        <v>96.571546249372545</v>
      </c>
    </row>
    <row r="46" spans="1:27" ht="52.8">
      <c r="A46" s="8" t="s">
        <v>1936</v>
      </c>
      <c r="B46" s="60"/>
      <c r="C46" s="13">
        <v>119.3</v>
      </c>
      <c r="D46" s="13">
        <v>138.1</v>
      </c>
      <c r="E46" s="13">
        <v>128.6</v>
      </c>
      <c r="F46" s="13">
        <v>101</v>
      </c>
      <c r="G46" s="13">
        <v>116</v>
      </c>
      <c r="H46" s="13">
        <v>113.2</v>
      </c>
      <c r="I46" s="13">
        <v>114.7</v>
      </c>
      <c r="J46" s="13">
        <v>70.2</v>
      </c>
      <c r="K46" s="13">
        <v>76.400000000000006</v>
      </c>
      <c r="L46" s="13">
        <v>89.5</v>
      </c>
      <c r="M46" s="13">
        <v>100</v>
      </c>
      <c r="N46" s="13">
        <v>102</v>
      </c>
      <c r="O46" s="13">
        <v>106.3</v>
      </c>
      <c r="P46" s="13">
        <v>97.8</v>
      </c>
      <c r="Q46" s="13">
        <v>99.8</v>
      </c>
      <c r="R46" s="13">
        <v>101.6</v>
      </c>
      <c r="S46" s="13">
        <v>115.2</v>
      </c>
      <c r="T46" s="60">
        <v>126.6</v>
      </c>
      <c r="U46" s="61">
        <v>165.4</v>
      </c>
      <c r="V46" s="13">
        <v>163</v>
      </c>
      <c r="W46" s="13">
        <v>176.46016646095447</v>
      </c>
      <c r="X46" s="13">
        <v>165.35449501826773</v>
      </c>
      <c r="Y46" s="13">
        <v>163.01798609478467</v>
      </c>
      <c r="Z46" s="465">
        <v>150.5</v>
      </c>
      <c r="AA46" s="13">
        <v>153.33662489805198</v>
      </c>
    </row>
    <row r="47" spans="1:27" ht="55.5" customHeight="1">
      <c r="A47" s="8" t="s">
        <v>168</v>
      </c>
      <c r="B47" s="60">
        <v>33.799999999999997</v>
      </c>
      <c r="C47" s="13">
        <v>26</v>
      </c>
      <c r="D47" s="13">
        <v>33.9</v>
      </c>
      <c r="E47" s="13">
        <v>35.6</v>
      </c>
      <c r="F47" s="13">
        <v>39.799999999999997</v>
      </c>
      <c r="G47" s="13">
        <v>38.200000000000003</v>
      </c>
      <c r="H47" s="13">
        <v>34.5</v>
      </c>
      <c r="I47" s="13">
        <v>37.9</v>
      </c>
      <c r="J47" s="13">
        <v>29.5</v>
      </c>
      <c r="K47" s="13">
        <v>31.2</v>
      </c>
      <c r="L47" s="13">
        <v>31.6</v>
      </c>
      <c r="M47" s="13">
        <v>31.6</v>
      </c>
      <c r="N47" s="13">
        <v>29.8</v>
      </c>
      <c r="O47" s="13">
        <v>28.4</v>
      </c>
      <c r="P47" s="13">
        <v>27.6</v>
      </c>
      <c r="Q47" s="13">
        <v>25.6</v>
      </c>
      <c r="R47" s="13">
        <v>22.9</v>
      </c>
      <c r="S47" s="13">
        <v>24.3</v>
      </c>
      <c r="T47" s="60">
        <v>27.9</v>
      </c>
      <c r="U47" s="61">
        <v>35.700000000000003</v>
      </c>
      <c r="V47" s="13">
        <v>35.1</v>
      </c>
      <c r="W47" s="13">
        <v>33.9</v>
      </c>
      <c r="X47" s="13">
        <v>33.289303252410555</v>
      </c>
      <c r="Y47" s="13">
        <v>33.200000000000003</v>
      </c>
      <c r="Z47" s="465">
        <v>35.200000000000003</v>
      </c>
      <c r="AA47" s="13">
        <v>33.754842540866001</v>
      </c>
    </row>
    <row r="48" spans="1:27" ht="26.4">
      <c r="A48" s="8" t="s">
        <v>2370</v>
      </c>
      <c r="B48" s="13"/>
      <c r="C48" s="13"/>
      <c r="D48" s="13"/>
      <c r="E48" s="13"/>
      <c r="G48" s="10">
        <v>254</v>
      </c>
      <c r="H48" s="10">
        <v>279</v>
      </c>
      <c r="I48" s="10">
        <v>270</v>
      </c>
      <c r="J48" s="10">
        <v>270</v>
      </c>
      <c r="K48" s="10">
        <v>262</v>
      </c>
      <c r="L48" s="10">
        <v>251</v>
      </c>
      <c r="M48" s="10">
        <v>287</v>
      </c>
      <c r="N48" s="10">
        <v>283</v>
      </c>
      <c r="O48" s="10">
        <v>296</v>
      </c>
      <c r="P48" s="10">
        <v>290</v>
      </c>
      <c r="Q48" s="10">
        <v>289</v>
      </c>
      <c r="R48" s="10">
        <v>252</v>
      </c>
      <c r="S48" s="10">
        <v>235</v>
      </c>
      <c r="T48" s="64">
        <v>165</v>
      </c>
      <c r="U48" s="61">
        <v>151</v>
      </c>
      <c r="V48" s="10">
        <v>146</v>
      </c>
      <c r="W48" s="10">
        <v>134</v>
      </c>
      <c r="X48" s="10">
        <v>120</v>
      </c>
      <c r="Y48" s="10">
        <v>120</v>
      </c>
      <c r="Z48" s="464">
        <v>102</v>
      </c>
      <c r="AA48" s="10">
        <v>74</v>
      </c>
    </row>
    <row r="49" spans="1:28" ht="39.6">
      <c r="A49" s="8" t="s">
        <v>1537</v>
      </c>
      <c r="B49" s="65"/>
      <c r="C49" s="65"/>
      <c r="D49" s="65"/>
      <c r="E49" s="65"/>
      <c r="G49" s="13">
        <v>1675.9</v>
      </c>
      <c r="H49" s="13">
        <v>2031.5</v>
      </c>
      <c r="I49" s="13">
        <v>1816.1</v>
      </c>
      <c r="J49" s="13">
        <v>2382.9</v>
      </c>
      <c r="K49" s="13">
        <v>3375.2</v>
      </c>
      <c r="L49" s="13">
        <v>3968.7</v>
      </c>
      <c r="M49" s="13">
        <v>4370.3999999999996</v>
      </c>
      <c r="N49" s="13">
        <v>5202</v>
      </c>
      <c r="O49" s="13">
        <v>5546.7</v>
      </c>
      <c r="P49" s="13">
        <v>6059.1</v>
      </c>
      <c r="Q49" s="13">
        <v>6420.7</v>
      </c>
      <c r="R49" s="13">
        <v>6757.1</v>
      </c>
      <c r="S49" s="13">
        <v>6746.3</v>
      </c>
      <c r="T49" s="60">
        <v>6757</v>
      </c>
      <c r="U49" s="153">
        <v>6634</v>
      </c>
      <c r="V49" s="13">
        <v>6596</v>
      </c>
      <c r="W49" s="13">
        <v>6781.5</v>
      </c>
      <c r="X49" s="13">
        <v>6769.1</v>
      </c>
      <c r="Y49" s="13">
        <v>6366.6729999999998</v>
      </c>
      <c r="Z49" s="465">
        <v>5806.7</v>
      </c>
      <c r="AA49" s="13">
        <v>5276.3119999999999</v>
      </c>
    </row>
    <row r="50" spans="1:28" ht="28.5" customHeight="1">
      <c r="A50" s="28" t="s">
        <v>2371</v>
      </c>
      <c r="B50" s="13"/>
      <c r="C50" s="13"/>
      <c r="D50" s="13"/>
      <c r="E50" s="13"/>
      <c r="G50" s="13">
        <v>155.9</v>
      </c>
      <c r="H50" s="13">
        <v>187.4</v>
      </c>
      <c r="I50" s="13">
        <v>174.1</v>
      </c>
      <c r="J50" s="13">
        <v>258.5</v>
      </c>
      <c r="K50" s="13">
        <v>281.89999999999998</v>
      </c>
      <c r="L50" s="13">
        <v>330.5</v>
      </c>
      <c r="M50" s="13">
        <v>351.8</v>
      </c>
      <c r="N50" s="13">
        <v>428</v>
      </c>
      <c r="O50" s="13">
        <v>500.6</v>
      </c>
      <c r="P50" s="13">
        <v>705.7</v>
      </c>
      <c r="Q50" s="13">
        <v>865.5</v>
      </c>
      <c r="R50" s="13">
        <v>1026.2</v>
      </c>
      <c r="S50" s="13">
        <v>1131.4000000000001</v>
      </c>
      <c r="T50" s="60">
        <v>1274.5</v>
      </c>
      <c r="U50" s="61">
        <v>1361.9</v>
      </c>
      <c r="V50" s="13">
        <v>1470.9</v>
      </c>
      <c r="W50" s="13">
        <v>1537.1</v>
      </c>
      <c r="X50" s="13">
        <v>1551.2</v>
      </c>
      <c r="Y50" s="13">
        <v>1581.7</v>
      </c>
      <c r="Z50" s="465">
        <v>1556.7</v>
      </c>
      <c r="AA50" s="13">
        <v>1530.777</v>
      </c>
    </row>
    <row r="51" spans="1:28" ht="41.25" customHeight="1">
      <c r="A51" s="8" t="s">
        <v>438</v>
      </c>
      <c r="B51" s="60">
        <v>0</v>
      </c>
      <c r="C51" s="60">
        <v>0.23230000000000001</v>
      </c>
      <c r="D51" s="60">
        <v>1.9592000000000001</v>
      </c>
      <c r="E51" s="60">
        <v>9.507299999999999</v>
      </c>
      <c r="F51" s="60">
        <v>22.3413</v>
      </c>
      <c r="G51" s="60">
        <v>42.551199999999994</v>
      </c>
      <c r="H51" s="60">
        <v>50.6</v>
      </c>
      <c r="I51" s="60">
        <v>41.050880999999997</v>
      </c>
      <c r="J51" s="60">
        <v>55.010708000000001</v>
      </c>
      <c r="K51" s="60">
        <v>77.7</v>
      </c>
      <c r="L51" s="60">
        <v>98.3</v>
      </c>
      <c r="M51" s="60">
        <v>128.4</v>
      </c>
      <c r="N51" s="60">
        <v>140.9</v>
      </c>
      <c r="O51" s="60">
        <v>141</v>
      </c>
      <c r="P51" s="60">
        <v>314.89999999999998</v>
      </c>
      <c r="Q51" s="60">
        <v>467.5</v>
      </c>
      <c r="R51" s="60">
        <v>639.5</v>
      </c>
      <c r="S51" s="60">
        <v>830</v>
      </c>
      <c r="T51" s="60">
        <v>1167.9000000000001</v>
      </c>
      <c r="U51" s="237">
        <v>1522.7</v>
      </c>
      <c r="V51" s="237">
        <v>1831.1</v>
      </c>
      <c r="W51" s="13">
        <v>1935.9</v>
      </c>
      <c r="X51" s="13">
        <v>2076.1999999999998</v>
      </c>
      <c r="Y51" s="13">
        <v>2179.3000000000002</v>
      </c>
      <c r="Z51" s="13">
        <v>2397.6</v>
      </c>
      <c r="AA51" s="13">
        <v>2552.1999999999998</v>
      </c>
    </row>
    <row r="52" spans="1:28" ht="23.25" customHeight="1">
      <c r="A52" s="545" t="s">
        <v>471</v>
      </c>
      <c r="B52" s="528"/>
      <c r="C52" s="528"/>
      <c r="D52" s="528"/>
      <c r="E52" s="528"/>
      <c r="F52" s="528"/>
      <c r="G52" s="528"/>
      <c r="H52" s="528"/>
      <c r="I52" s="528"/>
      <c r="J52" s="528"/>
      <c r="K52" s="528"/>
      <c r="L52" s="528"/>
      <c r="M52" s="528"/>
      <c r="N52" s="528"/>
      <c r="O52" s="528"/>
      <c r="P52" s="528"/>
      <c r="Q52" s="528"/>
      <c r="R52" s="528"/>
      <c r="S52" s="528"/>
      <c r="T52" s="528"/>
      <c r="U52" s="528"/>
      <c r="V52" s="528"/>
      <c r="W52" s="528"/>
      <c r="X52" s="528"/>
      <c r="Y52" s="528"/>
      <c r="Z52" s="503"/>
      <c r="AA52" s="503"/>
    </row>
    <row r="53" spans="1:28" ht="20.25" customHeight="1">
      <c r="A53" s="545" t="s">
        <v>437</v>
      </c>
      <c r="B53" s="528"/>
      <c r="C53" s="528"/>
      <c r="D53" s="528"/>
      <c r="E53" s="528"/>
      <c r="F53" s="528"/>
      <c r="G53" s="528"/>
      <c r="H53" s="528"/>
      <c r="I53" s="528"/>
      <c r="J53" s="528"/>
      <c r="K53" s="528"/>
      <c r="L53" s="528"/>
      <c r="M53" s="528"/>
      <c r="N53" s="528"/>
      <c r="O53" s="528"/>
      <c r="P53" s="528"/>
      <c r="Q53" s="528"/>
      <c r="R53" s="528"/>
      <c r="S53" s="528"/>
      <c r="T53" s="528"/>
      <c r="U53" s="528"/>
      <c r="V53" s="528"/>
      <c r="W53" s="528"/>
      <c r="X53" s="528"/>
      <c r="Y53" s="528"/>
      <c r="Z53" s="503"/>
      <c r="AA53" s="503"/>
      <c r="AB53" s="462"/>
    </row>
    <row r="54" spans="1:28" ht="20.25" customHeight="1">
      <c r="A54" s="545" t="s">
        <v>120</v>
      </c>
      <c r="B54" s="528"/>
      <c r="C54" s="528"/>
      <c r="D54" s="528"/>
      <c r="E54" s="528"/>
      <c r="F54" s="528"/>
      <c r="G54" s="528"/>
      <c r="H54" s="528"/>
      <c r="I54" s="528"/>
      <c r="J54" s="528"/>
      <c r="K54" s="528"/>
      <c r="L54" s="528"/>
      <c r="M54" s="528"/>
      <c r="N54" s="528"/>
      <c r="O54" s="528"/>
      <c r="P54" s="528"/>
      <c r="Q54" s="528"/>
      <c r="R54" s="528"/>
      <c r="S54" s="528"/>
      <c r="T54" s="528"/>
      <c r="U54" s="528"/>
      <c r="V54" s="528"/>
      <c r="W54" s="528"/>
      <c r="X54" s="528"/>
      <c r="Y54" s="528"/>
      <c r="Z54" s="522"/>
      <c r="AA54" s="522"/>
      <c r="AB54" s="462"/>
    </row>
    <row r="55" spans="1:28" ht="17.25" customHeight="1">
      <c r="A55" s="537" t="s">
        <v>116</v>
      </c>
      <c r="B55" s="528"/>
      <c r="C55" s="528"/>
      <c r="D55" s="528"/>
      <c r="E55" s="528"/>
      <c r="F55" s="528"/>
      <c r="G55" s="528"/>
      <c r="H55" s="528"/>
      <c r="I55" s="528"/>
      <c r="J55" s="528"/>
      <c r="K55" s="528"/>
      <c r="L55" s="528"/>
      <c r="M55" s="528"/>
      <c r="N55" s="528"/>
      <c r="O55" s="528"/>
      <c r="P55" s="528"/>
      <c r="Q55" s="528"/>
      <c r="R55" s="528"/>
      <c r="S55" s="528"/>
      <c r="T55" s="528"/>
      <c r="U55" s="528"/>
      <c r="V55" s="528"/>
      <c r="W55" s="528"/>
      <c r="X55" s="528"/>
      <c r="Y55" s="528"/>
      <c r="Z55" s="543"/>
      <c r="AA55" s="503"/>
    </row>
    <row r="56" spans="1:28" ht="45.75" customHeight="1">
      <c r="A56" s="4" t="s">
        <v>221</v>
      </c>
    </row>
    <row r="57" spans="1:28" ht="42">
      <c r="A57" s="26" t="s">
        <v>233</v>
      </c>
      <c r="C57" s="13">
        <v>1.895</v>
      </c>
      <c r="D57" s="13">
        <v>20.577999999999999</v>
      </c>
      <c r="E57" s="13">
        <v>86.566000000000003</v>
      </c>
      <c r="F57" s="13">
        <v>264.13400000000001</v>
      </c>
      <c r="G57" s="13">
        <v>369.44799999999998</v>
      </c>
      <c r="H57" s="13">
        <v>411.23599999999999</v>
      </c>
      <c r="I57" s="13">
        <v>493.3</v>
      </c>
      <c r="J57" s="13">
        <v>907.8</v>
      </c>
      <c r="K57" s="10">
        <v>1210</v>
      </c>
      <c r="L57" s="10">
        <v>1500</v>
      </c>
      <c r="M57" s="10">
        <v>1808</v>
      </c>
      <c r="N57" s="10">
        <v>2112</v>
      </c>
      <c r="O57" s="10">
        <v>2376</v>
      </c>
      <c r="P57" s="10">
        <v>3018</v>
      </c>
      <c r="Q57" s="10">
        <v>3422</v>
      </c>
      <c r="R57" s="10">
        <v>3847</v>
      </c>
      <c r="S57" s="10">
        <v>4593</v>
      </c>
      <c r="T57" s="10">
        <v>5153</v>
      </c>
      <c r="U57" s="10">
        <v>5688</v>
      </c>
      <c r="V57" s="10">
        <v>6369</v>
      </c>
      <c r="W57" s="10">
        <v>6510</v>
      </c>
      <c r="X57" s="10">
        <v>7306</v>
      </c>
      <c r="Y57" s="10">
        <v>8050</v>
      </c>
      <c r="Z57" s="464">
        <v>9701</v>
      </c>
      <c r="AA57" s="10">
        <v>9828</v>
      </c>
    </row>
    <row r="58" spans="1:28" ht="26.4">
      <c r="A58" s="9" t="s">
        <v>1769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66"/>
      <c r="U58" s="175"/>
      <c r="V58" s="175"/>
      <c r="W58" s="10"/>
      <c r="X58" s="427"/>
      <c r="Y58" s="427"/>
      <c r="Z58" s="467"/>
      <c r="AA58" s="427"/>
    </row>
    <row r="59" spans="1:28">
      <c r="A59" s="11" t="s">
        <v>1770</v>
      </c>
      <c r="C59" s="13">
        <v>2.1</v>
      </c>
      <c r="D59" s="13">
        <v>23.1</v>
      </c>
      <c r="E59" s="13">
        <v>97.4</v>
      </c>
      <c r="F59" s="13">
        <v>297.2</v>
      </c>
      <c r="G59" s="13">
        <v>415.6</v>
      </c>
      <c r="H59" s="13">
        <v>462.4</v>
      </c>
      <c r="I59" s="13">
        <v>554.70000000000005</v>
      </c>
      <c r="J59" s="13">
        <v>1002.8</v>
      </c>
      <c r="K59" s="10">
        <v>1320</v>
      </c>
      <c r="L59" s="10">
        <v>1629</v>
      </c>
      <c r="M59" s="10">
        <v>1968</v>
      </c>
      <c r="N59" s="10">
        <v>2304</v>
      </c>
      <c r="O59" s="10">
        <v>2602</v>
      </c>
      <c r="P59" s="10">
        <v>3255</v>
      </c>
      <c r="Q59" s="10">
        <v>3695</v>
      </c>
      <c r="R59" s="10">
        <v>4159</v>
      </c>
      <c r="S59" s="10">
        <v>4971</v>
      </c>
      <c r="T59" s="10">
        <v>5572</v>
      </c>
      <c r="U59" s="10">
        <v>6138</v>
      </c>
      <c r="V59" s="10">
        <v>6878</v>
      </c>
      <c r="W59" s="10">
        <v>7049</v>
      </c>
      <c r="X59" s="10">
        <v>7871</v>
      </c>
      <c r="Y59" s="10">
        <v>8683</v>
      </c>
      <c r="Z59" s="464">
        <v>10455</v>
      </c>
      <c r="AA59" s="10">
        <v>10598</v>
      </c>
    </row>
    <row r="60" spans="1:28">
      <c r="A60" s="11" t="s">
        <v>1771</v>
      </c>
      <c r="C60" s="13">
        <v>1.3</v>
      </c>
      <c r="D60" s="13">
        <v>14.4</v>
      </c>
      <c r="E60" s="13">
        <v>61</v>
      </c>
      <c r="F60" s="13">
        <v>186.2</v>
      </c>
      <c r="G60" s="13">
        <v>260.5</v>
      </c>
      <c r="H60" s="13">
        <v>289.89999999999998</v>
      </c>
      <c r="I60" s="13">
        <v>347.9</v>
      </c>
      <c r="J60" s="13">
        <v>639.9</v>
      </c>
      <c r="K60" s="10">
        <v>909</v>
      </c>
      <c r="L60" s="10">
        <v>1144</v>
      </c>
      <c r="M60" s="10">
        <v>1379</v>
      </c>
      <c r="N60" s="10">
        <v>1605</v>
      </c>
      <c r="O60" s="10">
        <v>1801</v>
      </c>
      <c r="P60" s="10">
        <v>2418</v>
      </c>
      <c r="Q60" s="10">
        <v>2731</v>
      </c>
      <c r="R60" s="10">
        <v>3065</v>
      </c>
      <c r="S60" s="10">
        <v>3644</v>
      </c>
      <c r="T60" s="18">
        <v>4100</v>
      </c>
      <c r="U60" s="10">
        <v>4521</v>
      </c>
      <c r="V60" s="10">
        <v>5032</v>
      </c>
      <c r="W60" s="10">
        <v>5123</v>
      </c>
      <c r="X60" s="10">
        <v>5998</v>
      </c>
      <c r="Y60" s="10">
        <v>6617</v>
      </c>
      <c r="Z60" s="464">
        <v>7965</v>
      </c>
      <c r="AA60" s="10">
        <v>8081</v>
      </c>
    </row>
    <row r="61" spans="1:28">
      <c r="A61" s="11" t="s">
        <v>1772</v>
      </c>
      <c r="C61" s="13">
        <v>1.8</v>
      </c>
      <c r="D61" s="13">
        <v>20.7</v>
      </c>
      <c r="E61" s="13">
        <v>87.4</v>
      </c>
      <c r="F61" s="13">
        <v>268.60000000000002</v>
      </c>
      <c r="G61" s="13">
        <v>373.2</v>
      </c>
      <c r="H61" s="13">
        <v>415.1</v>
      </c>
      <c r="I61" s="13">
        <v>498.2</v>
      </c>
      <c r="J61" s="13">
        <v>901.7</v>
      </c>
      <c r="K61" s="10">
        <v>1208</v>
      </c>
      <c r="L61" s="10">
        <v>1499</v>
      </c>
      <c r="M61" s="10">
        <v>1799</v>
      </c>
      <c r="N61" s="10">
        <v>2090</v>
      </c>
      <c r="O61" s="10">
        <v>2326</v>
      </c>
      <c r="P61" s="10">
        <v>2896</v>
      </c>
      <c r="Q61" s="10">
        <v>3279</v>
      </c>
      <c r="R61" s="10">
        <v>3679</v>
      </c>
      <c r="S61" s="10">
        <v>4389</v>
      </c>
      <c r="T61" s="18">
        <v>4930</v>
      </c>
      <c r="U61" s="10">
        <v>5489</v>
      </c>
      <c r="V61" s="10">
        <v>6157</v>
      </c>
      <c r="W61" s="10">
        <v>6259</v>
      </c>
      <c r="X61" s="10">
        <v>7022</v>
      </c>
      <c r="Y61" s="10">
        <v>7752</v>
      </c>
      <c r="Z61" s="464">
        <v>9472</v>
      </c>
      <c r="AA61" s="10">
        <v>9660</v>
      </c>
    </row>
    <row r="62" spans="1:28" ht="40.5" customHeight="1">
      <c r="A62" s="26" t="s">
        <v>553</v>
      </c>
      <c r="C62" s="13">
        <v>212</v>
      </c>
      <c r="D62" s="13">
        <v>219.9</v>
      </c>
      <c r="E62" s="13">
        <v>238.7</v>
      </c>
      <c r="F62" s="13">
        <v>195.3</v>
      </c>
      <c r="G62" s="13">
        <v>208.3</v>
      </c>
      <c r="H62" s="13">
        <v>228.7</v>
      </c>
      <c r="I62" s="13">
        <v>204.8</v>
      </c>
      <c r="J62" s="13">
        <v>182.7</v>
      </c>
      <c r="K62" s="13">
        <v>188.5</v>
      </c>
      <c r="L62" s="13">
        <v>204.1</v>
      </c>
      <c r="M62" s="13">
        <v>218.3</v>
      </c>
      <c r="N62" s="13">
        <v>244.7</v>
      </c>
      <c r="O62" s="13">
        <v>269.3</v>
      </c>
      <c r="P62" s="13">
        <v>268</v>
      </c>
      <c r="Q62" s="13">
        <v>296.8</v>
      </c>
      <c r="R62" s="13">
        <v>326</v>
      </c>
      <c r="S62" s="13">
        <v>323.60000000000002</v>
      </c>
      <c r="T62" s="13">
        <v>327.9</v>
      </c>
      <c r="U62" s="13">
        <v>333.3</v>
      </c>
      <c r="V62" s="13">
        <v>326.3</v>
      </c>
      <c r="W62" s="13">
        <v>356.7</v>
      </c>
      <c r="X62" s="13">
        <v>354.9</v>
      </c>
      <c r="Y62" s="13">
        <v>344.9</v>
      </c>
      <c r="Z62" s="13">
        <v>314.10000000000002</v>
      </c>
      <c r="AA62" s="13">
        <v>312.8</v>
      </c>
    </row>
    <row r="63" spans="1:28" ht="45" customHeight="1">
      <c r="A63" s="154" t="s">
        <v>455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U63" s="60"/>
      <c r="Z63" s="467"/>
    </row>
    <row r="64" spans="1:28">
      <c r="A64" s="11" t="s">
        <v>554</v>
      </c>
      <c r="B64" s="67">
        <v>11.9</v>
      </c>
      <c r="C64" s="68">
        <v>6</v>
      </c>
      <c r="D64" s="68">
        <v>5.0999999999999996</v>
      </c>
      <c r="E64" s="68">
        <v>5.4</v>
      </c>
      <c r="F64" s="68">
        <v>6.1</v>
      </c>
      <c r="G64" s="68">
        <v>6.1</v>
      </c>
      <c r="H64" s="68">
        <v>5.9</v>
      </c>
      <c r="I64" s="68">
        <v>6</v>
      </c>
      <c r="J64" s="68">
        <v>6</v>
      </c>
      <c r="K64" s="68">
        <v>5.9</v>
      </c>
      <c r="L64" s="68">
        <v>5.7</v>
      </c>
      <c r="M64" s="68">
        <v>5.7</v>
      </c>
      <c r="N64" s="68">
        <v>5.5</v>
      </c>
      <c r="O64" s="68">
        <v>5.4</v>
      </c>
      <c r="P64" s="68">
        <v>5.4</v>
      </c>
      <c r="Q64" s="68">
        <v>5.3</v>
      </c>
      <c r="R64" s="68">
        <v>5.0999999999999996</v>
      </c>
      <c r="S64" s="13">
        <v>5.0999999999999996</v>
      </c>
      <c r="T64" s="60">
        <v>5.2</v>
      </c>
      <c r="U64" s="60">
        <v>5.2</v>
      </c>
      <c r="V64" s="60">
        <v>5.2</v>
      </c>
      <c r="W64" s="60">
        <v>5.2</v>
      </c>
      <c r="X64" s="60">
        <v>5.2</v>
      </c>
      <c r="Y64" s="60">
        <v>5.2</v>
      </c>
      <c r="Z64" s="60">
        <v>5.3</v>
      </c>
      <c r="AA64" s="51">
        <v>5.3</v>
      </c>
    </row>
    <row r="65" spans="1:256">
      <c r="A65" s="11" t="s">
        <v>555</v>
      </c>
      <c r="B65" s="67">
        <v>15.8</v>
      </c>
      <c r="C65" s="68">
        <v>11.6</v>
      </c>
      <c r="D65" s="68">
        <v>9.4</v>
      </c>
      <c r="E65" s="68">
        <v>10.1</v>
      </c>
      <c r="F65" s="68">
        <v>10.8</v>
      </c>
      <c r="G65" s="68">
        <v>10.7</v>
      </c>
      <c r="H65" s="68">
        <v>10.5</v>
      </c>
      <c r="I65" s="68">
        <v>10.6</v>
      </c>
      <c r="J65" s="68">
        <v>10.5</v>
      </c>
      <c r="K65" s="68">
        <v>10.4</v>
      </c>
      <c r="L65" s="68">
        <v>10.4</v>
      </c>
      <c r="M65" s="68">
        <v>10.4</v>
      </c>
      <c r="N65" s="68">
        <v>10.3</v>
      </c>
      <c r="O65" s="68">
        <v>10.1</v>
      </c>
      <c r="P65" s="68">
        <v>10.1</v>
      </c>
      <c r="Q65" s="68">
        <v>9.9</v>
      </c>
      <c r="R65" s="68">
        <v>9.8000000000000007</v>
      </c>
      <c r="S65" s="13">
        <v>9.8000000000000007</v>
      </c>
      <c r="T65" s="60">
        <v>9.8000000000000007</v>
      </c>
      <c r="U65" s="60">
        <v>9.8000000000000007</v>
      </c>
      <c r="V65" s="13">
        <v>9.9</v>
      </c>
      <c r="W65" s="60">
        <v>9.8000000000000007</v>
      </c>
      <c r="X65" s="60">
        <v>9.8000000000000007</v>
      </c>
      <c r="Y65" s="60">
        <v>9.9</v>
      </c>
      <c r="Z65" s="60">
        <v>10</v>
      </c>
      <c r="AA65" s="51">
        <v>10</v>
      </c>
    </row>
    <row r="66" spans="1:256">
      <c r="A66" s="11" t="s">
        <v>556</v>
      </c>
      <c r="B66" s="67">
        <v>18.8</v>
      </c>
      <c r="C66" s="68">
        <v>17.600000000000001</v>
      </c>
      <c r="D66" s="68">
        <v>14.9</v>
      </c>
      <c r="E66" s="68">
        <v>15.1</v>
      </c>
      <c r="F66" s="68">
        <v>15.2</v>
      </c>
      <c r="G66" s="68">
        <v>15.2</v>
      </c>
      <c r="H66" s="68">
        <v>15.3</v>
      </c>
      <c r="I66" s="68">
        <v>15</v>
      </c>
      <c r="J66" s="68">
        <v>14.8</v>
      </c>
      <c r="K66" s="68">
        <v>15.1</v>
      </c>
      <c r="L66" s="68">
        <v>15.4</v>
      </c>
      <c r="M66" s="68">
        <v>15.4</v>
      </c>
      <c r="N66" s="68">
        <v>15.3</v>
      </c>
      <c r="O66" s="68">
        <v>15.1</v>
      </c>
      <c r="P66" s="68">
        <v>15.1</v>
      </c>
      <c r="Q66" s="68">
        <v>15</v>
      </c>
      <c r="R66" s="68">
        <v>14.8</v>
      </c>
      <c r="S66" s="13">
        <v>14.8</v>
      </c>
      <c r="T66" s="60">
        <v>14.8</v>
      </c>
      <c r="U66" s="60">
        <v>14.8</v>
      </c>
      <c r="V66" s="13">
        <v>14.9</v>
      </c>
      <c r="W66" s="60">
        <v>14.9</v>
      </c>
      <c r="X66" s="60">
        <v>14.899999999999999</v>
      </c>
      <c r="Y66" s="60">
        <v>14.9</v>
      </c>
      <c r="Z66" s="60">
        <v>15</v>
      </c>
      <c r="AA66" s="51">
        <v>15</v>
      </c>
    </row>
    <row r="67" spans="1:256">
      <c r="A67" s="11" t="s">
        <v>557</v>
      </c>
      <c r="B67" s="67">
        <v>22.8</v>
      </c>
      <c r="C67" s="68">
        <v>26.5</v>
      </c>
      <c r="D67" s="68">
        <v>23.8</v>
      </c>
      <c r="E67" s="68">
        <v>22.7</v>
      </c>
      <c r="F67" s="68">
        <v>21.6</v>
      </c>
      <c r="G67" s="68">
        <v>21.6</v>
      </c>
      <c r="H67" s="68">
        <v>22.2</v>
      </c>
      <c r="I67" s="68">
        <v>21.5</v>
      </c>
      <c r="J67" s="68">
        <v>21.1</v>
      </c>
      <c r="K67" s="68">
        <v>21.9</v>
      </c>
      <c r="L67" s="68">
        <v>22.8</v>
      </c>
      <c r="M67" s="68">
        <v>22.7</v>
      </c>
      <c r="N67" s="68">
        <v>22.7</v>
      </c>
      <c r="O67" s="68">
        <v>22.7</v>
      </c>
      <c r="P67" s="68">
        <v>22.7</v>
      </c>
      <c r="Q67" s="68">
        <v>22.6</v>
      </c>
      <c r="R67" s="68">
        <v>22.5</v>
      </c>
      <c r="S67" s="13">
        <v>22.5</v>
      </c>
      <c r="T67" s="60">
        <v>22.5</v>
      </c>
      <c r="U67" s="60">
        <v>22.5</v>
      </c>
      <c r="V67" s="13">
        <v>22.6</v>
      </c>
      <c r="W67" s="60">
        <v>22.5</v>
      </c>
      <c r="X67" s="60">
        <v>22.5</v>
      </c>
      <c r="Y67" s="60">
        <v>22.6</v>
      </c>
      <c r="Z67" s="60">
        <v>22.6</v>
      </c>
      <c r="AA67" s="51">
        <v>22.6</v>
      </c>
    </row>
    <row r="68" spans="1:256">
      <c r="A68" s="11" t="s">
        <v>558</v>
      </c>
      <c r="B68" s="13">
        <v>30.7</v>
      </c>
      <c r="C68" s="68">
        <v>38.299999999999997</v>
      </c>
      <c r="D68" s="68">
        <v>46.8</v>
      </c>
      <c r="E68" s="68">
        <v>46.7</v>
      </c>
      <c r="F68" s="68">
        <v>46.3</v>
      </c>
      <c r="G68" s="68">
        <v>46.4</v>
      </c>
      <c r="H68" s="68">
        <v>46.1</v>
      </c>
      <c r="I68" s="68">
        <v>46.9</v>
      </c>
      <c r="J68" s="68">
        <v>47.6</v>
      </c>
      <c r="K68" s="68">
        <v>46.7</v>
      </c>
      <c r="L68" s="68">
        <v>45.7</v>
      </c>
      <c r="M68" s="68">
        <v>45.8</v>
      </c>
      <c r="N68" s="68">
        <v>46.2</v>
      </c>
      <c r="O68" s="68">
        <v>46.7</v>
      </c>
      <c r="P68" s="68">
        <v>46.7</v>
      </c>
      <c r="Q68" s="68">
        <v>47.2</v>
      </c>
      <c r="R68" s="68">
        <v>47.8</v>
      </c>
      <c r="S68" s="13">
        <v>47.8</v>
      </c>
      <c r="T68" s="60">
        <v>47.7</v>
      </c>
      <c r="U68" s="60">
        <v>47.7</v>
      </c>
      <c r="V68" s="13">
        <v>47.4</v>
      </c>
      <c r="W68" s="60">
        <v>47.6</v>
      </c>
      <c r="X68" s="60">
        <v>47.599999999999994</v>
      </c>
      <c r="Y68" s="60">
        <v>47.4</v>
      </c>
      <c r="Z68" s="60">
        <v>47.1</v>
      </c>
      <c r="AA68" s="51">
        <v>47.1</v>
      </c>
    </row>
    <row r="69" spans="1:256" ht="41.25" customHeight="1">
      <c r="A69" s="406" t="s">
        <v>456</v>
      </c>
      <c r="C69" s="13">
        <v>49.3</v>
      </c>
      <c r="D69" s="13">
        <v>46.1</v>
      </c>
      <c r="E69" s="13">
        <v>32.9</v>
      </c>
      <c r="F69" s="13">
        <v>36.5</v>
      </c>
      <c r="G69" s="13">
        <v>32.5</v>
      </c>
      <c r="H69" s="13">
        <v>30.5</v>
      </c>
      <c r="I69" s="13">
        <v>34.299999999999997</v>
      </c>
      <c r="J69" s="13">
        <v>41.6</v>
      </c>
      <c r="K69" s="13">
        <v>42.3</v>
      </c>
      <c r="L69" s="13">
        <v>40</v>
      </c>
      <c r="M69" s="13">
        <v>35.6</v>
      </c>
      <c r="N69" s="13">
        <v>29.3</v>
      </c>
      <c r="O69" s="13">
        <v>25.2</v>
      </c>
      <c r="P69" s="60" t="s">
        <v>460</v>
      </c>
      <c r="Q69" s="60">
        <v>21.6</v>
      </c>
      <c r="R69" s="60">
        <v>18.8</v>
      </c>
      <c r="S69" s="60">
        <v>19</v>
      </c>
      <c r="T69" s="60">
        <v>18.399999999999999</v>
      </c>
      <c r="U69" s="60">
        <v>17.7</v>
      </c>
      <c r="V69" s="60">
        <v>17.899999999999999</v>
      </c>
      <c r="W69" s="60">
        <v>15.4</v>
      </c>
      <c r="X69" s="60">
        <v>15.5</v>
      </c>
      <c r="Y69" s="60">
        <v>16.100000000000001</v>
      </c>
      <c r="Z69" s="60">
        <v>19.5</v>
      </c>
      <c r="AA69" s="60">
        <v>19.600000000000001</v>
      </c>
    </row>
    <row r="70" spans="1:256" ht="52.8">
      <c r="A70" s="161" t="s">
        <v>457</v>
      </c>
      <c r="C70" s="13">
        <v>33.5</v>
      </c>
      <c r="D70" s="13">
        <v>31.3</v>
      </c>
      <c r="E70" s="13">
        <v>22.4</v>
      </c>
      <c r="F70" s="13">
        <v>24.8</v>
      </c>
      <c r="G70" s="13">
        <v>22.1</v>
      </c>
      <c r="H70" s="13">
        <v>20.8</v>
      </c>
      <c r="I70" s="13">
        <v>23.4</v>
      </c>
      <c r="J70" s="13">
        <v>28.4</v>
      </c>
      <c r="K70" s="13">
        <v>29</v>
      </c>
      <c r="L70" s="13">
        <v>27.5</v>
      </c>
      <c r="M70" s="13">
        <v>24.6</v>
      </c>
      <c r="N70" s="13">
        <v>20.3</v>
      </c>
      <c r="O70" s="13">
        <v>17.600000000000001</v>
      </c>
      <c r="P70" s="60" t="s">
        <v>461</v>
      </c>
      <c r="Q70" s="60">
        <v>15.2</v>
      </c>
      <c r="R70" s="60">
        <v>13.3</v>
      </c>
      <c r="S70" s="60">
        <v>13.4</v>
      </c>
      <c r="T70" s="60">
        <v>13</v>
      </c>
      <c r="U70" s="60">
        <v>12.5</v>
      </c>
      <c r="V70" s="60">
        <v>12.7</v>
      </c>
      <c r="W70" s="60">
        <v>10.7</v>
      </c>
      <c r="X70" s="60">
        <v>10.8</v>
      </c>
      <c r="Y70" s="60">
        <v>11.2</v>
      </c>
      <c r="Z70" s="60">
        <v>13.3</v>
      </c>
      <c r="AA70" s="60">
        <v>13.4</v>
      </c>
    </row>
    <row r="71" spans="1:256" ht="28.5" customHeight="1">
      <c r="A71" s="161" t="s">
        <v>458</v>
      </c>
      <c r="B71" s="69">
        <v>0.26</v>
      </c>
      <c r="C71" s="69">
        <v>0.28899999999999998</v>
      </c>
      <c r="D71" s="69">
        <v>0.40699999999999997</v>
      </c>
      <c r="E71" s="69">
        <v>0.40899999999999997</v>
      </c>
      <c r="F71" s="69">
        <v>0.38700000000000001</v>
      </c>
      <c r="G71" s="69">
        <v>0.38700000000000001</v>
      </c>
      <c r="H71" s="69">
        <v>0.39</v>
      </c>
      <c r="I71" s="69">
        <v>0.39400000000000002</v>
      </c>
      <c r="J71" s="69">
        <v>0.4</v>
      </c>
      <c r="K71" s="69">
        <v>0.39500000000000002</v>
      </c>
      <c r="L71" s="69">
        <v>0.39700000000000002</v>
      </c>
      <c r="M71" s="69">
        <v>0.39700000000000002</v>
      </c>
      <c r="N71" s="69">
        <v>0.40300000000000002</v>
      </c>
      <c r="O71" s="69">
        <v>0.40899999999999997</v>
      </c>
      <c r="P71" s="70">
        <v>0.40899999999999997</v>
      </c>
      <c r="Q71" s="70">
        <v>0.41499999999999998</v>
      </c>
      <c r="R71" s="70">
        <v>0.42199999999999999</v>
      </c>
      <c r="S71" s="70">
        <v>0.42099999999999999</v>
      </c>
      <c r="T71" s="70">
        <v>0.42099999999999999</v>
      </c>
      <c r="U71" s="70">
        <v>0.42099999999999999</v>
      </c>
      <c r="V71" s="70">
        <v>0.41699999999999998</v>
      </c>
      <c r="W71" s="70">
        <v>0.42</v>
      </c>
      <c r="X71" s="70">
        <v>0.41899999999999998</v>
      </c>
      <c r="Y71" s="70">
        <v>0.41599999999999998</v>
      </c>
      <c r="Z71" s="70">
        <v>0.41299999999999998</v>
      </c>
      <c r="AA71" s="70">
        <v>0.41199999999999998</v>
      </c>
    </row>
    <row r="72" spans="1:256" ht="30" customHeight="1">
      <c r="A72" s="406" t="s">
        <v>459</v>
      </c>
      <c r="C72" s="13">
        <v>8</v>
      </c>
      <c r="D72" s="13">
        <v>13.5</v>
      </c>
      <c r="E72" s="13">
        <v>15.2</v>
      </c>
      <c r="F72" s="13">
        <v>13.5</v>
      </c>
      <c r="G72" s="13">
        <v>13.3</v>
      </c>
      <c r="H72" s="13">
        <v>13.6</v>
      </c>
      <c r="I72" s="60">
        <v>13.8</v>
      </c>
      <c r="J72" s="13">
        <v>14.1</v>
      </c>
      <c r="K72" s="13">
        <v>13.9</v>
      </c>
      <c r="L72" s="13">
        <v>13.9</v>
      </c>
      <c r="M72" s="13">
        <v>14.03</v>
      </c>
      <c r="N72" s="13">
        <v>14.5</v>
      </c>
      <c r="O72" s="13">
        <v>15.2</v>
      </c>
      <c r="P72" s="60">
        <v>15.2</v>
      </c>
      <c r="Q72" s="60">
        <v>15.9</v>
      </c>
      <c r="R72" s="60">
        <v>16.7</v>
      </c>
      <c r="S72" s="60">
        <v>16.600000000000001</v>
      </c>
      <c r="T72" s="60">
        <v>16.600000000000001</v>
      </c>
      <c r="U72" s="60">
        <v>16.600000000000001</v>
      </c>
      <c r="V72" s="60">
        <v>16.2</v>
      </c>
      <c r="W72" s="60">
        <v>16.399999999999999</v>
      </c>
      <c r="X72" s="60">
        <v>16.3</v>
      </c>
      <c r="Y72" s="60">
        <v>16</v>
      </c>
      <c r="Z72" s="60">
        <v>15.7</v>
      </c>
      <c r="AA72" s="60">
        <v>15.6</v>
      </c>
    </row>
    <row r="73" spans="1:256" ht="26.25" customHeight="1">
      <c r="A73" s="513" t="s">
        <v>407</v>
      </c>
      <c r="B73" s="522"/>
      <c r="C73" s="522"/>
      <c r="D73" s="522"/>
      <c r="E73" s="522"/>
      <c r="F73" s="522"/>
      <c r="G73" s="522"/>
      <c r="H73" s="522"/>
      <c r="I73" s="522"/>
      <c r="J73" s="522"/>
      <c r="K73" s="522"/>
      <c r="L73" s="522"/>
      <c r="M73" s="522"/>
      <c r="N73" s="522"/>
      <c r="O73" s="522"/>
      <c r="P73" s="522"/>
      <c r="Q73" s="522"/>
      <c r="R73" s="522"/>
      <c r="S73" s="522"/>
      <c r="T73" s="522"/>
      <c r="U73" s="522"/>
      <c r="V73" s="522"/>
      <c r="W73" s="522"/>
      <c r="X73" s="522"/>
      <c r="Y73" s="522"/>
      <c r="Z73" s="522"/>
      <c r="AA73" s="503"/>
    </row>
    <row r="74" spans="1:256" ht="12" customHeight="1">
      <c r="A74" s="514" t="s">
        <v>222</v>
      </c>
      <c r="B74" s="503"/>
      <c r="C74" s="503"/>
      <c r="D74" s="503"/>
      <c r="E74" s="503"/>
      <c r="F74" s="503"/>
      <c r="G74" s="503"/>
      <c r="H74" s="503"/>
      <c r="I74" s="503"/>
      <c r="J74" s="503"/>
      <c r="K74" s="503"/>
      <c r="L74" s="503"/>
      <c r="M74" s="503"/>
      <c r="N74" s="503"/>
      <c r="O74" s="503"/>
      <c r="P74" s="503"/>
      <c r="Q74" s="503"/>
      <c r="R74" s="503"/>
      <c r="S74" s="503"/>
      <c r="T74" s="503"/>
      <c r="U74" s="503"/>
      <c r="V74" s="503"/>
      <c r="W74" s="503"/>
      <c r="X74" s="503"/>
      <c r="Y74" s="503"/>
      <c r="Z74" s="503"/>
      <c r="AA74" s="503"/>
    </row>
    <row r="75" spans="1:256" ht="35.25" customHeight="1">
      <c r="A75" s="544" t="s">
        <v>14</v>
      </c>
      <c r="B75" s="522"/>
      <c r="C75" s="522"/>
      <c r="D75" s="522"/>
      <c r="E75" s="522"/>
      <c r="F75" s="522"/>
      <c r="G75" s="522"/>
      <c r="H75" s="522"/>
      <c r="I75" s="522"/>
      <c r="J75" s="522"/>
      <c r="K75" s="522"/>
      <c r="L75" s="522"/>
      <c r="M75" s="522"/>
      <c r="N75" s="522"/>
      <c r="O75" s="522"/>
      <c r="P75" s="522"/>
      <c r="Q75" s="522"/>
      <c r="R75" s="522"/>
      <c r="S75" s="522"/>
      <c r="T75" s="522"/>
      <c r="U75" s="522"/>
      <c r="V75" s="522"/>
      <c r="W75" s="522"/>
      <c r="X75" s="522"/>
      <c r="Y75" s="522"/>
      <c r="Z75" s="522"/>
      <c r="AA75" s="522"/>
    </row>
    <row r="76" spans="1:256" ht="15.75" customHeight="1">
      <c r="A76" s="514" t="s">
        <v>232</v>
      </c>
      <c r="B76" s="546"/>
      <c r="C76" s="546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03"/>
      <c r="W76" s="503"/>
      <c r="X76" s="503"/>
      <c r="Y76" s="503"/>
      <c r="Z76" s="503"/>
      <c r="AA76" s="503"/>
    </row>
    <row r="77" spans="1:256" s="175" customFormat="1" ht="25.5" customHeight="1">
      <c r="A77" s="516" t="s">
        <v>545</v>
      </c>
      <c r="B77" s="546"/>
      <c r="C77" s="546"/>
      <c r="D77" s="546"/>
      <c r="E77" s="546"/>
      <c r="F77" s="546"/>
      <c r="G77" s="546"/>
      <c r="H77" s="546"/>
      <c r="I77" s="546"/>
      <c r="J77" s="546"/>
      <c r="K77" s="546"/>
      <c r="L77" s="546"/>
      <c r="M77" s="546"/>
      <c r="N77" s="546"/>
      <c r="O77" s="546"/>
      <c r="P77" s="546"/>
      <c r="Q77" s="546"/>
      <c r="R77" s="546"/>
      <c r="S77" s="546"/>
      <c r="T77" s="546"/>
      <c r="U77" s="503"/>
      <c r="V77" s="503"/>
      <c r="W77" s="503"/>
      <c r="X77" s="503"/>
      <c r="Y77" s="503"/>
      <c r="Z77" s="503"/>
      <c r="AA77" s="503"/>
      <c r="AB77" s="267"/>
      <c r="AC77" s="267"/>
      <c r="AD77" s="267"/>
      <c r="AE77" s="267"/>
      <c r="AF77" s="267"/>
      <c r="AG77" s="267"/>
      <c r="AH77" s="267"/>
      <c r="AI77" s="267"/>
      <c r="AJ77" s="267"/>
      <c r="AK77" s="267"/>
      <c r="AL77" s="267"/>
      <c r="AM77" s="267"/>
      <c r="AN77" s="267"/>
      <c r="AO77" s="267"/>
      <c r="AP77" s="267"/>
      <c r="AQ77" s="266"/>
      <c r="AR77" s="267"/>
      <c r="AS77" s="267"/>
      <c r="AT77" s="267"/>
      <c r="AU77" s="267"/>
      <c r="AV77" s="267"/>
      <c r="AW77" s="267"/>
      <c r="AX77" s="267"/>
      <c r="AY77" s="267"/>
      <c r="AZ77" s="267"/>
      <c r="BA77" s="267"/>
      <c r="BB77" s="267"/>
      <c r="BC77" s="267"/>
      <c r="BD77" s="267"/>
      <c r="BE77" s="267"/>
      <c r="BF77" s="267"/>
      <c r="BG77" s="267"/>
      <c r="BH77" s="267"/>
      <c r="BI77" s="267"/>
      <c r="BJ77" s="267"/>
      <c r="BK77" s="267"/>
      <c r="BL77" s="266"/>
      <c r="BM77" s="267"/>
      <c r="BN77" s="267"/>
      <c r="BO77" s="267"/>
      <c r="BP77" s="267"/>
      <c r="BQ77" s="267"/>
      <c r="BR77" s="267"/>
      <c r="BS77" s="267"/>
      <c r="BT77" s="267"/>
      <c r="BU77" s="267"/>
      <c r="BV77" s="267"/>
      <c r="BW77" s="267"/>
      <c r="BX77" s="267"/>
      <c r="BY77" s="267"/>
      <c r="BZ77" s="267"/>
      <c r="CA77" s="267"/>
      <c r="CB77" s="267"/>
      <c r="CC77" s="267"/>
      <c r="CD77" s="267"/>
      <c r="CE77" s="267"/>
      <c r="CF77" s="267"/>
      <c r="CG77" s="266"/>
      <c r="CH77" s="267"/>
      <c r="CI77" s="267"/>
      <c r="CJ77" s="267"/>
      <c r="CK77" s="267"/>
      <c r="CL77" s="267"/>
      <c r="CM77" s="267"/>
      <c r="CN77" s="267"/>
      <c r="CO77" s="267"/>
      <c r="CP77" s="267"/>
      <c r="CQ77" s="267"/>
      <c r="CR77" s="267"/>
      <c r="CS77" s="267"/>
      <c r="CT77" s="267"/>
      <c r="CU77" s="267"/>
      <c r="CV77" s="267"/>
      <c r="CW77" s="267"/>
      <c r="CX77" s="267"/>
      <c r="CY77" s="267"/>
      <c r="CZ77" s="267"/>
      <c r="DA77" s="267"/>
      <c r="DB77" s="266"/>
      <c r="DC77" s="267"/>
      <c r="DD77" s="267"/>
      <c r="DE77" s="267"/>
      <c r="DF77" s="267"/>
      <c r="DG77" s="267"/>
      <c r="DH77" s="267"/>
      <c r="DI77" s="267"/>
      <c r="DJ77" s="267"/>
      <c r="DK77" s="267"/>
      <c r="DL77" s="267"/>
      <c r="DM77" s="267"/>
      <c r="DN77" s="267"/>
      <c r="DO77" s="267"/>
      <c r="DP77" s="267"/>
      <c r="DQ77" s="267"/>
      <c r="DR77" s="267"/>
      <c r="DS77" s="267"/>
      <c r="DT77" s="267"/>
      <c r="DU77" s="267"/>
      <c r="DV77" s="267"/>
      <c r="DW77" s="266"/>
      <c r="DX77" s="267"/>
      <c r="DY77" s="267"/>
      <c r="DZ77" s="267"/>
      <c r="EA77" s="267"/>
      <c r="EB77" s="267"/>
      <c r="EC77" s="267"/>
      <c r="ED77" s="267"/>
      <c r="EE77" s="267"/>
      <c r="EF77" s="267"/>
      <c r="EG77" s="267"/>
      <c r="EH77" s="267"/>
      <c r="EI77" s="267"/>
      <c r="EJ77" s="267"/>
      <c r="EK77" s="267"/>
      <c r="EL77" s="267"/>
      <c r="EM77" s="267"/>
      <c r="EN77" s="267"/>
      <c r="EO77" s="267"/>
      <c r="EP77" s="267"/>
      <c r="EQ77" s="267"/>
      <c r="ER77" s="266"/>
      <c r="ES77" s="267"/>
      <c r="ET77" s="267"/>
      <c r="EU77" s="267"/>
      <c r="EV77" s="267"/>
      <c r="EW77" s="267"/>
      <c r="EX77" s="267"/>
      <c r="EY77" s="267"/>
      <c r="EZ77" s="267"/>
      <c r="FA77" s="267"/>
      <c r="FB77" s="267"/>
      <c r="FC77" s="267"/>
      <c r="FD77" s="267"/>
      <c r="FE77" s="267"/>
      <c r="FF77" s="267"/>
      <c r="FG77" s="267"/>
      <c r="FH77" s="267"/>
      <c r="FI77" s="267"/>
      <c r="FJ77" s="267"/>
      <c r="FK77" s="267"/>
      <c r="FL77" s="267"/>
      <c r="FM77" s="266"/>
      <c r="FN77" s="267"/>
      <c r="FO77" s="267"/>
      <c r="FP77" s="267"/>
      <c r="FQ77" s="267"/>
      <c r="FR77" s="267"/>
      <c r="FS77" s="267"/>
      <c r="FT77" s="267"/>
      <c r="FU77" s="267"/>
      <c r="FV77" s="267"/>
      <c r="FW77" s="267"/>
      <c r="FX77" s="267"/>
      <c r="FY77" s="267"/>
      <c r="FZ77" s="267"/>
      <c r="GA77" s="267"/>
      <c r="GB77" s="267"/>
      <c r="GC77" s="267"/>
      <c r="GD77" s="267"/>
      <c r="GE77" s="267"/>
      <c r="GF77" s="267"/>
      <c r="GG77" s="267"/>
      <c r="GH77" s="266"/>
      <c r="GI77" s="267"/>
      <c r="GJ77" s="267"/>
      <c r="GK77" s="267"/>
      <c r="GL77" s="267"/>
      <c r="GM77" s="267"/>
      <c r="GN77" s="267"/>
      <c r="GO77" s="267"/>
      <c r="GP77" s="267"/>
      <c r="GQ77" s="267"/>
      <c r="GR77" s="267"/>
      <c r="GS77" s="267"/>
      <c r="GT77" s="267"/>
      <c r="GU77" s="267"/>
      <c r="GV77" s="267"/>
      <c r="GW77" s="267"/>
      <c r="GX77" s="267"/>
      <c r="GY77" s="267"/>
      <c r="GZ77" s="267"/>
      <c r="HA77" s="267"/>
      <c r="HB77" s="267"/>
      <c r="HC77" s="266"/>
      <c r="HD77" s="267"/>
      <c r="HE77" s="267"/>
      <c r="HF77" s="267"/>
      <c r="HG77" s="267"/>
      <c r="HH77" s="267"/>
      <c r="HI77" s="267"/>
      <c r="HJ77" s="267"/>
      <c r="HK77" s="267"/>
      <c r="HL77" s="267"/>
      <c r="HM77" s="267"/>
      <c r="HN77" s="267"/>
      <c r="HO77" s="267"/>
      <c r="HP77" s="267"/>
      <c r="HQ77" s="267"/>
      <c r="HR77" s="267"/>
      <c r="HS77" s="267"/>
      <c r="HT77" s="267"/>
      <c r="HU77" s="267"/>
      <c r="HV77" s="267"/>
      <c r="HW77" s="267"/>
      <c r="HX77" s="266"/>
      <c r="HY77" s="267"/>
      <c r="HZ77" s="267"/>
      <c r="IA77" s="267"/>
      <c r="IB77" s="267"/>
      <c r="IC77" s="267"/>
      <c r="ID77" s="267"/>
      <c r="IE77" s="267"/>
      <c r="IF77" s="267"/>
      <c r="IG77" s="267"/>
      <c r="IH77" s="267"/>
      <c r="II77" s="267"/>
      <c r="IJ77" s="267"/>
      <c r="IK77" s="267"/>
      <c r="IL77" s="267"/>
      <c r="IM77" s="267"/>
      <c r="IN77" s="267"/>
      <c r="IO77" s="267"/>
      <c r="IP77" s="267"/>
      <c r="IQ77" s="267"/>
      <c r="IR77" s="267"/>
      <c r="IS77" s="266"/>
      <c r="IT77" s="267"/>
      <c r="IU77" s="267"/>
      <c r="IV77" s="267"/>
    </row>
    <row r="78" spans="1:256" ht="28.8">
      <c r="A78" s="4" t="s">
        <v>234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56" ht="28.8">
      <c r="A79" s="8" t="s">
        <v>236</v>
      </c>
      <c r="B79" s="59">
        <v>0.7</v>
      </c>
      <c r="C79" s="27">
        <v>6.1321380000000003</v>
      </c>
      <c r="D79" s="27">
        <v>72.539518999999999</v>
      </c>
      <c r="E79" s="27">
        <v>348.44489600000003</v>
      </c>
      <c r="F79" s="27">
        <v>877.775531</v>
      </c>
      <c r="G79" s="27">
        <v>1338.771504</v>
      </c>
      <c r="H79" s="27">
        <v>1629.416367</v>
      </c>
      <c r="I79" s="27">
        <v>1746.66066</v>
      </c>
      <c r="J79" s="59">
        <v>2854.8</v>
      </c>
      <c r="K79" s="59">
        <v>3873.9</v>
      </c>
      <c r="L79" s="59">
        <v>5221.8</v>
      </c>
      <c r="M79" s="59">
        <v>6711.8012712448635</v>
      </c>
      <c r="N79" s="59">
        <v>8659.3111599999993</v>
      </c>
      <c r="O79" s="59">
        <v>10780.1</v>
      </c>
      <c r="P79" s="27">
        <v>13614.231027</v>
      </c>
      <c r="Q79" s="27">
        <v>16706.196476000001</v>
      </c>
      <c r="R79" s="27">
        <v>20492.458653999998</v>
      </c>
      <c r="S79" s="59">
        <v>25158.9</v>
      </c>
      <c r="T79" s="59">
        <v>28596</v>
      </c>
      <c r="U79" s="59">
        <v>31762.9</v>
      </c>
      <c r="V79" s="59">
        <v>35067.1</v>
      </c>
      <c r="W79" s="59">
        <v>39900.6</v>
      </c>
      <c r="X79" s="59">
        <v>44318.7</v>
      </c>
      <c r="Y79" s="466">
        <v>47844.9</v>
      </c>
      <c r="Z79" s="14">
        <v>53739.6</v>
      </c>
      <c r="AA79" s="14">
        <v>53760.483117999996</v>
      </c>
    </row>
    <row r="80" spans="1:256" ht="28.8">
      <c r="A80" s="8" t="s">
        <v>237</v>
      </c>
      <c r="B80" s="59">
        <v>0.5</v>
      </c>
      <c r="C80" s="27">
        <v>5.1748000000000003</v>
      </c>
      <c r="D80" s="27">
        <v>55.066400000000002</v>
      </c>
      <c r="E80" s="27">
        <v>235.42699999999999</v>
      </c>
      <c r="F80" s="27">
        <v>641.66219999999998</v>
      </c>
      <c r="G80" s="27">
        <v>940.40790000000004</v>
      </c>
      <c r="H80" s="27">
        <v>1138.122824</v>
      </c>
      <c r="I80" s="27">
        <v>1380.3213539999999</v>
      </c>
      <c r="J80" s="27">
        <v>2281.1766200000002</v>
      </c>
      <c r="K80" s="27">
        <v>3009.4238930000001</v>
      </c>
      <c r="L80" s="27">
        <v>3972.8062620000001</v>
      </c>
      <c r="M80" s="27">
        <v>5001.7735570000004</v>
      </c>
      <c r="N80" s="27">
        <v>6147.2567319999998</v>
      </c>
      <c r="O80" s="27">
        <v>7670.6810910000004</v>
      </c>
      <c r="P80" s="27">
        <v>9613.8398570000008</v>
      </c>
      <c r="Q80" s="27">
        <v>11927.592006000001</v>
      </c>
      <c r="R80" s="27">
        <v>14831.380584</v>
      </c>
      <c r="S80" s="59">
        <v>18715.8</v>
      </c>
      <c r="T80" s="71">
        <v>20034.900000000001</v>
      </c>
      <c r="U80" s="59">
        <v>22614.400000000001</v>
      </c>
      <c r="V80" s="59">
        <v>26185.9</v>
      </c>
      <c r="W80" s="59">
        <v>29611.200000000001</v>
      </c>
      <c r="X80" s="59">
        <v>32847.9</v>
      </c>
      <c r="Y80" s="466">
        <v>36106.400000000001</v>
      </c>
      <c r="Z80" s="14">
        <v>38003.5</v>
      </c>
      <c r="AA80" s="14">
        <v>39544.954791999997</v>
      </c>
    </row>
    <row r="81" spans="1:27" ht="42.75" customHeight="1">
      <c r="A81" s="28" t="s">
        <v>238</v>
      </c>
      <c r="B81" s="59">
        <v>0.1</v>
      </c>
      <c r="C81" s="59">
        <v>0.57540000000000002</v>
      </c>
      <c r="D81" s="59">
        <v>6.1</v>
      </c>
      <c r="E81" s="59">
        <v>24.7</v>
      </c>
      <c r="F81" s="59">
        <v>50.9</v>
      </c>
      <c r="G81" s="59">
        <v>79.099999999999994</v>
      </c>
      <c r="H81" s="59">
        <v>104.6</v>
      </c>
      <c r="I81" s="59">
        <v>108.9</v>
      </c>
      <c r="J81" s="59">
        <v>192.5</v>
      </c>
      <c r="K81" s="59">
        <v>309.89999999999998</v>
      </c>
      <c r="L81" s="59">
        <v>473</v>
      </c>
      <c r="M81" s="59">
        <v>586.9</v>
      </c>
      <c r="N81" s="59">
        <v>737.5</v>
      </c>
      <c r="O81" s="59">
        <v>1000.9</v>
      </c>
      <c r="P81" s="59">
        <v>1389.6</v>
      </c>
      <c r="Q81" s="59">
        <v>1813</v>
      </c>
      <c r="R81" s="59">
        <v>2503.9</v>
      </c>
      <c r="S81" s="59">
        <v>3094.8</v>
      </c>
      <c r="T81" s="71">
        <v>3002.8</v>
      </c>
      <c r="U81" s="364">
        <v>3164.9</v>
      </c>
      <c r="V81" s="59">
        <v>3677.7</v>
      </c>
      <c r="W81" s="59">
        <v>4439.8999999999996</v>
      </c>
      <c r="X81" s="59">
        <v>5212.6000000000004</v>
      </c>
      <c r="Y81" s="59">
        <v>5674.1</v>
      </c>
      <c r="Z81" s="14">
        <v>5815.4</v>
      </c>
      <c r="AA81" s="14">
        <v>6051.1095770000002</v>
      </c>
    </row>
    <row r="82" spans="1:27" ht="28.8">
      <c r="A82" s="8" t="s">
        <v>239</v>
      </c>
      <c r="B82" s="59">
        <v>0</v>
      </c>
      <c r="C82" s="27">
        <v>0</v>
      </c>
      <c r="D82" s="27">
        <v>0</v>
      </c>
      <c r="E82" s="27">
        <v>0.10790000000000001</v>
      </c>
      <c r="F82" s="27">
        <v>0.97920000000000007</v>
      </c>
      <c r="G82" s="27">
        <v>1.3043</v>
      </c>
      <c r="H82" s="27">
        <v>12.332799999999999</v>
      </c>
      <c r="I82" s="27">
        <v>23.569469999999999</v>
      </c>
      <c r="J82" s="27">
        <v>38.696193999999998</v>
      </c>
      <c r="K82" s="27">
        <v>47.697901000000002</v>
      </c>
      <c r="L82" s="27">
        <v>75.403667999999996</v>
      </c>
      <c r="M82" s="27">
        <v>119.833382</v>
      </c>
      <c r="N82" s="27">
        <v>180.087729</v>
      </c>
      <c r="O82" s="27">
        <v>255.21873500000001</v>
      </c>
      <c r="P82" s="27">
        <v>352.23513500000001</v>
      </c>
      <c r="Q82" s="27">
        <v>572.31495600000005</v>
      </c>
      <c r="R82" s="27">
        <v>834.00640899999996</v>
      </c>
      <c r="S82" s="27">
        <v>1194.732381</v>
      </c>
      <c r="T82" s="71">
        <v>838.8</v>
      </c>
      <c r="U82" s="365">
        <v>1104.5</v>
      </c>
      <c r="V82" s="59">
        <v>1444.1</v>
      </c>
      <c r="W82" s="59">
        <v>1691.8</v>
      </c>
      <c r="X82" s="59">
        <v>1751</v>
      </c>
      <c r="Y82" s="59">
        <v>2140.4</v>
      </c>
      <c r="Z82" s="14">
        <v>1534.5</v>
      </c>
      <c r="AA82" s="14">
        <v>1590.4184419999999</v>
      </c>
    </row>
    <row r="83" spans="1:27" ht="28.8">
      <c r="A83" s="8" t="s">
        <v>240</v>
      </c>
      <c r="B83" s="59">
        <v>0.2</v>
      </c>
      <c r="C83" s="59">
        <v>1.3</v>
      </c>
      <c r="D83" s="59">
        <v>18.8</v>
      </c>
      <c r="E83" s="59">
        <v>104.6</v>
      </c>
      <c r="F83" s="59">
        <v>217.4</v>
      </c>
      <c r="G83" s="59">
        <v>336.3</v>
      </c>
      <c r="H83" s="59">
        <v>401.4</v>
      </c>
      <c r="I83" s="59">
        <v>263.2</v>
      </c>
      <c r="J83" s="59">
        <v>395.7</v>
      </c>
      <c r="K83" s="59">
        <v>617</v>
      </c>
      <c r="L83" s="59">
        <v>804.6</v>
      </c>
      <c r="M83" s="59">
        <v>1122.5</v>
      </c>
      <c r="N83" s="59">
        <v>1835.7</v>
      </c>
      <c r="O83" s="59">
        <v>2049.4</v>
      </c>
      <c r="P83" s="59">
        <v>2463.3000000000002</v>
      </c>
      <c r="Q83" s="59">
        <v>2977.1</v>
      </c>
      <c r="R83" s="59">
        <v>3142.1</v>
      </c>
      <c r="S83" s="59">
        <v>2238.6999999999998</v>
      </c>
      <c r="T83" s="59">
        <v>4821</v>
      </c>
      <c r="U83" s="71">
        <v>5614.4</v>
      </c>
      <c r="V83" s="59">
        <v>4340.8999999999996</v>
      </c>
      <c r="W83" s="59">
        <v>4160.8999999999996</v>
      </c>
      <c r="X83" s="59">
        <v>4838.8999999999996</v>
      </c>
      <c r="Y83" s="59">
        <v>3999.7</v>
      </c>
      <c r="Z83" s="14">
        <v>8172.4</v>
      </c>
      <c r="AA83" s="14">
        <v>6926.5408269999998</v>
      </c>
    </row>
    <row r="84" spans="1:27" ht="44.25" customHeight="1">
      <c r="A84" s="28" t="s">
        <v>241</v>
      </c>
      <c r="B84" s="59">
        <v>0</v>
      </c>
      <c r="C84" s="27">
        <v>3.9100000000000003E-2</v>
      </c>
      <c r="D84" s="27">
        <v>6.4268000000000001</v>
      </c>
      <c r="E84" s="27">
        <v>64.552199999999999</v>
      </c>
      <c r="F84" s="27">
        <v>135.1146</v>
      </c>
      <c r="G84" s="27">
        <v>252.17760000000001</v>
      </c>
      <c r="H84" s="27">
        <v>347.45420000000001</v>
      </c>
      <c r="I84" s="27">
        <v>213.644903</v>
      </c>
      <c r="J84" s="27">
        <v>226.85730000000001</v>
      </c>
      <c r="K84" s="27">
        <v>253.6045</v>
      </c>
      <c r="L84" s="27">
        <v>300.82560000000001</v>
      </c>
      <c r="M84" s="27">
        <v>379.4479532448633</v>
      </c>
      <c r="N84" s="27">
        <v>643.68501000000003</v>
      </c>
      <c r="O84" s="27">
        <v>905.58274400000005</v>
      </c>
      <c r="P84" s="27">
        <v>1172.971438</v>
      </c>
      <c r="Q84" s="27">
        <v>1180.016903</v>
      </c>
      <c r="R84" s="27">
        <v>1105.2626640000001</v>
      </c>
      <c r="S84" s="27">
        <v>2004.136201</v>
      </c>
      <c r="T84" s="71">
        <v>1561.1</v>
      </c>
      <c r="U84" s="364">
        <v>1173.3</v>
      </c>
      <c r="V84" s="71">
        <v>1499.5</v>
      </c>
      <c r="W84" s="59">
        <v>1903.4</v>
      </c>
      <c r="X84" s="59">
        <v>1874.6</v>
      </c>
      <c r="Y84" s="59">
        <v>2780.6</v>
      </c>
      <c r="Z84" s="14">
        <v>2233.6999999999998</v>
      </c>
      <c r="AA84" s="14">
        <v>2175.3000000000002</v>
      </c>
    </row>
    <row r="85" spans="1:27" ht="42" customHeight="1">
      <c r="A85" s="8" t="s">
        <v>242</v>
      </c>
      <c r="B85" s="59">
        <v>0</v>
      </c>
      <c r="C85" s="27">
        <v>4.4000000000000003E-3</v>
      </c>
      <c r="D85" s="27">
        <v>0.50149999999999995</v>
      </c>
      <c r="E85" s="27">
        <v>11.9046</v>
      </c>
      <c r="F85" s="27">
        <v>58.854599999999998</v>
      </c>
      <c r="G85" s="27">
        <v>90.152100000000004</v>
      </c>
      <c r="H85" s="27">
        <v>147.05250000000001</v>
      </c>
      <c r="I85" s="27">
        <v>132.05740700000001</v>
      </c>
      <c r="J85" s="27">
        <v>172.59889999999999</v>
      </c>
      <c r="K85" s="27">
        <v>190.5908</v>
      </c>
      <c r="L85" s="27">
        <v>223.11439999999999</v>
      </c>
      <c r="M85" s="27">
        <v>238.347261</v>
      </c>
      <c r="N85" s="27">
        <v>542.276612</v>
      </c>
      <c r="O85" s="27">
        <v>585.61654199999998</v>
      </c>
      <c r="P85" s="27">
        <v>601.35984199999996</v>
      </c>
      <c r="Q85" s="27">
        <v>953.93688999999995</v>
      </c>
      <c r="R85" s="27">
        <v>992.13305500000001</v>
      </c>
      <c r="S85" s="27">
        <v>714.40524800000003</v>
      </c>
      <c r="T85" s="71">
        <v>1056.3</v>
      </c>
      <c r="U85" s="364">
        <v>977.9</v>
      </c>
      <c r="V85" s="59">
        <v>950</v>
      </c>
      <c r="W85" s="59">
        <v>983.78899999999999</v>
      </c>
      <c r="X85" s="59">
        <v>1092</v>
      </c>
      <c r="Y85" s="59">
        <v>1178.2</v>
      </c>
      <c r="Z85" s="14">
        <v>1488.4</v>
      </c>
      <c r="AA85" s="14">
        <v>1109.5</v>
      </c>
    </row>
    <row r="86" spans="1:27" ht="39.6">
      <c r="A86" s="8" t="s">
        <v>235</v>
      </c>
      <c r="B86" s="72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U86" s="275"/>
      <c r="V86" s="280"/>
      <c r="W86" s="280"/>
      <c r="X86" s="427"/>
      <c r="Z86" s="427"/>
      <c r="AA86" s="427"/>
    </row>
    <row r="87" spans="1:27">
      <c r="A87" s="11" t="s">
        <v>1848</v>
      </c>
      <c r="B87" s="72">
        <v>53</v>
      </c>
      <c r="C87" s="72">
        <v>34.5</v>
      </c>
      <c r="D87" s="72">
        <v>43.1</v>
      </c>
      <c r="E87" s="72">
        <v>59.6</v>
      </c>
      <c r="F87" s="27">
        <v>49.3</v>
      </c>
      <c r="G87" s="27">
        <v>56.8</v>
      </c>
      <c r="H87" s="27">
        <v>49.1</v>
      </c>
      <c r="I87" s="27">
        <v>42.8</v>
      </c>
      <c r="J87" s="27">
        <v>35.1</v>
      </c>
      <c r="K87" s="27">
        <v>40.6</v>
      </c>
      <c r="L87" s="27">
        <v>38.6</v>
      </c>
      <c r="M87" s="27">
        <v>44.6</v>
      </c>
      <c r="N87" s="27">
        <v>58</v>
      </c>
      <c r="O87" s="27">
        <v>62.8</v>
      </c>
      <c r="P87" s="27">
        <v>61.6</v>
      </c>
      <c r="Q87" s="27">
        <v>67.400000000000006</v>
      </c>
      <c r="R87" s="27">
        <v>77.8</v>
      </c>
      <c r="S87" s="27">
        <v>80.7</v>
      </c>
      <c r="T87" s="14">
        <v>78.3</v>
      </c>
      <c r="U87" s="14">
        <v>85</v>
      </c>
      <c r="V87" s="14">
        <v>78.8</v>
      </c>
      <c r="W87" s="14">
        <v>79.3</v>
      </c>
      <c r="X87" s="14">
        <v>87.3</v>
      </c>
      <c r="Y87" s="59">
        <v>89.5</v>
      </c>
      <c r="Z87" s="59">
        <v>82.1</v>
      </c>
      <c r="AA87" s="59">
        <v>81.8</v>
      </c>
    </row>
    <row r="88" spans="1:27" ht="15.6">
      <c r="A88" s="74" t="s">
        <v>170</v>
      </c>
      <c r="B88" s="72">
        <v>886.8</v>
      </c>
      <c r="C88" s="60">
        <v>417.6</v>
      </c>
      <c r="D88" s="60">
        <v>497</v>
      </c>
      <c r="E88" s="60">
        <v>369.1</v>
      </c>
      <c r="F88" s="13">
        <v>238.5</v>
      </c>
      <c r="G88" s="13">
        <v>258.60000000000002</v>
      </c>
      <c r="H88" s="13">
        <v>313.60000000000002</v>
      </c>
      <c r="I88" s="13">
        <v>305.39999999999998</v>
      </c>
      <c r="J88" s="13">
        <v>271.39999999999998</v>
      </c>
      <c r="K88" s="13">
        <v>313</v>
      </c>
      <c r="L88" s="13">
        <v>334</v>
      </c>
      <c r="M88" s="13">
        <v>394.1</v>
      </c>
      <c r="N88" s="13">
        <v>464.2</v>
      </c>
      <c r="O88" s="13">
        <v>497</v>
      </c>
      <c r="P88" s="13">
        <v>543.1</v>
      </c>
      <c r="Q88" s="13">
        <v>619.4</v>
      </c>
      <c r="R88" s="13">
        <v>666.2</v>
      </c>
      <c r="S88" s="13">
        <v>603.70000000000005</v>
      </c>
      <c r="T88" s="13">
        <v>585.5</v>
      </c>
      <c r="U88" s="15">
        <v>548.6</v>
      </c>
      <c r="V88" s="13">
        <v>519.1</v>
      </c>
      <c r="W88" s="13">
        <v>602.20000000000005</v>
      </c>
      <c r="X88" s="13">
        <v>630.5</v>
      </c>
      <c r="Y88" s="59">
        <v>570.29999999999995</v>
      </c>
      <c r="Z88" s="60">
        <v>565</v>
      </c>
      <c r="AA88" s="60">
        <v>539</v>
      </c>
    </row>
    <row r="89" spans="1:27">
      <c r="A89" s="74" t="s">
        <v>2444</v>
      </c>
      <c r="B89" s="72">
        <v>223.8</v>
      </c>
      <c r="C89" s="60">
        <v>86.3</v>
      </c>
      <c r="D89" s="60">
        <v>113.4</v>
      </c>
      <c r="E89" s="60">
        <v>93.2</v>
      </c>
      <c r="F89" s="13">
        <v>70.8</v>
      </c>
      <c r="G89" s="13">
        <v>76.2</v>
      </c>
      <c r="H89" s="13">
        <v>80.3</v>
      </c>
      <c r="I89" s="13">
        <v>76.7</v>
      </c>
      <c r="J89" s="13">
        <v>67.2</v>
      </c>
      <c r="K89" s="13">
        <v>77.3</v>
      </c>
      <c r="L89" s="13">
        <v>77.400000000000006</v>
      </c>
      <c r="M89" s="13">
        <v>88.8</v>
      </c>
      <c r="N89" s="13">
        <v>106.4</v>
      </c>
      <c r="O89" s="13">
        <v>111.6</v>
      </c>
      <c r="P89" s="13">
        <v>119</v>
      </c>
      <c r="Q89" s="13">
        <v>131</v>
      </c>
      <c r="R89" s="13">
        <v>139.1</v>
      </c>
      <c r="S89" s="13">
        <v>121.1</v>
      </c>
      <c r="T89" s="13">
        <v>130.1</v>
      </c>
      <c r="U89" s="15">
        <v>131.6</v>
      </c>
      <c r="V89" s="13">
        <v>125.9</v>
      </c>
      <c r="W89" s="13">
        <v>134.6</v>
      </c>
      <c r="X89" s="13">
        <v>139.19999999999999</v>
      </c>
      <c r="Y89" s="59">
        <v>123.6</v>
      </c>
      <c r="Z89" s="60">
        <v>117.9</v>
      </c>
      <c r="AA89" s="60">
        <v>111.9</v>
      </c>
    </row>
    <row r="90" spans="1:27">
      <c r="A90" s="11" t="s">
        <v>1849</v>
      </c>
      <c r="B90" s="75">
        <v>1880</v>
      </c>
      <c r="C90" s="64">
        <v>1229</v>
      </c>
      <c r="D90" s="64">
        <v>1794</v>
      </c>
      <c r="E90" s="64">
        <v>1632</v>
      </c>
      <c r="F90" s="10">
        <v>1329</v>
      </c>
      <c r="G90" s="10">
        <v>1400</v>
      </c>
      <c r="H90" s="10">
        <v>1612</v>
      </c>
      <c r="I90" s="10">
        <v>1532</v>
      </c>
      <c r="J90" s="10">
        <v>1372</v>
      </c>
      <c r="K90" s="10">
        <v>1700</v>
      </c>
      <c r="L90" s="10">
        <v>1845</v>
      </c>
      <c r="M90" s="10">
        <v>2271</v>
      </c>
      <c r="N90" s="10">
        <v>2789</v>
      </c>
      <c r="O90" s="10">
        <v>2846</v>
      </c>
      <c r="P90" s="10">
        <v>3383</v>
      </c>
      <c r="Q90" s="10">
        <v>4312</v>
      </c>
      <c r="R90" s="10">
        <v>4421</v>
      </c>
      <c r="S90" s="10">
        <v>4209</v>
      </c>
      <c r="T90" s="10">
        <v>4890</v>
      </c>
      <c r="U90" s="12">
        <v>5548</v>
      </c>
      <c r="V90" s="10">
        <v>5624</v>
      </c>
      <c r="W90" s="10">
        <v>5939</v>
      </c>
      <c r="X90" s="10">
        <v>5832</v>
      </c>
      <c r="Y90" s="346">
        <v>5717</v>
      </c>
      <c r="Z90" s="64">
        <v>5302</v>
      </c>
      <c r="AA90" s="64">
        <v>5240</v>
      </c>
    </row>
    <row r="91" spans="1:27">
      <c r="A91" s="11" t="s">
        <v>1850</v>
      </c>
      <c r="B91" s="73">
        <v>209.8</v>
      </c>
      <c r="C91" s="60">
        <v>68.5</v>
      </c>
      <c r="D91" s="60">
        <v>117.1</v>
      </c>
      <c r="E91" s="60">
        <v>202</v>
      </c>
      <c r="F91" s="13">
        <v>139.6</v>
      </c>
      <c r="G91" s="13">
        <v>194.7</v>
      </c>
      <c r="H91" s="13">
        <v>224.4</v>
      </c>
      <c r="I91" s="13">
        <v>177.2</v>
      </c>
      <c r="J91" s="13">
        <v>160.69999999999999</v>
      </c>
      <c r="K91" s="13">
        <v>190.5</v>
      </c>
      <c r="L91" s="13">
        <v>197.3</v>
      </c>
      <c r="M91" s="13">
        <v>239.3</v>
      </c>
      <c r="N91" s="13">
        <v>263.10000000000002</v>
      </c>
      <c r="O91" s="13">
        <v>326.2</v>
      </c>
      <c r="P91" s="13">
        <v>406.4</v>
      </c>
      <c r="Q91" s="13">
        <v>391.3</v>
      </c>
      <c r="R91" s="13">
        <v>569.5</v>
      </c>
      <c r="S91" s="13">
        <v>624</v>
      </c>
      <c r="T91" s="13">
        <v>553.70000000000005</v>
      </c>
      <c r="U91" s="15">
        <v>525.5</v>
      </c>
      <c r="V91" s="13">
        <v>549.20000000000005</v>
      </c>
      <c r="W91" s="13">
        <v>718</v>
      </c>
      <c r="X91" s="13">
        <v>795.1</v>
      </c>
      <c r="Y91" s="59">
        <v>751.5</v>
      </c>
      <c r="Z91" s="60">
        <v>571.6</v>
      </c>
      <c r="AA91" s="60">
        <v>575.70000000000005</v>
      </c>
    </row>
    <row r="92" spans="1:27">
      <c r="A92" s="11" t="s">
        <v>1851</v>
      </c>
      <c r="B92" s="73">
        <v>128.4</v>
      </c>
      <c r="C92" s="60">
        <v>56.7</v>
      </c>
      <c r="D92" s="60">
        <v>87.6</v>
      </c>
      <c r="E92" s="60">
        <v>90.3</v>
      </c>
      <c r="F92" s="13">
        <v>63.2</v>
      </c>
      <c r="G92" s="13">
        <v>83.5</v>
      </c>
      <c r="H92" s="13">
        <v>107.6</v>
      </c>
      <c r="I92" s="13">
        <v>77.400000000000006</v>
      </c>
      <c r="J92" s="13">
        <v>61.6</v>
      </c>
      <c r="K92" s="13">
        <v>96.6</v>
      </c>
      <c r="L92" s="13">
        <v>118.3</v>
      </c>
      <c r="M92" s="13">
        <v>109.8</v>
      </c>
      <c r="N92" s="13">
        <v>139.69999999999999</v>
      </c>
      <c r="O92" s="13">
        <v>167.2</v>
      </c>
      <c r="P92" s="13">
        <v>202.1</v>
      </c>
      <c r="Q92" s="13">
        <v>256.2</v>
      </c>
      <c r="R92" s="13">
        <v>281.7</v>
      </c>
      <c r="S92" s="13">
        <v>206</v>
      </c>
      <c r="T92" s="13">
        <v>268.39999999999998</v>
      </c>
      <c r="U92" s="15">
        <v>315.5</v>
      </c>
      <c r="V92" s="13">
        <v>268.10000000000002</v>
      </c>
      <c r="W92" s="13">
        <v>314</v>
      </c>
      <c r="X92" s="13">
        <v>333.7</v>
      </c>
      <c r="Y92" s="59">
        <v>380.2</v>
      </c>
      <c r="Z92" s="60">
        <v>318.3</v>
      </c>
      <c r="AA92" s="60">
        <v>278.2</v>
      </c>
    </row>
    <row r="93" spans="1:27">
      <c r="A93" s="11" t="s">
        <v>1852</v>
      </c>
      <c r="B93" s="73">
        <v>52.3</v>
      </c>
      <c r="C93" s="60">
        <v>19.600000000000001</v>
      </c>
      <c r="D93" s="60">
        <v>33</v>
      </c>
      <c r="E93" s="60">
        <v>45.7</v>
      </c>
      <c r="F93" s="13">
        <v>26.4</v>
      </c>
      <c r="G93" s="13">
        <v>37.200000000000003</v>
      </c>
      <c r="H93" s="13">
        <v>41</v>
      </c>
      <c r="I93" s="13">
        <v>34.6</v>
      </c>
      <c r="J93" s="13">
        <v>25.9</v>
      </c>
      <c r="K93" s="13">
        <v>35.200000000000003</v>
      </c>
      <c r="L93" s="13">
        <v>44.2</v>
      </c>
      <c r="M93" s="13">
        <v>54</v>
      </c>
      <c r="N93" s="13">
        <v>62.4</v>
      </c>
      <c r="O93" s="13">
        <v>71.7</v>
      </c>
      <c r="P93" s="13">
        <v>82.6</v>
      </c>
      <c r="Q93" s="13">
        <v>95.4</v>
      </c>
      <c r="R93" s="13">
        <v>102.1</v>
      </c>
      <c r="S93" s="13">
        <v>88.4</v>
      </c>
      <c r="T93" s="13">
        <v>93.8</v>
      </c>
      <c r="U93" s="15">
        <v>89.1</v>
      </c>
      <c r="V93" s="13">
        <v>83.4</v>
      </c>
      <c r="W93" s="13">
        <v>91.4</v>
      </c>
      <c r="X93" s="13">
        <v>93.6</v>
      </c>
      <c r="Y93" s="59">
        <v>82.1</v>
      </c>
      <c r="Z93" s="60">
        <v>78.599999999999994</v>
      </c>
      <c r="AA93" s="60">
        <v>72.900000000000006</v>
      </c>
    </row>
    <row r="94" spans="1:27">
      <c r="A94" s="11" t="s">
        <v>1853</v>
      </c>
      <c r="B94" s="73">
        <v>338.1</v>
      </c>
      <c r="C94" s="60">
        <v>256.89999999999998</v>
      </c>
      <c r="D94" s="60">
        <v>489.7</v>
      </c>
      <c r="E94" s="60">
        <v>421.1</v>
      </c>
      <c r="F94" s="60">
        <v>299.60000000000002</v>
      </c>
      <c r="G94" s="60">
        <v>378.8</v>
      </c>
      <c r="H94" s="60">
        <v>480.9</v>
      </c>
      <c r="I94" s="60">
        <v>434.2</v>
      </c>
      <c r="J94" s="60">
        <v>294.7</v>
      </c>
      <c r="K94" s="60">
        <v>394</v>
      </c>
      <c r="L94" s="60">
        <v>499.8</v>
      </c>
      <c r="M94" s="60">
        <v>468.7</v>
      </c>
      <c r="N94" s="60">
        <v>505.6</v>
      </c>
      <c r="O94" s="60">
        <v>777.4</v>
      </c>
      <c r="P94" s="60">
        <v>794.1</v>
      </c>
      <c r="Q94" s="60">
        <v>791.5</v>
      </c>
      <c r="R94" s="60">
        <v>930.6</v>
      </c>
      <c r="S94" s="60">
        <v>811.1</v>
      </c>
      <c r="T94" s="60">
        <v>976.4</v>
      </c>
      <c r="U94" s="15">
        <v>928.9</v>
      </c>
      <c r="V94" s="13">
        <v>823</v>
      </c>
      <c r="W94" s="13">
        <v>1372.4</v>
      </c>
      <c r="X94" s="13">
        <v>1123.4000000000001</v>
      </c>
      <c r="Y94" s="59">
        <v>1013</v>
      </c>
      <c r="Z94" s="60">
        <v>1112.7</v>
      </c>
      <c r="AA94" s="60">
        <v>1415.5</v>
      </c>
    </row>
    <row r="95" spans="1:27">
      <c r="A95" s="11" t="s">
        <v>2445</v>
      </c>
      <c r="B95" s="73">
        <v>356.1</v>
      </c>
      <c r="C95" s="60">
        <v>194.6</v>
      </c>
      <c r="D95" s="60">
        <v>434.2</v>
      </c>
      <c r="E95" s="60">
        <v>380.1</v>
      </c>
      <c r="F95" s="60">
        <v>267.7</v>
      </c>
      <c r="G95" s="60">
        <v>240.2</v>
      </c>
      <c r="H95" s="60">
        <v>285.89999999999998</v>
      </c>
      <c r="I95" s="60">
        <v>307.10000000000002</v>
      </c>
      <c r="J95" s="60">
        <v>266.2</v>
      </c>
      <c r="K95" s="60">
        <v>284.5</v>
      </c>
      <c r="L95" s="60">
        <v>359.3</v>
      </c>
      <c r="M95" s="60">
        <v>480.4</v>
      </c>
      <c r="N95" s="60">
        <v>564</v>
      </c>
      <c r="O95" s="60">
        <v>484.1</v>
      </c>
      <c r="P95" s="60">
        <v>650.4</v>
      </c>
      <c r="Q95" s="60">
        <v>807.3</v>
      </c>
      <c r="R95" s="60">
        <v>855.9</v>
      </c>
      <c r="S95" s="60">
        <v>718.1</v>
      </c>
      <c r="T95" s="60">
        <v>813.5</v>
      </c>
      <c r="U95" s="15">
        <v>975.7</v>
      </c>
      <c r="V95" s="13">
        <v>997.1</v>
      </c>
      <c r="W95" s="13">
        <v>1090.2</v>
      </c>
      <c r="X95" s="13">
        <v>957.5</v>
      </c>
      <c r="Y95" s="59">
        <v>1007.9</v>
      </c>
      <c r="Z95" s="60">
        <v>941.8</v>
      </c>
      <c r="AA95" s="60">
        <v>924.1</v>
      </c>
    </row>
    <row r="96" spans="1:27" ht="26.4">
      <c r="A96" s="11" t="s">
        <v>1854</v>
      </c>
      <c r="B96" s="73">
        <v>552.9</v>
      </c>
      <c r="C96" s="60">
        <v>241.7</v>
      </c>
      <c r="D96" s="60">
        <v>508.5</v>
      </c>
      <c r="E96" s="60">
        <v>294.60000000000002</v>
      </c>
      <c r="F96" s="13">
        <v>205.1</v>
      </c>
      <c r="G96" s="13">
        <v>175.4</v>
      </c>
      <c r="H96" s="13">
        <v>199.5</v>
      </c>
      <c r="I96" s="13">
        <v>208.9</v>
      </c>
      <c r="J96" s="13">
        <v>221.1</v>
      </c>
      <c r="K96" s="13">
        <v>228.9</v>
      </c>
      <c r="L96" s="13">
        <v>267.10000000000002</v>
      </c>
      <c r="M96" s="13">
        <v>326</v>
      </c>
      <c r="N96" s="13">
        <v>370.7</v>
      </c>
      <c r="O96" s="13">
        <v>351.4</v>
      </c>
      <c r="P96" s="13">
        <v>424.3</v>
      </c>
      <c r="Q96" s="13">
        <v>497</v>
      </c>
      <c r="R96" s="13">
        <v>530.1</v>
      </c>
      <c r="S96" s="13">
        <v>480.6</v>
      </c>
      <c r="T96" s="13">
        <v>506.4</v>
      </c>
      <c r="U96" s="13">
        <v>560.20000000000005</v>
      </c>
      <c r="V96" s="13">
        <v>574.20000000000005</v>
      </c>
      <c r="W96" s="13">
        <v>610.6</v>
      </c>
      <c r="X96" s="13">
        <v>594.1</v>
      </c>
      <c r="Y96" s="59">
        <v>611.6</v>
      </c>
      <c r="Z96" s="60">
        <v>601.70000000000005</v>
      </c>
      <c r="AA96" s="60">
        <v>577.1</v>
      </c>
    </row>
    <row r="97" spans="1:27">
      <c r="A97" s="11" t="s">
        <v>2446</v>
      </c>
      <c r="B97" s="73">
        <v>233.8</v>
      </c>
      <c r="C97" s="60">
        <v>116.2</v>
      </c>
      <c r="D97" s="60">
        <v>270.10000000000002</v>
      </c>
      <c r="E97" s="60">
        <v>300.5</v>
      </c>
      <c r="F97" s="60">
        <v>156.19999999999999</v>
      </c>
      <c r="G97" s="60">
        <v>153.30000000000001</v>
      </c>
      <c r="H97" s="60">
        <v>190.6</v>
      </c>
      <c r="I97" s="60">
        <v>153.9</v>
      </c>
      <c r="J97" s="60">
        <v>103.1</v>
      </c>
      <c r="K97" s="60">
        <v>159.19999999999999</v>
      </c>
      <c r="L97" s="60">
        <v>230.7</v>
      </c>
      <c r="M97" s="60">
        <v>262.5</v>
      </c>
      <c r="N97" s="60">
        <v>324.89999999999998</v>
      </c>
      <c r="O97" s="60">
        <v>339.1</v>
      </c>
      <c r="P97" s="60">
        <v>383.1</v>
      </c>
      <c r="Q97" s="60">
        <v>449</v>
      </c>
      <c r="R97" s="60">
        <v>457.5</v>
      </c>
      <c r="S97" s="60">
        <v>380.3</v>
      </c>
      <c r="T97" s="13">
        <v>364.4</v>
      </c>
      <c r="U97" s="13">
        <v>446.5</v>
      </c>
      <c r="V97" s="13">
        <v>500.5</v>
      </c>
      <c r="W97" s="13">
        <v>590.6</v>
      </c>
      <c r="X97" s="13">
        <v>620.9</v>
      </c>
      <c r="Y97" s="59">
        <v>594.29999999999995</v>
      </c>
      <c r="Z97" s="60">
        <v>461.5</v>
      </c>
      <c r="AA97" s="60">
        <v>466.5</v>
      </c>
    </row>
    <row r="98" spans="1:27">
      <c r="A98" s="11" t="s">
        <v>2447</v>
      </c>
      <c r="B98" s="73">
        <v>338.1</v>
      </c>
      <c r="C98" s="60">
        <v>142.4</v>
      </c>
      <c r="D98" s="60">
        <v>306.3</v>
      </c>
      <c r="E98" s="60">
        <v>284.5</v>
      </c>
      <c r="F98" s="60">
        <v>220.7</v>
      </c>
      <c r="G98" s="60">
        <v>187.9</v>
      </c>
      <c r="H98" s="60">
        <v>232.3</v>
      </c>
      <c r="I98" s="60">
        <v>225.7</v>
      </c>
      <c r="J98" s="60">
        <v>206.6</v>
      </c>
      <c r="K98" s="60">
        <v>224.9</v>
      </c>
      <c r="L98" s="60">
        <v>326.3</v>
      </c>
      <c r="M98" s="60">
        <v>418.1</v>
      </c>
      <c r="N98" s="60">
        <v>397.5</v>
      </c>
      <c r="O98" s="60">
        <v>437.5</v>
      </c>
      <c r="P98" s="60">
        <v>591.29999999999995</v>
      </c>
      <c r="Q98" s="60">
        <v>682</v>
      </c>
      <c r="R98" s="60">
        <v>736.2</v>
      </c>
      <c r="S98" s="60">
        <v>635</v>
      </c>
      <c r="T98" s="13">
        <v>732.8</v>
      </c>
      <c r="U98" s="13">
        <v>755.9</v>
      </c>
      <c r="V98" s="13">
        <v>525.1</v>
      </c>
      <c r="W98" s="13">
        <v>812.8</v>
      </c>
      <c r="X98" s="13">
        <v>828.6</v>
      </c>
      <c r="Y98" s="59">
        <v>869.9</v>
      </c>
      <c r="Z98" s="60">
        <v>731.8</v>
      </c>
      <c r="AA98" s="60">
        <v>695.9</v>
      </c>
    </row>
    <row r="99" spans="1:27" ht="39.6">
      <c r="A99" s="8" t="s">
        <v>243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U99" s="114"/>
      <c r="V99" s="66"/>
    </row>
    <row r="100" spans="1:27">
      <c r="A100" s="11" t="s">
        <v>1848</v>
      </c>
      <c r="B100" s="18">
        <v>61.8</v>
      </c>
      <c r="C100" s="13">
        <v>51.5</v>
      </c>
      <c r="D100" s="13">
        <v>55.8</v>
      </c>
      <c r="E100" s="13">
        <v>63.5</v>
      </c>
      <c r="F100" s="13">
        <v>45.2</v>
      </c>
      <c r="G100" s="13">
        <v>58.4</v>
      </c>
      <c r="H100" s="13">
        <v>49.6</v>
      </c>
      <c r="I100" s="13">
        <v>44.5</v>
      </c>
      <c r="J100" s="13">
        <v>32.200000000000003</v>
      </c>
      <c r="K100" s="13">
        <v>39.5</v>
      </c>
      <c r="L100" s="13">
        <v>40.799999999999997</v>
      </c>
      <c r="M100" s="13">
        <v>49.3</v>
      </c>
      <c r="N100" s="13">
        <v>61.7</v>
      </c>
      <c r="O100" s="13">
        <v>66.2</v>
      </c>
      <c r="P100" s="13">
        <v>65.2</v>
      </c>
      <c r="Q100" s="13">
        <v>70.599999999999994</v>
      </c>
      <c r="R100" s="13">
        <v>84.4</v>
      </c>
      <c r="S100" s="13">
        <v>93.9</v>
      </c>
      <c r="T100" s="13">
        <v>86.4</v>
      </c>
      <c r="U100" s="71">
        <v>93.9</v>
      </c>
      <c r="V100" s="13">
        <v>88.6</v>
      </c>
      <c r="W100" s="13">
        <v>90.9</v>
      </c>
      <c r="X100" s="13">
        <v>100.4</v>
      </c>
      <c r="Y100" s="13">
        <v>104.8</v>
      </c>
      <c r="Z100" s="465">
        <v>91.7</v>
      </c>
      <c r="AA100" s="13">
        <v>97.7</v>
      </c>
    </row>
    <row r="101" spans="1:27" ht="15.6">
      <c r="A101" s="74" t="s">
        <v>170</v>
      </c>
      <c r="B101" s="18">
        <v>1034</v>
      </c>
      <c r="C101" s="13">
        <v>623.20000000000005</v>
      </c>
      <c r="D101" s="13">
        <v>644</v>
      </c>
      <c r="E101" s="13">
        <v>393.6</v>
      </c>
      <c r="F101" s="13">
        <v>218.4</v>
      </c>
      <c r="G101" s="13">
        <v>265.60000000000002</v>
      </c>
      <c r="H101" s="13">
        <v>316.8</v>
      </c>
      <c r="I101" s="13">
        <v>317.7</v>
      </c>
      <c r="J101" s="13">
        <v>249.1</v>
      </c>
      <c r="K101" s="13">
        <v>305.10000000000002</v>
      </c>
      <c r="L101" s="13">
        <v>353.4</v>
      </c>
      <c r="M101" s="13">
        <v>435.4</v>
      </c>
      <c r="N101" s="13">
        <v>494</v>
      </c>
      <c r="O101" s="13">
        <v>523.4</v>
      </c>
      <c r="P101" s="13">
        <v>574.4</v>
      </c>
      <c r="Q101" s="13">
        <v>648.6</v>
      </c>
      <c r="R101" s="13">
        <v>722.2</v>
      </c>
      <c r="S101" s="13">
        <v>702.2</v>
      </c>
      <c r="T101" s="13">
        <v>645.79999999999995</v>
      </c>
      <c r="U101" s="71">
        <v>606.29999999999995</v>
      </c>
      <c r="V101" s="13">
        <v>583.70000000000005</v>
      </c>
      <c r="W101" s="13">
        <v>690.7</v>
      </c>
      <c r="X101" s="13">
        <v>724.5</v>
      </c>
      <c r="Y101" s="13">
        <v>667.4</v>
      </c>
      <c r="Z101" s="465">
        <v>631.1</v>
      </c>
      <c r="AA101" s="13">
        <v>643.6</v>
      </c>
    </row>
    <row r="102" spans="1:27">
      <c r="A102" s="74" t="s">
        <v>2444</v>
      </c>
      <c r="B102" s="27">
        <v>261</v>
      </c>
      <c r="C102" s="13">
        <v>128.69999999999999</v>
      </c>
      <c r="D102" s="13">
        <v>147.69999999999999</v>
      </c>
      <c r="E102" s="13">
        <v>99.4</v>
      </c>
      <c r="F102" s="13">
        <v>64.8</v>
      </c>
      <c r="G102" s="13">
        <v>78.2</v>
      </c>
      <c r="H102" s="13">
        <v>81.099999999999994</v>
      </c>
      <c r="I102" s="13">
        <v>79.8</v>
      </c>
      <c r="J102" s="13">
        <v>61.7</v>
      </c>
      <c r="K102" s="13">
        <v>75.3</v>
      </c>
      <c r="L102" s="13">
        <v>81.900000000000006</v>
      </c>
      <c r="M102" s="13">
        <v>98.1</v>
      </c>
      <c r="N102" s="13">
        <v>113.2</v>
      </c>
      <c r="O102" s="13">
        <v>117.5</v>
      </c>
      <c r="P102" s="13">
        <v>125.8</v>
      </c>
      <c r="Q102" s="13">
        <v>137.19999999999999</v>
      </c>
      <c r="R102" s="13">
        <v>150.80000000000001</v>
      </c>
      <c r="S102" s="13">
        <v>140.80000000000001</v>
      </c>
      <c r="T102" s="13">
        <v>143.5</v>
      </c>
      <c r="U102" s="14">
        <v>145.4</v>
      </c>
      <c r="V102" s="13">
        <v>141.5</v>
      </c>
      <c r="W102" s="13">
        <v>154.4</v>
      </c>
      <c r="X102" s="13">
        <v>160</v>
      </c>
      <c r="Y102" s="13">
        <v>144.69999999999999</v>
      </c>
      <c r="Z102" s="465">
        <v>131.69999999999999</v>
      </c>
      <c r="AA102" s="13">
        <v>133.6</v>
      </c>
    </row>
    <row r="103" spans="1:27">
      <c r="A103" s="11" t="s">
        <v>1849</v>
      </c>
      <c r="B103" s="44">
        <v>2192</v>
      </c>
      <c r="C103" s="44">
        <v>1834</v>
      </c>
      <c r="D103" s="44">
        <v>2325</v>
      </c>
      <c r="E103" s="44">
        <v>1740</v>
      </c>
      <c r="F103" s="44">
        <v>1217</v>
      </c>
      <c r="G103" s="44">
        <v>1437</v>
      </c>
      <c r="H103" s="44">
        <v>1628</v>
      </c>
      <c r="I103" s="44">
        <v>1594</v>
      </c>
      <c r="J103" s="44">
        <v>1259</v>
      </c>
      <c r="K103" s="44">
        <v>1657</v>
      </c>
      <c r="L103" s="44">
        <v>1953</v>
      </c>
      <c r="M103" s="44">
        <v>2509</v>
      </c>
      <c r="N103" s="44">
        <v>2967</v>
      </c>
      <c r="O103" s="44">
        <v>2997</v>
      </c>
      <c r="P103" s="44">
        <v>3578</v>
      </c>
      <c r="Q103" s="44">
        <v>4515</v>
      </c>
      <c r="R103" s="44">
        <v>4793</v>
      </c>
      <c r="S103" s="44">
        <v>4896</v>
      </c>
      <c r="T103" s="10">
        <v>5394</v>
      </c>
      <c r="U103" s="71">
        <v>6131</v>
      </c>
      <c r="V103" s="44">
        <v>6324</v>
      </c>
      <c r="W103" s="10">
        <v>6810</v>
      </c>
      <c r="X103" s="10">
        <v>6701</v>
      </c>
      <c r="Y103" s="10">
        <v>6690</v>
      </c>
      <c r="Z103" s="464">
        <v>5922</v>
      </c>
      <c r="AA103" s="10">
        <v>6257</v>
      </c>
    </row>
    <row r="104" spans="1:27">
      <c r="A104" s="11" t="s">
        <v>1850</v>
      </c>
      <c r="B104" s="18">
        <v>244.6</v>
      </c>
      <c r="C104" s="13">
        <v>102.2</v>
      </c>
      <c r="D104" s="13">
        <v>151.80000000000001</v>
      </c>
      <c r="E104" s="13">
        <v>215.4</v>
      </c>
      <c r="F104" s="13">
        <v>127.8</v>
      </c>
      <c r="G104" s="13">
        <v>199.9</v>
      </c>
      <c r="H104" s="13">
        <v>226.7</v>
      </c>
      <c r="I104" s="13">
        <v>184.4</v>
      </c>
      <c r="J104" s="13">
        <v>147.5</v>
      </c>
      <c r="K104" s="13">
        <v>185.7</v>
      </c>
      <c r="L104" s="13">
        <v>208.8</v>
      </c>
      <c r="M104" s="13">
        <v>264.39999999999998</v>
      </c>
      <c r="N104" s="13">
        <v>280</v>
      </c>
      <c r="O104" s="13">
        <v>343.6</v>
      </c>
      <c r="P104" s="13">
        <v>429.9</v>
      </c>
      <c r="Q104" s="13">
        <v>409.7</v>
      </c>
      <c r="R104" s="13">
        <v>617.4</v>
      </c>
      <c r="S104" s="13">
        <v>725.9</v>
      </c>
      <c r="T104" s="13">
        <v>610.79999999999995</v>
      </c>
      <c r="U104" s="71">
        <v>580.70000000000005</v>
      </c>
      <c r="V104" s="13">
        <v>617.5</v>
      </c>
      <c r="W104" s="13">
        <v>823.5</v>
      </c>
      <c r="X104" s="13">
        <v>913.6</v>
      </c>
      <c r="Y104" s="13">
        <v>879.4</v>
      </c>
      <c r="Z104" s="465">
        <v>638.5</v>
      </c>
      <c r="AA104" s="13">
        <v>687.4</v>
      </c>
    </row>
    <row r="105" spans="1:27">
      <c r="A105" s="11" t="s">
        <v>1851</v>
      </c>
      <c r="B105" s="18">
        <v>149.69999999999999</v>
      </c>
      <c r="C105" s="13">
        <v>84.7</v>
      </c>
      <c r="D105" s="13">
        <v>113.5</v>
      </c>
      <c r="E105" s="13">
        <v>96.4</v>
      </c>
      <c r="F105" s="13">
        <v>57.9</v>
      </c>
      <c r="G105" s="13">
        <v>85.8</v>
      </c>
      <c r="H105" s="13">
        <v>108.6</v>
      </c>
      <c r="I105" s="13">
        <v>80.599999999999994</v>
      </c>
      <c r="J105" s="13">
        <v>56.5</v>
      </c>
      <c r="K105" s="13">
        <v>94.2</v>
      </c>
      <c r="L105" s="13">
        <v>125.2</v>
      </c>
      <c r="M105" s="13">
        <v>121.3</v>
      </c>
      <c r="N105" s="13">
        <v>148.69999999999999</v>
      </c>
      <c r="O105" s="13">
        <v>176.1</v>
      </c>
      <c r="P105" s="13">
        <v>213.8</v>
      </c>
      <c r="Q105" s="13">
        <v>268.3</v>
      </c>
      <c r="R105" s="13">
        <v>305.3</v>
      </c>
      <c r="S105" s="13">
        <v>239.7</v>
      </c>
      <c r="T105" s="13">
        <v>296.10000000000002</v>
      </c>
      <c r="U105" s="71">
        <v>348.7</v>
      </c>
      <c r="V105" s="13">
        <v>301.5</v>
      </c>
      <c r="W105" s="13">
        <v>360</v>
      </c>
      <c r="X105" s="13">
        <v>383.4</v>
      </c>
      <c r="Y105" s="13">
        <v>444.9</v>
      </c>
      <c r="Z105" s="465">
        <v>355.5</v>
      </c>
      <c r="AA105" s="13">
        <v>332.2</v>
      </c>
    </row>
    <row r="106" spans="1:27">
      <c r="A106" s="11" t="s">
        <v>1852</v>
      </c>
      <c r="B106" s="18">
        <v>61</v>
      </c>
      <c r="C106" s="13">
        <v>29.2</v>
      </c>
      <c r="D106" s="13">
        <v>42.8</v>
      </c>
      <c r="E106" s="13">
        <v>48.7</v>
      </c>
      <c r="F106" s="13">
        <v>24.2</v>
      </c>
      <c r="G106" s="13">
        <v>38.200000000000003</v>
      </c>
      <c r="H106" s="13">
        <v>41.4</v>
      </c>
      <c r="I106" s="13">
        <v>36</v>
      </c>
      <c r="J106" s="13">
        <v>23.7</v>
      </c>
      <c r="K106" s="13">
        <v>34.4</v>
      </c>
      <c r="L106" s="13">
        <v>46.8</v>
      </c>
      <c r="M106" s="13">
        <v>59.6</v>
      </c>
      <c r="N106" s="13">
        <v>66.400000000000006</v>
      </c>
      <c r="O106" s="13">
        <v>75.5</v>
      </c>
      <c r="P106" s="13">
        <v>87.4</v>
      </c>
      <c r="Q106" s="13">
        <v>99.9</v>
      </c>
      <c r="R106" s="13">
        <v>110.7</v>
      </c>
      <c r="S106" s="13">
        <v>102.8</v>
      </c>
      <c r="T106" s="13">
        <v>103.5</v>
      </c>
      <c r="U106" s="71">
        <v>98.5</v>
      </c>
      <c r="V106" s="13">
        <v>93.8</v>
      </c>
      <c r="W106" s="13">
        <v>104.8</v>
      </c>
      <c r="X106" s="13">
        <v>107.6</v>
      </c>
      <c r="Y106" s="13">
        <v>96.1</v>
      </c>
      <c r="Z106" s="465">
        <v>87.8</v>
      </c>
      <c r="AA106" s="13">
        <v>87</v>
      </c>
    </row>
    <row r="107" spans="1:27">
      <c r="A107" s="11" t="s">
        <v>1853</v>
      </c>
      <c r="B107" s="18">
        <v>394.2</v>
      </c>
      <c r="C107" s="13">
        <v>383.3</v>
      </c>
      <c r="D107" s="13">
        <v>634.6</v>
      </c>
      <c r="E107" s="13">
        <v>449.1</v>
      </c>
      <c r="F107" s="13">
        <v>274.3</v>
      </c>
      <c r="G107" s="13">
        <v>389</v>
      </c>
      <c r="H107" s="13">
        <v>485.8</v>
      </c>
      <c r="I107" s="13">
        <v>451.8</v>
      </c>
      <c r="J107" s="13">
        <v>270.5</v>
      </c>
      <c r="K107" s="13">
        <v>384</v>
      </c>
      <c r="L107" s="13">
        <v>528.9</v>
      </c>
      <c r="M107" s="13">
        <v>517.79999999999995</v>
      </c>
      <c r="N107" s="13">
        <v>538</v>
      </c>
      <c r="O107" s="13">
        <v>818.8</v>
      </c>
      <c r="P107" s="13">
        <v>839.9</v>
      </c>
      <c r="Q107" s="13">
        <v>828.8</v>
      </c>
      <c r="R107" s="13">
        <v>1008.7</v>
      </c>
      <c r="S107" s="13">
        <v>943.5</v>
      </c>
      <c r="T107" s="13">
        <v>1077.0999999999999</v>
      </c>
      <c r="U107" s="71">
        <v>1026.4000000000001</v>
      </c>
      <c r="V107" s="13">
        <v>925.5</v>
      </c>
      <c r="W107" s="13">
        <v>1573.6</v>
      </c>
      <c r="X107" s="13">
        <v>1290.8</v>
      </c>
      <c r="Y107" s="13">
        <v>1185.5</v>
      </c>
      <c r="Z107" s="465">
        <v>1242.9000000000001</v>
      </c>
      <c r="AA107" s="13">
        <v>1690.1</v>
      </c>
    </row>
    <row r="108" spans="1:27">
      <c r="A108" s="11" t="s">
        <v>2445</v>
      </c>
      <c r="B108" s="18">
        <v>415.2</v>
      </c>
      <c r="C108" s="13">
        <v>290.39999999999998</v>
      </c>
      <c r="D108" s="13">
        <v>562.6</v>
      </c>
      <c r="E108" s="13">
        <v>405.4</v>
      </c>
      <c r="F108" s="13">
        <v>245.1</v>
      </c>
      <c r="G108" s="13">
        <v>246.7</v>
      </c>
      <c r="H108" s="13">
        <v>288.89999999999998</v>
      </c>
      <c r="I108" s="13">
        <v>319.5</v>
      </c>
      <c r="J108" s="13">
        <v>244.3</v>
      </c>
      <c r="K108" s="13">
        <v>277.3</v>
      </c>
      <c r="L108" s="13">
        <v>380.2</v>
      </c>
      <c r="M108" s="13">
        <v>530.70000000000005</v>
      </c>
      <c r="N108" s="13">
        <v>600.20000000000005</v>
      </c>
      <c r="O108" s="13">
        <v>509.9</v>
      </c>
      <c r="P108" s="13">
        <v>687.9</v>
      </c>
      <c r="Q108" s="13">
        <v>845.4</v>
      </c>
      <c r="R108" s="13">
        <v>927.8</v>
      </c>
      <c r="S108" s="13">
        <v>835.3</v>
      </c>
      <c r="T108" s="13">
        <v>897.4</v>
      </c>
      <c r="U108" s="15">
        <v>1078.4000000000001</v>
      </c>
      <c r="V108" s="13">
        <v>1121.4000000000001</v>
      </c>
      <c r="W108" s="13">
        <v>1250.3</v>
      </c>
      <c r="X108" s="13">
        <v>1100.0999999999999</v>
      </c>
      <c r="Y108" s="13">
        <v>1179.5</v>
      </c>
      <c r="Z108" s="465">
        <v>1051.9000000000001</v>
      </c>
      <c r="AA108" s="13">
        <v>1103.4000000000001</v>
      </c>
    </row>
    <row r="109" spans="1:27" ht="26.4">
      <c r="A109" s="11" t="s">
        <v>1854</v>
      </c>
      <c r="B109" s="18">
        <v>644.70000000000005</v>
      </c>
      <c r="C109" s="13">
        <v>360.7</v>
      </c>
      <c r="D109" s="13">
        <v>658.9</v>
      </c>
      <c r="E109" s="13">
        <v>314.10000000000002</v>
      </c>
      <c r="F109" s="13">
        <v>187.8</v>
      </c>
      <c r="G109" s="13">
        <v>180.1</v>
      </c>
      <c r="H109" s="13">
        <v>201.5</v>
      </c>
      <c r="I109" s="13">
        <v>217.4</v>
      </c>
      <c r="J109" s="13">
        <v>203</v>
      </c>
      <c r="K109" s="13">
        <v>223.1</v>
      </c>
      <c r="L109" s="13">
        <v>282.7</v>
      </c>
      <c r="M109" s="13">
        <v>360.1</v>
      </c>
      <c r="N109" s="13">
        <v>394.5</v>
      </c>
      <c r="O109" s="13">
        <v>370.1</v>
      </c>
      <c r="P109" s="13">
        <v>448.7</v>
      </c>
      <c r="Q109" s="13">
        <v>520.4</v>
      </c>
      <c r="R109" s="13">
        <v>574.6</v>
      </c>
      <c r="S109" s="13">
        <v>559</v>
      </c>
      <c r="T109" s="13">
        <v>558.6</v>
      </c>
      <c r="U109" s="71">
        <v>619.1</v>
      </c>
      <c r="V109" s="13">
        <v>645.70000000000005</v>
      </c>
      <c r="W109" s="13">
        <v>700.3</v>
      </c>
      <c r="X109" s="13">
        <v>682.7</v>
      </c>
      <c r="Y109" s="13">
        <v>715.8</v>
      </c>
      <c r="Z109" s="465">
        <v>672.1</v>
      </c>
      <c r="AA109" s="13">
        <v>689.1</v>
      </c>
    </row>
    <row r="110" spans="1:27">
      <c r="A110" s="46" t="s">
        <v>2446</v>
      </c>
      <c r="B110" s="18">
        <v>272.60000000000002</v>
      </c>
      <c r="C110" s="13">
        <v>173.5</v>
      </c>
      <c r="D110" s="13">
        <v>350</v>
      </c>
      <c r="E110" s="13">
        <v>320.5</v>
      </c>
      <c r="F110" s="13">
        <v>143</v>
      </c>
      <c r="G110" s="13">
        <v>157.4</v>
      </c>
      <c r="H110" s="13">
        <v>192.5</v>
      </c>
      <c r="I110" s="13">
        <v>160.1</v>
      </c>
      <c r="J110" s="13">
        <v>94.6</v>
      </c>
      <c r="K110" s="13">
        <v>155.19999999999999</v>
      </c>
      <c r="L110" s="13">
        <v>244.1</v>
      </c>
      <c r="M110" s="13">
        <v>290</v>
      </c>
      <c r="N110" s="13">
        <v>345.7</v>
      </c>
      <c r="O110" s="13">
        <v>357.1</v>
      </c>
      <c r="P110" s="13">
        <v>405.2</v>
      </c>
      <c r="Q110" s="13">
        <v>470.1</v>
      </c>
      <c r="R110" s="13">
        <v>496</v>
      </c>
      <c r="S110" s="13">
        <v>442.4</v>
      </c>
      <c r="T110" s="13">
        <v>402</v>
      </c>
      <c r="U110" s="15">
        <v>493.5</v>
      </c>
      <c r="V110" s="13">
        <v>562.79999999999995</v>
      </c>
      <c r="W110" s="13">
        <v>677.3</v>
      </c>
      <c r="X110" s="13">
        <v>713.4</v>
      </c>
      <c r="Y110" s="13">
        <v>695.5</v>
      </c>
      <c r="Z110" s="465">
        <v>515.5</v>
      </c>
      <c r="AA110" s="13">
        <v>557</v>
      </c>
    </row>
    <row r="111" spans="1:27">
      <c r="A111" s="46" t="s">
        <v>2447</v>
      </c>
      <c r="B111" s="18">
        <v>394.2</v>
      </c>
      <c r="C111" s="13">
        <v>212.5</v>
      </c>
      <c r="D111" s="13">
        <v>396.9</v>
      </c>
      <c r="E111" s="13">
        <v>303.39999999999998</v>
      </c>
      <c r="F111" s="13">
        <v>202.1</v>
      </c>
      <c r="G111" s="13">
        <v>193</v>
      </c>
      <c r="H111" s="13">
        <v>234.7</v>
      </c>
      <c r="I111" s="13">
        <v>234.8</v>
      </c>
      <c r="J111" s="13">
        <v>189.6</v>
      </c>
      <c r="K111" s="13">
        <v>219.2</v>
      </c>
      <c r="L111" s="13">
        <v>345.3</v>
      </c>
      <c r="M111" s="13">
        <v>461.9</v>
      </c>
      <c r="N111" s="13">
        <v>423</v>
      </c>
      <c r="O111" s="13">
        <v>460.7</v>
      </c>
      <c r="P111" s="13">
        <v>625.70000000000005</v>
      </c>
      <c r="Q111" s="13">
        <v>714.1</v>
      </c>
      <c r="R111" s="13">
        <v>798.1</v>
      </c>
      <c r="S111" s="13">
        <v>738.7</v>
      </c>
      <c r="T111" s="13">
        <v>808.4</v>
      </c>
      <c r="U111" s="15">
        <v>835.4</v>
      </c>
      <c r="V111" s="13">
        <v>590.6</v>
      </c>
      <c r="W111" s="13">
        <v>932</v>
      </c>
      <c r="X111" s="13">
        <v>952.1</v>
      </c>
      <c r="Y111" s="13">
        <v>1018</v>
      </c>
      <c r="Z111" s="465">
        <v>817.4</v>
      </c>
      <c r="AA111" s="13">
        <v>830.9</v>
      </c>
    </row>
    <row r="112" spans="1:27" ht="28.5" customHeight="1">
      <c r="A112" s="8" t="s">
        <v>244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U112" s="275"/>
      <c r="V112" s="175"/>
      <c r="X112" s="427"/>
      <c r="AA112" s="427"/>
    </row>
    <row r="113" spans="1:27">
      <c r="A113" s="11" t="s">
        <v>1848</v>
      </c>
      <c r="B113" s="18">
        <v>20.9</v>
      </c>
      <c r="C113" s="13">
        <v>13.4</v>
      </c>
      <c r="D113" s="13">
        <v>18.899999999999999</v>
      </c>
      <c r="E113" s="13">
        <v>22.6</v>
      </c>
      <c r="F113" s="13">
        <v>18</v>
      </c>
      <c r="G113" s="13">
        <v>22.3</v>
      </c>
      <c r="H113" s="13">
        <v>17.100000000000001</v>
      </c>
      <c r="I113" s="13">
        <v>16.899999999999999</v>
      </c>
      <c r="J113" s="13">
        <v>9.5</v>
      </c>
      <c r="K113" s="13">
        <v>12.3</v>
      </c>
      <c r="L113" s="13">
        <v>12.9</v>
      </c>
      <c r="M113" s="13">
        <v>15.6</v>
      </c>
      <c r="N113" s="13">
        <v>18.399999999999999</v>
      </c>
      <c r="O113" s="13">
        <v>18.8</v>
      </c>
      <c r="P113" s="13">
        <v>18</v>
      </c>
      <c r="Q113" s="13">
        <v>18.100000000000001</v>
      </c>
      <c r="R113" s="13">
        <v>19.3</v>
      </c>
      <c r="S113" s="13">
        <v>22.8</v>
      </c>
      <c r="T113" s="13">
        <v>24.1</v>
      </c>
      <c r="U113" s="71">
        <v>33.5</v>
      </c>
      <c r="V113" s="13">
        <v>31.1</v>
      </c>
      <c r="W113" s="13">
        <v>30.9</v>
      </c>
      <c r="X113" s="13">
        <v>33.4</v>
      </c>
      <c r="Y113" s="13">
        <v>34.799999999999997</v>
      </c>
      <c r="Z113" s="465">
        <v>32.299999999999997</v>
      </c>
      <c r="AA113" s="13">
        <v>33</v>
      </c>
    </row>
    <row r="114" spans="1:27" ht="15.6">
      <c r="A114" s="74" t="s">
        <v>170</v>
      </c>
      <c r="B114" s="18">
        <v>349.1</v>
      </c>
      <c r="C114" s="13">
        <v>162.30000000000001</v>
      </c>
      <c r="D114" s="13">
        <v>218.3</v>
      </c>
      <c r="E114" s="13">
        <v>140.19999999999999</v>
      </c>
      <c r="F114" s="13">
        <v>87</v>
      </c>
      <c r="G114" s="13">
        <v>101.6</v>
      </c>
      <c r="H114" s="13">
        <v>109.4</v>
      </c>
      <c r="I114" s="13">
        <v>120.6</v>
      </c>
      <c r="J114" s="13">
        <v>73.5</v>
      </c>
      <c r="K114" s="13">
        <v>95.3</v>
      </c>
      <c r="L114" s="13">
        <v>111.6</v>
      </c>
      <c r="M114" s="13">
        <v>137.6</v>
      </c>
      <c r="N114" s="13">
        <v>147.1</v>
      </c>
      <c r="O114" s="13">
        <v>148.69999999999999</v>
      </c>
      <c r="P114" s="13">
        <v>158.69999999999999</v>
      </c>
      <c r="Q114" s="13">
        <v>166.3</v>
      </c>
      <c r="R114" s="13">
        <v>165.5</v>
      </c>
      <c r="S114" s="13">
        <v>170.5</v>
      </c>
      <c r="T114" s="13">
        <v>179.9</v>
      </c>
      <c r="U114" s="71">
        <v>216.5</v>
      </c>
      <c r="V114" s="13">
        <v>204.9</v>
      </c>
      <c r="W114" s="13">
        <v>234.5</v>
      </c>
      <c r="X114" s="13">
        <v>241.2</v>
      </c>
      <c r="Y114" s="13">
        <v>221.5</v>
      </c>
      <c r="Z114" s="465">
        <v>222.3</v>
      </c>
      <c r="AA114" s="13">
        <v>217.2</v>
      </c>
    </row>
    <row r="115" spans="1:27">
      <c r="A115" s="74" t="s">
        <v>2444</v>
      </c>
      <c r="B115" s="18">
        <v>88.1</v>
      </c>
      <c r="C115" s="13">
        <v>33.5</v>
      </c>
      <c r="D115" s="13">
        <v>50</v>
      </c>
      <c r="E115" s="13">
        <v>35.4</v>
      </c>
      <c r="F115" s="13">
        <v>25.8</v>
      </c>
      <c r="G115" s="13">
        <v>29.9</v>
      </c>
      <c r="H115" s="13">
        <v>28</v>
      </c>
      <c r="I115" s="13">
        <v>30.3</v>
      </c>
      <c r="J115" s="13">
        <v>18.2</v>
      </c>
      <c r="K115" s="13">
        <v>23.5</v>
      </c>
      <c r="L115" s="13">
        <v>25.9</v>
      </c>
      <c r="M115" s="13">
        <v>31</v>
      </c>
      <c r="N115" s="13">
        <v>33.700000000000003</v>
      </c>
      <c r="O115" s="13">
        <v>33.4</v>
      </c>
      <c r="P115" s="13">
        <v>34.799999999999997</v>
      </c>
      <c r="Q115" s="13">
        <v>35.200000000000003</v>
      </c>
      <c r="R115" s="13">
        <v>34.6</v>
      </c>
      <c r="S115" s="13">
        <v>34.200000000000003</v>
      </c>
      <c r="T115" s="13">
        <v>40</v>
      </c>
      <c r="U115" s="15">
        <v>51.9</v>
      </c>
      <c r="V115" s="13">
        <v>49.7</v>
      </c>
      <c r="W115" s="13">
        <v>52.4</v>
      </c>
      <c r="X115" s="13">
        <v>53.3</v>
      </c>
      <c r="Y115" s="13">
        <v>48</v>
      </c>
      <c r="Z115" s="465">
        <v>46.4</v>
      </c>
      <c r="AA115" s="13">
        <v>45.1</v>
      </c>
    </row>
    <row r="116" spans="1:27">
      <c r="A116" s="11" t="s">
        <v>1849</v>
      </c>
      <c r="B116" s="44">
        <v>740</v>
      </c>
      <c r="C116" s="10">
        <v>478</v>
      </c>
      <c r="D116" s="10">
        <v>788</v>
      </c>
      <c r="E116" s="10">
        <v>620</v>
      </c>
      <c r="F116" s="10">
        <v>485</v>
      </c>
      <c r="G116" s="10">
        <v>550</v>
      </c>
      <c r="H116" s="10">
        <v>562</v>
      </c>
      <c r="I116" s="10">
        <v>605</v>
      </c>
      <c r="J116" s="10">
        <v>371</v>
      </c>
      <c r="K116" s="10">
        <v>518</v>
      </c>
      <c r="L116" s="10">
        <v>617</v>
      </c>
      <c r="M116" s="10">
        <v>793</v>
      </c>
      <c r="N116" s="10">
        <v>883</v>
      </c>
      <c r="O116" s="10">
        <v>851</v>
      </c>
      <c r="P116" s="10">
        <v>989</v>
      </c>
      <c r="Q116" s="10">
        <v>1158</v>
      </c>
      <c r="R116" s="10">
        <v>1098</v>
      </c>
      <c r="S116" s="10">
        <v>1189</v>
      </c>
      <c r="T116" s="10">
        <v>1502</v>
      </c>
      <c r="U116" s="71">
        <v>2188</v>
      </c>
      <c r="V116" s="10">
        <v>2220</v>
      </c>
      <c r="W116" s="10">
        <v>2312</v>
      </c>
      <c r="X116" s="10">
        <v>2231</v>
      </c>
      <c r="Y116" s="10">
        <v>2221</v>
      </c>
      <c r="Z116" s="464">
        <v>2086</v>
      </c>
      <c r="AA116" s="464">
        <v>2112</v>
      </c>
    </row>
    <row r="117" spans="1:27">
      <c r="A117" s="11" t="s">
        <v>1850</v>
      </c>
      <c r="B117" s="18">
        <v>82.6</v>
      </c>
      <c r="C117" s="13">
        <v>26.6</v>
      </c>
      <c r="D117" s="13">
        <v>51.4</v>
      </c>
      <c r="E117" s="13">
        <v>76.7</v>
      </c>
      <c r="F117" s="13">
        <v>50.9</v>
      </c>
      <c r="G117" s="13">
        <v>76.400000000000006</v>
      </c>
      <c r="H117" s="13">
        <v>78.3</v>
      </c>
      <c r="I117" s="13">
        <v>70</v>
      </c>
      <c r="J117" s="13">
        <v>43.5</v>
      </c>
      <c r="K117" s="13">
        <v>58</v>
      </c>
      <c r="L117" s="13">
        <v>65.900000000000006</v>
      </c>
      <c r="M117" s="13">
        <v>83.6</v>
      </c>
      <c r="N117" s="13">
        <v>83.4</v>
      </c>
      <c r="O117" s="13">
        <v>97.6</v>
      </c>
      <c r="P117" s="13">
        <v>118.8</v>
      </c>
      <c r="Q117" s="13">
        <v>105</v>
      </c>
      <c r="R117" s="13">
        <v>141.5</v>
      </c>
      <c r="S117" s="13">
        <v>176.3</v>
      </c>
      <c r="T117" s="13">
        <v>170.1</v>
      </c>
      <c r="U117" s="71">
        <v>207.2</v>
      </c>
      <c r="V117" s="13">
        <v>216.7</v>
      </c>
      <c r="W117" s="13">
        <v>279.60000000000002</v>
      </c>
      <c r="X117" s="13">
        <v>304.10000000000002</v>
      </c>
      <c r="Y117" s="13">
        <v>291.89999999999998</v>
      </c>
      <c r="Z117" s="465">
        <v>224.9</v>
      </c>
      <c r="AA117" s="13">
        <v>232</v>
      </c>
    </row>
    <row r="118" spans="1:27">
      <c r="A118" s="11" t="s">
        <v>1851</v>
      </c>
      <c r="B118" s="18">
        <v>50.5</v>
      </c>
      <c r="C118" s="13">
        <v>22.1</v>
      </c>
      <c r="D118" s="13">
        <v>38.5</v>
      </c>
      <c r="E118" s="13">
        <v>34.299999999999997</v>
      </c>
      <c r="F118" s="13">
        <v>23</v>
      </c>
      <c r="G118" s="13">
        <v>32.799999999999997</v>
      </c>
      <c r="H118" s="13">
        <v>37.5</v>
      </c>
      <c r="I118" s="13">
        <v>30.6</v>
      </c>
      <c r="J118" s="13">
        <v>16.7</v>
      </c>
      <c r="K118" s="13">
        <v>29.4</v>
      </c>
      <c r="L118" s="13">
        <v>39.5</v>
      </c>
      <c r="M118" s="13">
        <v>38.4</v>
      </c>
      <c r="N118" s="13">
        <v>44.3</v>
      </c>
      <c r="O118" s="13">
        <v>50</v>
      </c>
      <c r="P118" s="13">
        <v>59.1</v>
      </c>
      <c r="Q118" s="13">
        <v>68.8</v>
      </c>
      <c r="R118" s="13">
        <v>70</v>
      </c>
      <c r="S118" s="13">
        <v>58.2</v>
      </c>
      <c r="T118" s="13">
        <v>82.5</v>
      </c>
      <c r="U118" s="71">
        <v>124.4</v>
      </c>
      <c r="V118" s="13">
        <v>105.8</v>
      </c>
      <c r="W118" s="13">
        <v>122.2</v>
      </c>
      <c r="X118" s="13">
        <v>127.6</v>
      </c>
      <c r="Y118" s="13">
        <v>147.69999999999999</v>
      </c>
      <c r="Z118" s="465">
        <v>125.2</v>
      </c>
      <c r="AA118" s="13">
        <v>112.1</v>
      </c>
    </row>
    <row r="119" spans="1:27">
      <c r="A119" s="11" t="s">
        <v>1852</v>
      </c>
      <c r="B119" s="18">
        <v>20.6</v>
      </c>
      <c r="C119" s="13">
        <v>7.6</v>
      </c>
      <c r="D119" s="13">
        <v>14.5</v>
      </c>
      <c r="E119" s="13">
        <v>17.399999999999999</v>
      </c>
      <c r="F119" s="13">
        <v>9.6</v>
      </c>
      <c r="G119" s="13">
        <v>14.6</v>
      </c>
      <c r="H119" s="13">
        <v>14.3</v>
      </c>
      <c r="I119" s="13">
        <v>13.7</v>
      </c>
      <c r="J119" s="13">
        <v>7</v>
      </c>
      <c r="K119" s="13">
        <v>10.7</v>
      </c>
      <c r="L119" s="13">
        <v>14.8</v>
      </c>
      <c r="M119" s="13">
        <v>18.899999999999999</v>
      </c>
      <c r="N119" s="13">
        <v>19.8</v>
      </c>
      <c r="O119" s="13">
        <v>21.4</v>
      </c>
      <c r="P119" s="13">
        <v>24.1</v>
      </c>
      <c r="Q119" s="13">
        <v>25.6</v>
      </c>
      <c r="R119" s="13">
        <v>25.4</v>
      </c>
      <c r="S119" s="13">
        <v>25</v>
      </c>
      <c r="T119" s="13">
        <v>28.8</v>
      </c>
      <c r="U119" s="71">
        <v>35.1</v>
      </c>
      <c r="V119" s="13">
        <v>32.9</v>
      </c>
      <c r="W119" s="13">
        <v>35.6</v>
      </c>
      <c r="X119" s="13">
        <v>35.799999999999997</v>
      </c>
      <c r="Y119" s="13">
        <v>31.9</v>
      </c>
      <c r="Z119" s="465">
        <v>30.9</v>
      </c>
      <c r="AA119" s="13">
        <v>29.4</v>
      </c>
    </row>
    <row r="120" spans="1:27">
      <c r="A120" s="11" t="s">
        <v>1853</v>
      </c>
      <c r="B120" s="18">
        <v>133.1</v>
      </c>
      <c r="C120" s="13">
        <v>99.8</v>
      </c>
      <c r="D120" s="13">
        <v>215.1</v>
      </c>
      <c r="E120" s="13">
        <v>160</v>
      </c>
      <c r="F120" s="13">
        <v>109.2</v>
      </c>
      <c r="G120" s="13">
        <v>148.69999999999999</v>
      </c>
      <c r="H120" s="13">
        <v>167.8</v>
      </c>
      <c r="I120" s="13">
        <v>171.5</v>
      </c>
      <c r="J120" s="13">
        <v>79.8</v>
      </c>
      <c r="K120" s="13">
        <v>119.9</v>
      </c>
      <c r="L120" s="13">
        <v>167.1</v>
      </c>
      <c r="M120" s="13">
        <v>163.69999999999999</v>
      </c>
      <c r="N120" s="13">
        <v>160.19999999999999</v>
      </c>
      <c r="O120" s="13">
        <v>232.6</v>
      </c>
      <c r="P120" s="13">
        <v>232.1</v>
      </c>
      <c r="Q120" s="13">
        <v>212.5</v>
      </c>
      <c r="R120" s="13">
        <v>231.2</v>
      </c>
      <c r="S120" s="13">
        <v>229.1</v>
      </c>
      <c r="T120" s="13">
        <v>300</v>
      </c>
      <c r="U120" s="71">
        <v>366.3</v>
      </c>
      <c r="V120" s="13">
        <v>324.89999999999998</v>
      </c>
      <c r="W120" s="13">
        <v>534.20000000000005</v>
      </c>
      <c r="X120" s="13">
        <v>429.7</v>
      </c>
      <c r="Y120" s="13">
        <v>393.5</v>
      </c>
      <c r="Z120" s="465">
        <v>437.8</v>
      </c>
      <c r="AA120" s="13">
        <v>570.5</v>
      </c>
    </row>
    <row r="121" spans="1:27">
      <c r="A121" s="11" t="s">
        <v>2445</v>
      </c>
      <c r="B121" s="18">
        <v>140.19999999999999</v>
      </c>
      <c r="C121" s="13">
        <v>75.599999999999994</v>
      </c>
      <c r="D121" s="13">
        <v>190.7</v>
      </c>
      <c r="E121" s="13">
        <v>144.4</v>
      </c>
      <c r="F121" s="13">
        <v>97.6</v>
      </c>
      <c r="G121" s="13">
        <v>94.3</v>
      </c>
      <c r="H121" s="13">
        <v>99.7</v>
      </c>
      <c r="I121" s="13">
        <v>121.3</v>
      </c>
      <c r="J121" s="13">
        <v>72</v>
      </c>
      <c r="K121" s="13">
        <v>86.6</v>
      </c>
      <c r="L121" s="13">
        <v>120.1</v>
      </c>
      <c r="M121" s="13">
        <v>167.8</v>
      </c>
      <c r="N121" s="13">
        <v>178.7</v>
      </c>
      <c r="O121" s="13">
        <v>144.80000000000001</v>
      </c>
      <c r="P121" s="13">
        <v>190.1</v>
      </c>
      <c r="Q121" s="13">
        <v>216.7</v>
      </c>
      <c r="R121" s="13">
        <v>212.6</v>
      </c>
      <c r="S121" s="13">
        <v>202.8</v>
      </c>
      <c r="T121" s="13">
        <v>249.9</v>
      </c>
      <c r="U121" s="15">
        <v>384.8</v>
      </c>
      <c r="V121" s="13">
        <v>393.6</v>
      </c>
      <c r="W121" s="13">
        <v>424.5</v>
      </c>
      <c r="X121" s="13">
        <v>366.2</v>
      </c>
      <c r="Y121" s="13">
        <v>391.5</v>
      </c>
      <c r="Z121" s="465">
        <v>370.5</v>
      </c>
      <c r="AA121" s="13">
        <v>372.4</v>
      </c>
    </row>
    <row r="122" spans="1:27" ht="26.4">
      <c r="A122" s="11" t="s">
        <v>1854</v>
      </c>
      <c r="B122" s="18">
        <v>217.6</v>
      </c>
      <c r="C122" s="13">
        <v>93.9</v>
      </c>
      <c r="D122" s="13">
        <v>223.3</v>
      </c>
      <c r="E122" s="13">
        <v>111.9</v>
      </c>
      <c r="F122" s="13">
        <v>74.8</v>
      </c>
      <c r="G122" s="13">
        <v>68.900000000000006</v>
      </c>
      <c r="H122" s="13">
        <v>69.599999999999994</v>
      </c>
      <c r="I122" s="13">
        <v>82.5</v>
      </c>
      <c r="J122" s="13">
        <v>59.9</v>
      </c>
      <c r="K122" s="13">
        <v>69.7</v>
      </c>
      <c r="L122" s="13">
        <v>89.3</v>
      </c>
      <c r="M122" s="13">
        <v>113.9</v>
      </c>
      <c r="N122" s="13">
        <v>117.4</v>
      </c>
      <c r="O122" s="13">
        <v>105.1</v>
      </c>
      <c r="P122" s="13">
        <v>124</v>
      </c>
      <c r="Q122" s="13">
        <v>133.4</v>
      </c>
      <c r="R122" s="13">
        <v>131.69999999999999</v>
      </c>
      <c r="S122" s="13">
        <v>135.69999999999999</v>
      </c>
      <c r="T122" s="13">
        <v>155.6</v>
      </c>
      <c r="U122" s="71">
        <v>220.9</v>
      </c>
      <c r="V122" s="60">
        <v>226.6</v>
      </c>
      <c r="W122" s="13">
        <v>237.7</v>
      </c>
      <c r="X122" s="13">
        <v>227.3</v>
      </c>
      <c r="Y122" s="13">
        <v>237.6</v>
      </c>
      <c r="Z122" s="465">
        <v>236.7</v>
      </c>
      <c r="AA122" s="13">
        <v>232.6</v>
      </c>
    </row>
    <row r="123" spans="1:27">
      <c r="A123" s="11" t="s">
        <v>2446</v>
      </c>
      <c r="B123" s="27">
        <v>92</v>
      </c>
      <c r="C123" s="13">
        <v>45.2</v>
      </c>
      <c r="D123" s="13">
        <v>118.6</v>
      </c>
      <c r="E123" s="13">
        <v>114.2</v>
      </c>
      <c r="F123" s="13">
        <v>56.9</v>
      </c>
      <c r="G123" s="13">
        <v>60.2</v>
      </c>
      <c r="H123" s="13">
        <v>66.5</v>
      </c>
      <c r="I123" s="13">
        <v>60.8</v>
      </c>
      <c r="J123" s="13">
        <v>27.9</v>
      </c>
      <c r="K123" s="13">
        <v>48.5</v>
      </c>
      <c r="L123" s="13">
        <v>77.099999999999994</v>
      </c>
      <c r="M123" s="13">
        <v>91.7</v>
      </c>
      <c r="N123" s="13">
        <v>102.9</v>
      </c>
      <c r="O123" s="13">
        <v>101.5</v>
      </c>
      <c r="P123" s="13">
        <v>112</v>
      </c>
      <c r="Q123" s="13">
        <v>120.5</v>
      </c>
      <c r="R123" s="13">
        <v>113.7</v>
      </c>
      <c r="S123" s="13">
        <v>107.4</v>
      </c>
      <c r="T123" s="13">
        <v>112</v>
      </c>
      <c r="U123" s="15">
        <v>176.1</v>
      </c>
      <c r="V123" s="13">
        <v>197.6</v>
      </c>
      <c r="W123" s="13">
        <v>229.9</v>
      </c>
      <c r="X123" s="13">
        <v>237.5</v>
      </c>
      <c r="Y123" s="13">
        <v>230.9</v>
      </c>
      <c r="Z123" s="465">
        <v>181.6</v>
      </c>
      <c r="AA123" s="13">
        <v>188</v>
      </c>
    </row>
    <row r="124" spans="1:27">
      <c r="A124" s="11" t="s">
        <v>2447</v>
      </c>
      <c r="B124" s="18">
        <v>133.1</v>
      </c>
      <c r="C124" s="13">
        <v>55.4</v>
      </c>
      <c r="D124" s="13">
        <v>134.5</v>
      </c>
      <c r="E124" s="13">
        <v>108.1</v>
      </c>
      <c r="F124" s="13">
        <v>80.5</v>
      </c>
      <c r="G124" s="13">
        <v>73.8</v>
      </c>
      <c r="H124" s="13">
        <v>81</v>
      </c>
      <c r="I124" s="13">
        <v>89.1</v>
      </c>
      <c r="J124" s="13">
        <v>55.9</v>
      </c>
      <c r="K124" s="13">
        <v>68.400000000000006</v>
      </c>
      <c r="L124" s="13">
        <v>109.1</v>
      </c>
      <c r="M124" s="13">
        <v>146</v>
      </c>
      <c r="N124" s="13">
        <v>125.9</v>
      </c>
      <c r="O124" s="13">
        <v>130.9</v>
      </c>
      <c r="P124" s="13">
        <v>172.9</v>
      </c>
      <c r="Q124" s="13">
        <v>183.1</v>
      </c>
      <c r="R124" s="13">
        <v>182.9</v>
      </c>
      <c r="S124" s="13">
        <v>179.4</v>
      </c>
      <c r="T124" s="13">
        <v>225.2</v>
      </c>
      <c r="U124" s="15">
        <v>298.10000000000002</v>
      </c>
      <c r="V124" s="13">
        <v>207.3</v>
      </c>
      <c r="W124" s="13">
        <v>316.39999999999998</v>
      </c>
      <c r="X124" s="13">
        <v>317</v>
      </c>
      <c r="Y124" s="13">
        <v>337.9</v>
      </c>
      <c r="Z124" s="465">
        <v>287.89999999999998</v>
      </c>
      <c r="AA124" s="13">
        <v>280.5</v>
      </c>
    </row>
    <row r="125" spans="1:27" ht="26.4">
      <c r="A125" s="8" t="s">
        <v>245</v>
      </c>
      <c r="B125" s="76"/>
      <c r="C125" s="76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U125" s="275"/>
      <c r="V125" s="175"/>
      <c r="X125" s="427"/>
    </row>
    <row r="126" spans="1:27">
      <c r="A126" s="11" t="s">
        <v>1855</v>
      </c>
      <c r="B126" s="76"/>
      <c r="C126" s="76"/>
      <c r="E126" s="77">
        <v>137</v>
      </c>
      <c r="F126" s="77">
        <v>134</v>
      </c>
      <c r="G126" s="77">
        <v>125</v>
      </c>
      <c r="H126" s="77">
        <v>124</v>
      </c>
      <c r="I126" s="77">
        <v>124</v>
      </c>
      <c r="J126" s="77">
        <v>124</v>
      </c>
      <c r="K126" s="77">
        <v>124</v>
      </c>
      <c r="L126" s="77">
        <v>126</v>
      </c>
      <c r="M126" s="77">
        <v>129</v>
      </c>
      <c r="N126" s="77">
        <v>133</v>
      </c>
      <c r="O126" s="77">
        <v>135</v>
      </c>
      <c r="P126" s="77">
        <v>138</v>
      </c>
      <c r="Q126" s="77">
        <v>144</v>
      </c>
      <c r="R126" s="77">
        <v>149</v>
      </c>
      <c r="S126" s="77">
        <v>154</v>
      </c>
      <c r="T126" s="80">
        <v>160</v>
      </c>
      <c r="U126" s="71">
        <v>164</v>
      </c>
      <c r="V126" s="71">
        <v>170</v>
      </c>
      <c r="W126" s="71">
        <v>174</v>
      </c>
      <c r="X126" s="71">
        <v>178</v>
      </c>
      <c r="Y126" s="71">
        <v>183</v>
      </c>
      <c r="Z126" s="468">
        <v>197</v>
      </c>
      <c r="AA126" s="71">
        <v>193</v>
      </c>
    </row>
    <row r="127" spans="1:27" ht="18" customHeight="1">
      <c r="A127" s="46" t="s">
        <v>171</v>
      </c>
      <c r="B127" s="76"/>
      <c r="C127" s="76"/>
      <c r="E127" s="77">
        <v>9</v>
      </c>
      <c r="F127" s="77">
        <v>15</v>
      </c>
      <c r="G127" s="77">
        <v>25</v>
      </c>
      <c r="H127" s="77">
        <v>39</v>
      </c>
      <c r="I127" s="77">
        <v>43</v>
      </c>
      <c r="J127" s="77">
        <v>46</v>
      </c>
      <c r="K127" s="77">
        <v>48</v>
      </c>
      <c r="L127" s="77">
        <v>50</v>
      </c>
      <c r="M127" s="77">
        <v>54</v>
      </c>
      <c r="N127" s="77">
        <v>57</v>
      </c>
      <c r="O127" s="77">
        <v>62</v>
      </c>
      <c r="P127" s="77">
        <v>66</v>
      </c>
      <c r="Q127" s="77">
        <v>67</v>
      </c>
      <c r="R127" s="77">
        <v>62</v>
      </c>
      <c r="S127" s="77">
        <v>60</v>
      </c>
      <c r="T127" s="80">
        <v>58</v>
      </c>
      <c r="U127" s="71">
        <v>49</v>
      </c>
      <c r="V127" s="71">
        <v>46</v>
      </c>
      <c r="W127" s="71">
        <v>46</v>
      </c>
      <c r="X127" s="71">
        <v>47</v>
      </c>
      <c r="Y127" s="71">
        <v>44</v>
      </c>
      <c r="Z127" s="481">
        <v>61</v>
      </c>
      <c r="AA127" s="71">
        <v>46</v>
      </c>
    </row>
    <row r="128" spans="1:27">
      <c r="A128" s="11" t="s">
        <v>1856</v>
      </c>
      <c r="B128" s="76"/>
      <c r="C128" s="76"/>
      <c r="E128" s="76"/>
      <c r="F128" s="76"/>
      <c r="G128" s="76"/>
      <c r="H128" s="76"/>
      <c r="I128" s="76"/>
      <c r="J128" s="76"/>
      <c r="K128" s="76"/>
      <c r="L128" s="77">
        <v>6</v>
      </c>
      <c r="M128" s="77">
        <v>10</v>
      </c>
      <c r="N128" s="77">
        <v>13</v>
      </c>
      <c r="O128" s="77">
        <v>20</v>
      </c>
      <c r="P128" s="77">
        <v>26</v>
      </c>
      <c r="Q128" s="77">
        <v>33</v>
      </c>
      <c r="R128" s="77">
        <v>42</v>
      </c>
      <c r="S128" s="77">
        <v>48</v>
      </c>
      <c r="T128" s="80">
        <v>55</v>
      </c>
      <c r="U128" s="71">
        <v>63</v>
      </c>
      <c r="V128" s="71">
        <v>75</v>
      </c>
      <c r="W128" s="71">
        <v>86</v>
      </c>
      <c r="X128" s="71">
        <v>100</v>
      </c>
      <c r="Y128" s="71">
        <v>113</v>
      </c>
      <c r="Z128" s="468">
        <v>125</v>
      </c>
      <c r="AA128" s="71">
        <v>127</v>
      </c>
    </row>
    <row r="129" spans="1:27">
      <c r="A129" s="46" t="s">
        <v>1403</v>
      </c>
      <c r="B129" s="76"/>
      <c r="C129" s="76"/>
      <c r="E129" s="76"/>
      <c r="F129" s="76"/>
      <c r="G129" s="76"/>
      <c r="H129" s="76"/>
      <c r="I129" s="76"/>
      <c r="J129" s="76"/>
      <c r="K129" s="77"/>
      <c r="L129" s="80">
        <v>5</v>
      </c>
      <c r="M129" s="80">
        <v>9</v>
      </c>
      <c r="N129" s="80">
        <v>25</v>
      </c>
      <c r="O129" s="80">
        <v>55</v>
      </c>
      <c r="P129" s="80">
        <v>104</v>
      </c>
      <c r="Q129" s="80">
        <v>142</v>
      </c>
      <c r="R129" s="80">
        <v>178</v>
      </c>
      <c r="S129" s="80">
        <v>200</v>
      </c>
      <c r="T129" s="80">
        <v>217</v>
      </c>
      <c r="U129" s="71">
        <v>228</v>
      </c>
      <c r="V129" s="71">
        <v>237</v>
      </c>
      <c r="W129" s="71">
        <v>244</v>
      </c>
      <c r="X129" s="71">
        <v>250</v>
      </c>
      <c r="Y129" s="71">
        <v>257</v>
      </c>
      <c r="Z129" s="468">
        <v>256</v>
      </c>
      <c r="AA129" s="71">
        <v>245</v>
      </c>
    </row>
    <row r="130" spans="1:27">
      <c r="A130" s="46" t="s">
        <v>2365</v>
      </c>
      <c r="B130" s="76"/>
      <c r="C130" s="76"/>
      <c r="E130" s="76"/>
      <c r="F130" s="76"/>
      <c r="G130" s="76"/>
      <c r="H130" s="76"/>
      <c r="I130" s="76"/>
      <c r="J130" s="76"/>
      <c r="K130" s="77">
        <v>12</v>
      </c>
      <c r="L130" s="80">
        <v>16</v>
      </c>
      <c r="M130" s="80">
        <v>21</v>
      </c>
      <c r="N130" s="80">
        <v>24</v>
      </c>
      <c r="O130" s="80">
        <v>28</v>
      </c>
      <c r="P130" s="80">
        <v>34</v>
      </c>
      <c r="Q130" s="80">
        <v>36</v>
      </c>
      <c r="R130" s="80">
        <v>38</v>
      </c>
      <c r="S130" s="80">
        <v>38</v>
      </c>
      <c r="T130" s="80">
        <v>39</v>
      </c>
      <c r="U130" s="71">
        <v>39</v>
      </c>
      <c r="V130" s="71">
        <v>40</v>
      </c>
      <c r="W130" s="71">
        <v>38</v>
      </c>
      <c r="X130" s="71">
        <v>39</v>
      </c>
      <c r="Y130" s="71">
        <v>38</v>
      </c>
      <c r="Z130" s="468">
        <v>35</v>
      </c>
      <c r="AA130" s="71">
        <v>31</v>
      </c>
    </row>
    <row r="131" spans="1:27">
      <c r="A131" s="11" t="s">
        <v>1857</v>
      </c>
      <c r="B131" s="76"/>
      <c r="C131" s="76"/>
      <c r="E131" s="77">
        <v>114</v>
      </c>
      <c r="F131" s="77">
        <v>116</v>
      </c>
      <c r="G131" s="77">
        <v>112</v>
      </c>
      <c r="H131" s="77">
        <v>112</v>
      </c>
      <c r="I131" s="77">
        <v>113</v>
      </c>
      <c r="J131" s="77">
        <v>113</v>
      </c>
      <c r="K131" s="77">
        <v>113</v>
      </c>
      <c r="L131" s="77">
        <v>113</v>
      </c>
      <c r="M131" s="77">
        <v>114</v>
      </c>
      <c r="N131" s="77">
        <v>114</v>
      </c>
      <c r="O131" s="77">
        <v>114</v>
      </c>
      <c r="P131" s="77">
        <v>117</v>
      </c>
      <c r="Q131" s="77">
        <v>118</v>
      </c>
      <c r="R131" s="77">
        <v>119</v>
      </c>
      <c r="S131" s="77">
        <v>121</v>
      </c>
      <c r="T131" s="80">
        <v>123</v>
      </c>
      <c r="U131" s="71">
        <v>121</v>
      </c>
      <c r="V131" s="71">
        <v>122</v>
      </c>
      <c r="W131" s="71">
        <v>125</v>
      </c>
      <c r="X131" s="71">
        <v>126</v>
      </c>
      <c r="Y131" s="71">
        <v>128</v>
      </c>
      <c r="Z131" s="468">
        <v>129</v>
      </c>
      <c r="AA131" s="71">
        <v>132</v>
      </c>
    </row>
    <row r="132" spans="1:27">
      <c r="A132" s="11" t="s">
        <v>1858</v>
      </c>
      <c r="B132" s="76"/>
      <c r="C132" s="76"/>
      <c r="E132" s="77">
        <v>102</v>
      </c>
      <c r="F132" s="77">
        <v>100</v>
      </c>
      <c r="G132" s="77">
        <v>99</v>
      </c>
      <c r="H132" s="77">
        <v>98</v>
      </c>
      <c r="I132" s="77">
        <v>97</v>
      </c>
      <c r="J132" s="77">
        <v>97</v>
      </c>
      <c r="K132" s="77">
        <v>98</v>
      </c>
      <c r="L132" s="77">
        <v>93</v>
      </c>
      <c r="M132" s="77">
        <v>93</v>
      </c>
      <c r="N132" s="77">
        <v>93</v>
      </c>
      <c r="O132" s="77">
        <v>94</v>
      </c>
      <c r="P132" s="77">
        <v>97</v>
      </c>
      <c r="Q132" s="77">
        <v>99</v>
      </c>
      <c r="R132" s="77">
        <v>100</v>
      </c>
      <c r="S132" s="77">
        <v>100</v>
      </c>
      <c r="T132" s="80">
        <v>101</v>
      </c>
      <c r="U132" s="71">
        <v>99</v>
      </c>
      <c r="V132" s="71">
        <v>101</v>
      </c>
      <c r="W132" s="71">
        <v>101</v>
      </c>
      <c r="X132" s="71">
        <v>101</v>
      </c>
      <c r="Y132" s="71">
        <v>103</v>
      </c>
      <c r="Z132" s="468">
        <v>100</v>
      </c>
      <c r="AA132" s="71">
        <v>100</v>
      </c>
    </row>
    <row r="133" spans="1:27">
      <c r="A133" s="11" t="s">
        <v>1859</v>
      </c>
      <c r="B133" s="76"/>
      <c r="C133" s="76"/>
      <c r="E133" s="77">
        <v>77</v>
      </c>
      <c r="F133" s="77">
        <v>77</v>
      </c>
      <c r="G133" s="77">
        <v>79</v>
      </c>
      <c r="H133" s="77">
        <v>79</v>
      </c>
      <c r="I133" s="77">
        <v>80</v>
      </c>
      <c r="J133" s="77">
        <v>81</v>
      </c>
      <c r="K133" s="77">
        <v>82</v>
      </c>
      <c r="L133" s="77">
        <v>75</v>
      </c>
      <c r="M133" s="77">
        <v>77</v>
      </c>
      <c r="N133" s="77">
        <v>78</v>
      </c>
      <c r="O133" s="77">
        <v>80</v>
      </c>
      <c r="P133" s="77">
        <v>84</v>
      </c>
      <c r="Q133" s="77">
        <v>87</v>
      </c>
      <c r="R133" s="77">
        <v>88</v>
      </c>
      <c r="S133" s="77">
        <v>89</v>
      </c>
      <c r="T133" s="80">
        <v>92</v>
      </c>
      <c r="U133" s="71">
        <v>92</v>
      </c>
      <c r="V133" s="71">
        <v>93</v>
      </c>
      <c r="W133" s="71">
        <v>93</v>
      </c>
      <c r="X133" s="71">
        <v>95</v>
      </c>
      <c r="Y133" s="71">
        <v>96</v>
      </c>
      <c r="Z133" s="468">
        <v>96</v>
      </c>
      <c r="AA133" s="71">
        <v>96</v>
      </c>
    </row>
    <row r="134" spans="1:27">
      <c r="A134" s="11" t="s">
        <v>1402</v>
      </c>
      <c r="B134" s="76"/>
      <c r="C134" s="76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>
        <v>25</v>
      </c>
      <c r="Q134" s="77">
        <v>32</v>
      </c>
      <c r="R134" s="77">
        <v>39</v>
      </c>
      <c r="S134" s="77">
        <v>45</v>
      </c>
      <c r="T134" s="77">
        <v>51</v>
      </c>
      <c r="U134" s="77">
        <v>61</v>
      </c>
      <c r="V134" s="77">
        <v>65</v>
      </c>
      <c r="W134" s="71">
        <v>69</v>
      </c>
      <c r="X134" s="71">
        <v>72</v>
      </c>
      <c r="Y134" s="71">
        <v>75</v>
      </c>
      <c r="Z134" s="468">
        <v>79</v>
      </c>
      <c r="AA134" s="71">
        <v>106</v>
      </c>
    </row>
    <row r="135" spans="1:27">
      <c r="A135" s="11" t="s">
        <v>731</v>
      </c>
      <c r="B135" s="76"/>
      <c r="C135" s="76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>
        <v>1</v>
      </c>
      <c r="Q135" s="77">
        <v>2</v>
      </c>
      <c r="R135" s="77">
        <v>2</v>
      </c>
      <c r="S135" s="77">
        <v>2</v>
      </c>
      <c r="T135" s="77">
        <v>3</v>
      </c>
      <c r="U135" s="77">
        <v>3</v>
      </c>
      <c r="V135" s="77">
        <v>4</v>
      </c>
      <c r="W135" s="71">
        <v>5</v>
      </c>
      <c r="X135" s="71">
        <v>7</v>
      </c>
      <c r="Y135" s="71">
        <v>8</v>
      </c>
      <c r="Z135" s="468">
        <v>9</v>
      </c>
      <c r="AA135" s="71">
        <v>10</v>
      </c>
    </row>
    <row r="136" spans="1:27">
      <c r="A136" s="11" t="s">
        <v>1401</v>
      </c>
      <c r="B136" s="76"/>
      <c r="C136" s="76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>
        <v>3</v>
      </c>
      <c r="Q136" s="77">
        <v>4</v>
      </c>
      <c r="R136" s="77">
        <v>5</v>
      </c>
      <c r="S136" s="77">
        <v>6</v>
      </c>
      <c r="T136" s="77">
        <v>8</v>
      </c>
      <c r="U136" s="77">
        <v>8</v>
      </c>
      <c r="V136" s="77">
        <v>10</v>
      </c>
      <c r="W136" s="71">
        <v>12</v>
      </c>
      <c r="X136" s="71">
        <v>17</v>
      </c>
      <c r="Y136" s="71">
        <v>20</v>
      </c>
      <c r="Z136" s="468">
        <v>21</v>
      </c>
      <c r="AA136" s="71">
        <v>24</v>
      </c>
    </row>
    <row r="137" spans="1:27">
      <c r="A137" s="46" t="s">
        <v>1860</v>
      </c>
      <c r="B137" s="76"/>
      <c r="C137" s="76"/>
      <c r="E137" s="77">
        <v>75</v>
      </c>
      <c r="F137" s="77">
        <v>74</v>
      </c>
      <c r="G137" s="77">
        <v>74</v>
      </c>
      <c r="H137" s="77">
        <v>72</v>
      </c>
      <c r="I137" s="77">
        <v>73</v>
      </c>
      <c r="J137" s="77">
        <v>73</v>
      </c>
      <c r="K137" s="77">
        <v>73</v>
      </c>
      <c r="L137" s="77">
        <v>63</v>
      </c>
      <c r="M137" s="77">
        <v>62</v>
      </c>
      <c r="N137" s="77">
        <v>60</v>
      </c>
      <c r="O137" s="77">
        <v>58</v>
      </c>
      <c r="P137" s="77">
        <v>60</v>
      </c>
      <c r="Q137" s="77">
        <v>58</v>
      </c>
      <c r="R137" s="77">
        <v>57</v>
      </c>
      <c r="S137" s="77">
        <v>54</v>
      </c>
      <c r="T137" s="80">
        <v>53</v>
      </c>
      <c r="U137" s="71">
        <v>43</v>
      </c>
      <c r="V137" s="71">
        <v>42</v>
      </c>
      <c r="W137" s="71">
        <v>40</v>
      </c>
      <c r="X137" s="71">
        <v>41</v>
      </c>
      <c r="Y137" s="71">
        <v>40</v>
      </c>
      <c r="Z137" s="468">
        <v>40</v>
      </c>
      <c r="AA137" s="71">
        <v>39</v>
      </c>
    </row>
    <row r="138" spans="1:27" ht="27" customHeight="1">
      <c r="A138" s="514" t="s">
        <v>387</v>
      </c>
      <c r="B138" s="503"/>
      <c r="C138" s="503"/>
      <c r="D138" s="503"/>
      <c r="E138" s="503"/>
      <c r="F138" s="503"/>
      <c r="G138" s="503"/>
      <c r="H138" s="503"/>
      <c r="I138" s="503"/>
      <c r="J138" s="503"/>
      <c r="K138" s="503"/>
      <c r="L138" s="503"/>
      <c r="M138" s="503"/>
      <c r="N138" s="503"/>
      <c r="O138" s="503"/>
      <c r="P138" s="503"/>
      <c r="Q138" s="503"/>
      <c r="R138" s="503"/>
      <c r="S138" s="503"/>
      <c r="T138" s="503"/>
      <c r="U138" s="503"/>
      <c r="V138" s="503"/>
      <c r="W138" s="503"/>
      <c r="X138" s="503"/>
      <c r="Y138" s="503"/>
      <c r="Z138" s="503"/>
      <c r="AA138" s="503"/>
    </row>
    <row r="139" spans="1:27" ht="15" customHeight="1">
      <c r="A139" s="514" t="s">
        <v>388</v>
      </c>
      <c r="B139" s="503"/>
      <c r="C139" s="503"/>
      <c r="D139" s="503"/>
      <c r="E139" s="503"/>
      <c r="F139" s="503"/>
      <c r="G139" s="503"/>
      <c r="H139" s="503"/>
      <c r="I139" s="503"/>
      <c r="J139" s="503"/>
      <c r="K139" s="503"/>
      <c r="L139" s="503"/>
      <c r="M139" s="503"/>
      <c r="N139" s="503"/>
      <c r="O139" s="503"/>
      <c r="P139" s="503"/>
      <c r="Q139" s="503"/>
      <c r="R139" s="503"/>
      <c r="S139" s="503"/>
      <c r="T139" s="503"/>
      <c r="U139" s="503"/>
      <c r="V139" s="503"/>
      <c r="W139" s="503"/>
      <c r="X139" s="503"/>
      <c r="Y139" s="503"/>
      <c r="Z139" s="503"/>
      <c r="AA139" s="503"/>
    </row>
    <row r="140" spans="1:27" ht="15" customHeight="1">
      <c r="A140" s="514" t="s">
        <v>172</v>
      </c>
      <c r="B140" s="503"/>
      <c r="C140" s="503"/>
      <c r="D140" s="503"/>
      <c r="E140" s="503"/>
      <c r="F140" s="503"/>
      <c r="G140" s="503"/>
      <c r="H140" s="503"/>
      <c r="I140" s="503"/>
      <c r="J140" s="503"/>
      <c r="K140" s="503"/>
      <c r="L140" s="503"/>
      <c r="M140" s="503"/>
      <c r="N140" s="503"/>
      <c r="O140" s="503"/>
      <c r="P140" s="503"/>
      <c r="Q140" s="503"/>
      <c r="R140" s="503"/>
      <c r="S140" s="503"/>
      <c r="T140" s="503"/>
      <c r="U140" s="503"/>
      <c r="V140" s="503"/>
      <c r="W140" s="503"/>
      <c r="X140" s="503"/>
      <c r="Y140" s="503"/>
      <c r="Z140" s="503"/>
      <c r="AA140" s="503"/>
    </row>
    <row r="141" spans="1:27" ht="18" customHeight="1">
      <c r="A141" s="523" t="s">
        <v>464</v>
      </c>
      <c r="B141" s="523"/>
      <c r="C141" s="523"/>
      <c r="D141" s="523"/>
      <c r="E141" s="523"/>
      <c r="F141" s="523"/>
      <c r="G141" s="523"/>
      <c r="H141" s="523"/>
      <c r="I141" s="523"/>
      <c r="J141" s="523"/>
      <c r="K141" s="523"/>
      <c r="L141" s="523"/>
      <c r="M141" s="523"/>
      <c r="N141" s="523"/>
      <c r="O141" s="523"/>
      <c r="P141" s="523"/>
      <c r="Q141" s="523"/>
      <c r="R141" s="523"/>
      <c r="S141" s="523"/>
      <c r="T141" s="523"/>
      <c r="U141" s="523"/>
      <c r="V141" s="523"/>
      <c r="W141" s="523"/>
      <c r="X141" s="523"/>
      <c r="Y141" s="543"/>
      <c r="Z141" s="543"/>
      <c r="AA141" s="503"/>
    </row>
    <row r="142" spans="1:27" ht="15.6">
      <c r="A142" s="7" t="s">
        <v>984</v>
      </c>
    </row>
    <row r="143" spans="1:27" ht="28.8">
      <c r="A143" s="8" t="s">
        <v>504</v>
      </c>
      <c r="C143" s="77">
        <v>2492</v>
      </c>
      <c r="D143" s="77">
        <v>2543</v>
      </c>
      <c r="E143" s="77">
        <v>2604</v>
      </c>
      <c r="F143" s="77">
        <v>2645</v>
      </c>
      <c r="G143" s="77">
        <v>2676</v>
      </c>
      <c r="H143" s="77">
        <v>2710</v>
      </c>
      <c r="I143" s="77">
        <v>2738</v>
      </c>
      <c r="J143" s="77">
        <v>2761</v>
      </c>
      <c r="K143" s="77">
        <v>2787</v>
      </c>
      <c r="L143" s="77">
        <v>2822</v>
      </c>
      <c r="M143" s="77">
        <v>2853</v>
      </c>
      <c r="N143" s="77">
        <v>2885</v>
      </c>
      <c r="O143" s="77">
        <v>2917</v>
      </c>
      <c r="P143" s="77">
        <v>2955</v>
      </c>
      <c r="Q143" s="77">
        <v>3003</v>
      </c>
      <c r="R143" s="77">
        <v>3060</v>
      </c>
      <c r="S143" s="77">
        <v>3116</v>
      </c>
      <c r="T143" s="80">
        <v>3177</v>
      </c>
      <c r="U143" s="279">
        <v>3231</v>
      </c>
      <c r="V143" s="73">
        <v>3288</v>
      </c>
      <c r="W143" s="18">
        <v>3349</v>
      </c>
      <c r="X143" s="18">
        <v>3359</v>
      </c>
      <c r="Y143" s="18">
        <v>3473</v>
      </c>
      <c r="Z143" s="469">
        <v>3581</v>
      </c>
      <c r="AA143" s="469">
        <v>3653</v>
      </c>
    </row>
    <row r="144" spans="1:27" ht="28.8">
      <c r="A144" s="8" t="s">
        <v>505</v>
      </c>
      <c r="C144" s="77">
        <v>1779</v>
      </c>
      <c r="D144" s="81">
        <v>1833</v>
      </c>
      <c r="E144" s="81">
        <v>1878</v>
      </c>
      <c r="F144" s="81">
        <v>1911</v>
      </c>
      <c r="G144" s="81">
        <v>1937</v>
      </c>
      <c r="H144" s="81">
        <v>1962</v>
      </c>
      <c r="I144" s="81">
        <v>1983</v>
      </c>
      <c r="J144" s="81">
        <v>2001</v>
      </c>
      <c r="K144" s="77">
        <v>2020</v>
      </c>
      <c r="L144" s="77">
        <v>2045</v>
      </c>
      <c r="M144" s="77">
        <v>2069</v>
      </c>
      <c r="N144" s="77">
        <v>2093</v>
      </c>
      <c r="O144" s="77">
        <v>2115</v>
      </c>
      <c r="P144" s="77">
        <v>2129</v>
      </c>
      <c r="Q144" s="77">
        <v>2163</v>
      </c>
      <c r="R144" s="77">
        <v>2209</v>
      </c>
      <c r="S144" s="77">
        <v>2250</v>
      </c>
      <c r="T144" s="77">
        <v>2293</v>
      </c>
      <c r="U144" s="279">
        <v>2333</v>
      </c>
      <c r="V144" s="279">
        <v>2374</v>
      </c>
      <c r="W144" s="18">
        <v>2426</v>
      </c>
      <c r="X144" s="18">
        <v>2444</v>
      </c>
      <c r="Y144" s="18">
        <v>2522</v>
      </c>
      <c r="Z144" s="469">
        <v>2612</v>
      </c>
      <c r="AA144" s="18">
        <v>2669</v>
      </c>
    </row>
    <row r="145" spans="1:27" ht="26.4">
      <c r="A145" s="8" t="s">
        <v>2038</v>
      </c>
      <c r="C145" s="77">
        <v>16.8</v>
      </c>
      <c r="D145" s="77">
        <v>17.3</v>
      </c>
      <c r="E145" s="77">
        <v>17.7</v>
      </c>
      <c r="F145" s="82">
        <v>18</v>
      </c>
      <c r="G145" s="82">
        <v>18.2</v>
      </c>
      <c r="H145" s="82">
        <v>18.5</v>
      </c>
      <c r="I145" s="82">
        <v>18.7</v>
      </c>
      <c r="J145" s="82">
        <v>18.899999999999999</v>
      </c>
      <c r="K145" s="82">
        <v>19.2</v>
      </c>
      <c r="L145" s="82">
        <v>19.5</v>
      </c>
      <c r="M145" s="82">
        <v>19.8</v>
      </c>
      <c r="N145" s="82">
        <v>20.100000000000001</v>
      </c>
      <c r="O145" s="82">
        <v>20.399999999999999</v>
      </c>
      <c r="P145" s="82">
        <v>20.8</v>
      </c>
      <c r="Q145" s="82">
        <v>21</v>
      </c>
      <c r="R145" s="82">
        <v>21.4</v>
      </c>
      <c r="S145" s="82">
        <v>21.8</v>
      </c>
      <c r="T145" s="82">
        <v>22.2</v>
      </c>
      <c r="U145" s="13">
        <v>22.6</v>
      </c>
      <c r="V145" s="27">
        <v>23</v>
      </c>
      <c r="W145" s="18">
        <v>23.4</v>
      </c>
      <c r="X145" s="18">
        <v>23.4</v>
      </c>
      <c r="Y145" s="18">
        <v>23.7</v>
      </c>
      <c r="Z145" s="27">
        <v>24.4</v>
      </c>
      <c r="AA145" s="18">
        <v>24.9</v>
      </c>
    </row>
    <row r="146" spans="1:27" ht="15.6">
      <c r="A146" s="8" t="s">
        <v>985</v>
      </c>
      <c r="C146" s="82">
        <v>50</v>
      </c>
      <c r="D146" s="77">
        <v>50.9</v>
      </c>
      <c r="E146" s="77">
        <v>52.1</v>
      </c>
      <c r="F146" s="82">
        <v>52</v>
      </c>
      <c r="G146" s="77">
        <v>53.2</v>
      </c>
      <c r="H146" s="77">
        <v>53.6</v>
      </c>
      <c r="I146" s="77">
        <v>53.8</v>
      </c>
      <c r="J146" s="77">
        <v>54.9</v>
      </c>
      <c r="K146" s="77">
        <v>55.1</v>
      </c>
      <c r="L146" s="77">
        <v>55.6</v>
      </c>
      <c r="M146" s="82">
        <v>56</v>
      </c>
      <c r="N146" s="77">
        <v>56.4</v>
      </c>
      <c r="O146" s="77">
        <v>56.9</v>
      </c>
      <c r="P146" s="77">
        <v>57.4</v>
      </c>
      <c r="Q146" s="82">
        <v>58</v>
      </c>
      <c r="R146" s="77">
        <v>58.6</v>
      </c>
      <c r="S146" s="82">
        <v>59</v>
      </c>
      <c r="T146" s="77">
        <v>59.5</v>
      </c>
      <c r="U146" s="60">
        <v>60.1</v>
      </c>
      <c r="V146" s="18">
        <v>60.8</v>
      </c>
      <c r="W146" s="18">
        <v>61.5</v>
      </c>
      <c r="X146" s="18">
        <v>61.3</v>
      </c>
      <c r="Y146" s="18">
        <v>62.9</v>
      </c>
      <c r="Z146" s="470">
        <v>64</v>
      </c>
      <c r="AA146" s="18">
        <v>64.900000000000006</v>
      </c>
    </row>
    <row r="147" spans="1:27" ht="27.75" customHeight="1">
      <c r="A147" s="9" t="s">
        <v>506</v>
      </c>
      <c r="C147" s="77">
        <v>29.8</v>
      </c>
      <c r="D147" s="77">
        <v>32.1</v>
      </c>
      <c r="E147" s="77">
        <v>34.200000000000003</v>
      </c>
      <c r="F147" s="77">
        <v>37.700000000000003</v>
      </c>
      <c r="G147" s="77">
        <v>40.299999999999997</v>
      </c>
      <c r="H147" s="77">
        <v>42.4</v>
      </c>
      <c r="I147" s="77">
        <v>45.6</v>
      </c>
      <c r="J147" s="77">
        <v>49.6</v>
      </c>
      <c r="K147" s="77">
        <v>65.599999999999994</v>
      </c>
      <c r="L147" s="77">
        <v>87.9</v>
      </c>
      <c r="M147" s="77">
        <v>87.4</v>
      </c>
      <c r="N147" s="77">
        <v>91.6</v>
      </c>
      <c r="O147" s="82">
        <v>93</v>
      </c>
      <c r="P147" s="77">
        <v>94.6</v>
      </c>
      <c r="Q147" s="77">
        <v>95.9</v>
      </c>
      <c r="R147" s="77">
        <v>99.1</v>
      </c>
      <c r="S147" s="77">
        <v>99.7</v>
      </c>
      <c r="T147" s="77">
        <v>99.5</v>
      </c>
      <c r="U147" s="279">
        <v>99.4</v>
      </c>
      <c r="V147" s="51">
        <v>98.9</v>
      </c>
      <c r="W147" s="42">
        <v>99.9</v>
      </c>
      <c r="X147" s="18">
        <v>93.9</v>
      </c>
      <c r="Y147" s="18">
        <v>93.3</v>
      </c>
      <c r="Z147" s="470">
        <v>88</v>
      </c>
      <c r="AA147" s="18">
        <v>89.1</v>
      </c>
    </row>
    <row r="148" spans="1:27" ht="43.5" customHeight="1">
      <c r="A148" s="8" t="s">
        <v>507</v>
      </c>
      <c r="C148" s="77">
        <v>22160</v>
      </c>
      <c r="D148" s="77">
        <v>22798</v>
      </c>
      <c r="E148" s="77">
        <v>9021</v>
      </c>
      <c r="F148" s="77">
        <v>11666</v>
      </c>
      <c r="G148" s="77">
        <v>7349</v>
      </c>
      <c r="H148" s="77">
        <v>6392</v>
      </c>
      <c r="I148" s="77">
        <v>4940</v>
      </c>
      <c r="J148" s="77">
        <v>4125</v>
      </c>
      <c r="K148" s="77">
        <v>3832</v>
      </c>
      <c r="L148" s="77">
        <v>4780</v>
      </c>
      <c r="M148" s="77">
        <v>4833</v>
      </c>
      <c r="N148" s="77">
        <v>4625</v>
      </c>
      <c r="O148" s="77">
        <v>4768</v>
      </c>
      <c r="P148" s="77">
        <v>5552</v>
      </c>
      <c r="Q148" s="77">
        <v>5302</v>
      </c>
      <c r="R148" s="77">
        <v>6707</v>
      </c>
      <c r="S148" s="77">
        <v>12381</v>
      </c>
      <c r="T148" s="281">
        <v>17316</v>
      </c>
      <c r="U148" s="279">
        <v>8660</v>
      </c>
      <c r="V148" s="36">
        <v>4326</v>
      </c>
      <c r="W148" s="18">
        <v>3995</v>
      </c>
      <c r="X148" s="18">
        <v>3045</v>
      </c>
      <c r="Y148" s="18">
        <v>2836</v>
      </c>
      <c r="Z148" s="18">
        <v>4340</v>
      </c>
      <c r="AA148" s="18">
        <v>2316</v>
      </c>
    </row>
    <row r="149" spans="1:27" ht="39.6">
      <c r="A149" s="8" t="s">
        <v>15</v>
      </c>
      <c r="C149" s="77">
        <v>9646</v>
      </c>
      <c r="D149" s="77">
        <v>9104</v>
      </c>
      <c r="E149" s="77">
        <v>8467</v>
      </c>
      <c r="F149" s="77">
        <v>7698</v>
      </c>
      <c r="G149" s="77">
        <v>7248</v>
      </c>
      <c r="H149" s="77">
        <v>6760</v>
      </c>
      <c r="I149" s="77">
        <v>6286</v>
      </c>
      <c r="J149" s="77">
        <v>5882</v>
      </c>
      <c r="K149" s="77">
        <v>5419</v>
      </c>
      <c r="L149" s="77">
        <v>4857</v>
      </c>
      <c r="M149" s="77">
        <v>4428</v>
      </c>
      <c r="N149" s="77">
        <v>4429</v>
      </c>
      <c r="O149" s="77">
        <v>4180</v>
      </c>
      <c r="P149" s="77">
        <v>3384</v>
      </c>
      <c r="Q149" s="77">
        <v>3118</v>
      </c>
      <c r="R149" s="77">
        <v>2911</v>
      </c>
      <c r="S149" s="77">
        <v>2864</v>
      </c>
      <c r="T149" s="77">
        <v>2830</v>
      </c>
      <c r="U149" s="279">
        <v>2821</v>
      </c>
      <c r="V149" s="36">
        <v>2799</v>
      </c>
      <c r="W149" s="18">
        <v>2748</v>
      </c>
      <c r="X149" s="18">
        <v>2683</v>
      </c>
      <c r="Y149" s="18">
        <v>2716</v>
      </c>
      <c r="Z149" s="469">
        <v>2612</v>
      </c>
      <c r="AA149" s="18">
        <v>2542</v>
      </c>
    </row>
    <row r="150" spans="1:27" ht="39.6">
      <c r="A150" s="8" t="s">
        <v>2039</v>
      </c>
      <c r="C150" s="77">
        <v>948</v>
      </c>
      <c r="D150" s="77">
        <v>897</v>
      </c>
      <c r="E150" s="77">
        <v>741</v>
      </c>
      <c r="F150" s="77">
        <v>652</v>
      </c>
      <c r="G150" s="77">
        <v>492</v>
      </c>
      <c r="H150" s="77">
        <v>416</v>
      </c>
      <c r="I150" s="77">
        <v>344</v>
      </c>
      <c r="J150" s="77">
        <v>282</v>
      </c>
      <c r="K150" s="77">
        <v>253</v>
      </c>
      <c r="L150" s="77">
        <v>242</v>
      </c>
      <c r="M150" s="77">
        <v>229</v>
      </c>
      <c r="N150" s="77">
        <v>227</v>
      </c>
      <c r="O150" s="77">
        <v>229</v>
      </c>
      <c r="P150" s="77">
        <v>151</v>
      </c>
      <c r="Q150" s="77">
        <v>139</v>
      </c>
      <c r="R150" s="77">
        <v>140</v>
      </c>
      <c r="S150" s="77">
        <v>144</v>
      </c>
      <c r="T150" s="77">
        <v>147</v>
      </c>
      <c r="U150" s="279">
        <v>244</v>
      </c>
      <c r="V150" s="36">
        <v>181</v>
      </c>
      <c r="W150" s="18">
        <v>186</v>
      </c>
      <c r="X150" s="18">
        <v>153</v>
      </c>
      <c r="Y150" s="18">
        <v>138</v>
      </c>
      <c r="Z150" s="469">
        <v>135</v>
      </c>
      <c r="AA150" s="18">
        <v>129</v>
      </c>
    </row>
    <row r="151" spans="1:27" ht="44.4">
      <c r="A151" s="8" t="s">
        <v>373</v>
      </c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T151" s="66"/>
      <c r="U151" s="280"/>
      <c r="V151" s="314"/>
      <c r="W151" s="18"/>
      <c r="X151" s="18"/>
      <c r="Y151" s="18"/>
      <c r="AA151" s="427"/>
    </row>
    <row r="152" spans="1:27" ht="13.5" customHeight="1">
      <c r="A152" s="11" t="s">
        <v>1530</v>
      </c>
      <c r="B152" s="83"/>
      <c r="D152" s="77">
        <v>66</v>
      </c>
      <c r="E152" s="77">
        <v>70</v>
      </c>
      <c r="F152" s="77">
        <v>71</v>
      </c>
      <c r="G152" s="77">
        <v>71</v>
      </c>
      <c r="H152" s="77">
        <v>72</v>
      </c>
      <c r="I152" s="77">
        <v>73</v>
      </c>
      <c r="J152" s="77">
        <v>73</v>
      </c>
      <c r="K152" s="77">
        <v>73</v>
      </c>
      <c r="L152" s="77">
        <v>74</v>
      </c>
      <c r="M152" s="77">
        <v>74</v>
      </c>
      <c r="N152" s="77">
        <v>75</v>
      </c>
      <c r="O152" s="77">
        <v>75</v>
      </c>
      <c r="P152" s="77">
        <v>76</v>
      </c>
      <c r="Q152" s="77">
        <v>76</v>
      </c>
      <c r="R152" s="77">
        <v>76</v>
      </c>
      <c r="S152" s="77">
        <v>77</v>
      </c>
      <c r="T152" s="77">
        <v>77</v>
      </c>
      <c r="U152" s="279">
        <v>78</v>
      </c>
      <c r="V152" s="36">
        <v>78</v>
      </c>
      <c r="W152" s="18">
        <v>79</v>
      </c>
      <c r="X152" s="18">
        <v>80</v>
      </c>
      <c r="Y152" s="18">
        <v>77</v>
      </c>
      <c r="Z152" s="469">
        <v>81</v>
      </c>
      <c r="AA152" s="18">
        <v>82</v>
      </c>
    </row>
    <row r="153" spans="1:27" ht="13.5" customHeight="1">
      <c r="A153" s="11" t="s">
        <v>1531</v>
      </c>
      <c r="B153" s="83"/>
      <c r="D153" s="77">
        <v>61</v>
      </c>
      <c r="E153" s="77">
        <v>65</v>
      </c>
      <c r="F153" s="77">
        <v>66</v>
      </c>
      <c r="G153" s="77">
        <v>67</v>
      </c>
      <c r="H153" s="77">
        <v>67</v>
      </c>
      <c r="I153" s="77">
        <v>68</v>
      </c>
      <c r="J153" s="77">
        <v>69</v>
      </c>
      <c r="K153" s="77">
        <v>69</v>
      </c>
      <c r="L153" s="77">
        <v>70</v>
      </c>
      <c r="M153" s="77">
        <v>70</v>
      </c>
      <c r="N153" s="77">
        <v>70</v>
      </c>
      <c r="O153" s="77">
        <v>71</v>
      </c>
      <c r="P153" s="77">
        <v>71</v>
      </c>
      <c r="Q153" s="77">
        <v>72</v>
      </c>
      <c r="R153" s="77">
        <v>72</v>
      </c>
      <c r="S153" s="77">
        <v>73</v>
      </c>
      <c r="T153" s="77">
        <v>73</v>
      </c>
      <c r="U153" s="279">
        <v>74</v>
      </c>
      <c r="V153" s="36">
        <v>74</v>
      </c>
      <c r="W153" s="18">
        <v>74</v>
      </c>
      <c r="X153" s="18">
        <v>75</v>
      </c>
      <c r="Y153" s="18">
        <v>73</v>
      </c>
      <c r="Z153" s="469">
        <v>77</v>
      </c>
      <c r="AA153" s="18">
        <v>77</v>
      </c>
    </row>
    <row r="154" spans="1:27" ht="13.5" customHeight="1">
      <c r="A154" s="11" t="s">
        <v>656</v>
      </c>
      <c r="B154" s="83"/>
      <c r="D154" s="77">
        <v>64</v>
      </c>
      <c r="E154" s="77">
        <v>67</v>
      </c>
      <c r="F154" s="77">
        <v>68</v>
      </c>
      <c r="G154" s="77">
        <v>69</v>
      </c>
      <c r="H154" s="77">
        <v>70</v>
      </c>
      <c r="I154" s="77">
        <v>71</v>
      </c>
      <c r="J154" s="77">
        <v>72</v>
      </c>
      <c r="K154" s="77">
        <v>73</v>
      </c>
      <c r="L154" s="77">
        <v>75</v>
      </c>
      <c r="M154" s="77">
        <v>75</v>
      </c>
      <c r="N154" s="77">
        <v>75</v>
      </c>
      <c r="O154" s="77">
        <v>76</v>
      </c>
      <c r="P154" s="77">
        <v>80</v>
      </c>
      <c r="Q154" s="77">
        <v>80</v>
      </c>
      <c r="R154" s="77">
        <v>81</v>
      </c>
      <c r="S154" s="77">
        <v>82</v>
      </c>
      <c r="T154" s="77">
        <v>83</v>
      </c>
      <c r="U154" s="279">
        <v>83</v>
      </c>
      <c r="V154" s="36">
        <v>83</v>
      </c>
      <c r="W154" s="18">
        <v>84</v>
      </c>
      <c r="X154" s="18">
        <v>84</v>
      </c>
      <c r="Y154" s="18">
        <v>82</v>
      </c>
      <c r="Z154" s="469">
        <v>85</v>
      </c>
      <c r="AA154" s="18">
        <v>86</v>
      </c>
    </row>
    <row r="155" spans="1:27" ht="13.5" customHeight="1">
      <c r="A155" s="11" t="s">
        <v>657</v>
      </c>
      <c r="B155" s="83"/>
      <c r="D155" s="77">
        <v>57</v>
      </c>
      <c r="E155" s="77">
        <v>61</v>
      </c>
      <c r="F155" s="77">
        <v>61</v>
      </c>
      <c r="G155" s="77">
        <v>62</v>
      </c>
      <c r="H155" s="77">
        <v>63</v>
      </c>
      <c r="I155" s="77">
        <v>63</v>
      </c>
      <c r="J155" s="77">
        <v>63</v>
      </c>
      <c r="K155" s="77">
        <v>64</v>
      </c>
      <c r="L155" s="77">
        <v>64</v>
      </c>
      <c r="M155" s="77">
        <v>64</v>
      </c>
      <c r="N155" s="77">
        <v>65</v>
      </c>
      <c r="O155" s="77">
        <v>65</v>
      </c>
      <c r="P155" s="77">
        <v>65</v>
      </c>
      <c r="Q155" s="77">
        <v>66</v>
      </c>
      <c r="R155" s="77">
        <v>66</v>
      </c>
      <c r="S155" s="77">
        <v>66</v>
      </c>
      <c r="T155" s="77">
        <v>66</v>
      </c>
      <c r="U155" s="279">
        <v>67</v>
      </c>
      <c r="V155" s="36">
        <v>67</v>
      </c>
      <c r="W155" s="18">
        <v>67</v>
      </c>
      <c r="X155" s="18">
        <v>68</v>
      </c>
      <c r="Y155" s="18">
        <v>65</v>
      </c>
      <c r="Z155" s="469">
        <v>69</v>
      </c>
      <c r="AA155" s="18">
        <v>70</v>
      </c>
    </row>
    <row r="156" spans="1:27" ht="13.5" customHeight="1">
      <c r="A156" s="11" t="s">
        <v>658</v>
      </c>
      <c r="B156" s="83"/>
      <c r="D156" s="77">
        <v>70</v>
      </c>
      <c r="E156" s="77">
        <v>69</v>
      </c>
      <c r="F156" s="77">
        <v>69</v>
      </c>
      <c r="G156" s="77">
        <v>69</v>
      </c>
      <c r="H156" s="77">
        <v>69</v>
      </c>
      <c r="I156" s="77">
        <v>70</v>
      </c>
      <c r="J156" s="77">
        <v>70</v>
      </c>
      <c r="K156" s="77">
        <v>70</v>
      </c>
      <c r="L156" s="77">
        <v>70</v>
      </c>
      <c r="M156" s="77">
        <v>70</v>
      </c>
      <c r="N156" s="77">
        <v>70</v>
      </c>
      <c r="O156" s="77">
        <v>70</v>
      </c>
      <c r="P156" s="77">
        <v>70</v>
      </c>
      <c r="Q156" s="77">
        <v>70</v>
      </c>
      <c r="R156" s="77">
        <v>70</v>
      </c>
      <c r="S156" s="77">
        <v>69</v>
      </c>
      <c r="T156" s="77">
        <v>69</v>
      </c>
      <c r="U156" s="279">
        <v>69</v>
      </c>
      <c r="V156" s="36">
        <v>69</v>
      </c>
      <c r="W156" s="18">
        <v>68</v>
      </c>
      <c r="X156" s="18">
        <v>68</v>
      </c>
      <c r="Y156" s="18">
        <v>65</v>
      </c>
      <c r="Z156" s="469">
        <v>67</v>
      </c>
      <c r="AA156" s="18">
        <v>66</v>
      </c>
    </row>
    <row r="157" spans="1:27" ht="13.5" customHeight="1">
      <c r="A157" s="11" t="s">
        <v>659</v>
      </c>
      <c r="B157" s="83"/>
      <c r="D157" s="77">
        <v>51</v>
      </c>
      <c r="E157" s="77">
        <v>54</v>
      </c>
      <c r="F157" s="77">
        <v>55</v>
      </c>
      <c r="G157" s="77">
        <v>56</v>
      </c>
      <c r="H157" s="77">
        <v>57</v>
      </c>
      <c r="I157" s="77">
        <v>58</v>
      </c>
      <c r="J157" s="80">
        <v>59</v>
      </c>
      <c r="K157" s="77">
        <v>59</v>
      </c>
      <c r="L157" s="77">
        <v>61</v>
      </c>
      <c r="M157" s="77">
        <v>61</v>
      </c>
      <c r="N157" s="77">
        <v>61</v>
      </c>
      <c r="O157" s="77">
        <v>62</v>
      </c>
      <c r="P157" s="77">
        <v>63</v>
      </c>
      <c r="Q157" s="77">
        <v>63</v>
      </c>
      <c r="R157" s="77">
        <v>64</v>
      </c>
      <c r="S157" s="77">
        <v>64</v>
      </c>
      <c r="T157" s="77">
        <v>65</v>
      </c>
      <c r="U157" s="279">
        <v>65</v>
      </c>
      <c r="V157" s="36">
        <v>65</v>
      </c>
      <c r="W157" s="18">
        <v>66</v>
      </c>
      <c r="X157" s="18">
        <v>66</v>
      </c>
      <c r="Y157" s="18">
        <v>64</v>
      </c>
      <c r="Z157" s="469">
        <v>68</v>
      </c>
      <c r="AA157" s="18">
        <v>69</v>
      </c>
    </row>
    <row r="158" spans="1:27" ht="13.5" customHeight="1">
      <c r="A158" s="11" t="s">
        <v>2427</v>
      </c>
      <c r="B158" s="83"/>
      <c r="D158" s="77">
        <v>14</v>
      </c>
      <c r="E158" s="77">
        <v>15</v>
      </c>
      <c r="F158" s="77">
        <v>15</v>
      </c>
      <c r="G158" s="77">
        <v>16</v>
      </c>
      <c r="H158" s="77">
        <v>16</v>
      </c>
      <c r="I158" s="77">
        <v>16</v>
      </c>
      <c r="J158" s="77">
        <v>16</v>
      </c>
      <c r="K158" s="77">
        <v>16</v>
      </c>
      <c r="L158" s="77">
        <v>16</v>
      </c>
      <c r="M158" s="77">
        <v>17</v>
      </c>
      <c r="N158" s="77">
        <v>17</v>
      </c>
      <c r="O158" s="77">
        <v>17</v>
      </c>
      <c r="P158" s="77">
        <v>17</v>
      </c>
      <c r="Q158" s="77">
        <v>18</v>
      </c>
      <c r="R158" s="77">
        <v>18</v>
      </c>
      <c r="S158" s="77">
        <v>18</v>
      </c>
      <c r="T158" s="77">
        <v>19</v>
      </c>
      <c r="U158" s="279">
        <v>19</v>
      </c>
      <c r="V158" s="36">
        <v>19</v>
      </c>
      <c r="W158" s="18">
        <v>20</v>
      </c>
      <c r="X158" s="18">
        <v>21</v>
      </c>
      <c r="Y158" s="18">
        <v>20</v>
      </c>
      <c r="Z158" s="469">
        <v>22</v>
      </c>
      <c r="AA158" s="18">
        <v>23</v>
      </c>
    </row>
    <row r="159" spans="1:27" ht="42">
      <c r="A159" s="9" t="s">
        <v>986</v>
      </c>
      <c r="C159" s="77">
        <v>2806</v>
      </c>
      <c r="D159" s="77">
        <v>8577</v>
      </c>
      <c r="E159" s="77">
        <v>10947</v>
      </c>
      <c r="F159" s="77">
        <v>12479</v>
      </c>
      <c r="G159" s="77">
        <v>13682</v>
      </c>
      <c r="H159" s="77">
        <v>14880</v>
      </c>
      <c r="I159" s="77">
        <v>15774</v>
      </c>
      <c r="J159" s="77">
        <v>16539</v>
      </c>
      <c r="K159" s="77">
        <v>17351</v>
      </c>
      <c r="L159" s="77">
        <v>18538</v>
      </c>
      <c r="M159" s="77">
        <v>19823</v>
      </c>
      <c r="N159" s="77">
        <v>20676</v>
      </c>
      <c r="O159" s="77">
        <v>21980</v>
      </c>
      <c r="P159" s="77">
        <v>23668</v>
      </c>
      <c r="Q159" s="77">
        <v>25149</v>
      </c>
      <c r="R159" s="77">
        <v>25838</v>
      </c>
      <c r="S159" s="77">
        <v>26442</v>
      </c>
      <c r="T159" s="281">
        <v>27672</v>
      </c>
      <c r="U159" s="279">
        <v>28459</v>
      </c>
      <c r="V159" s="91">
        <v>28752</v>
      </c>
      <c r="W159" s="18">
        <v>29156</v>
      </c>
      <c r="X159" s="18">
        <v>29839</v>
      </c>
      <c r="Y159" s="18">
        <v>30158</v>
      </c>
      <c r="Z159" s="469">
        <v>30557</v>
      </c>
      <c r="AA159" s="18">
        <v>30756</v>
      </c>
    </row>
    <row r="160" spans="1:27" ht="26.4">
      <c r="A160" s="26" t="s">
        <v>2135</v>
      </c>
      <c r="C160" s="50">
        <v>2631</v>
      </c>
      <c r="D160" s="50">
        <v>5770</v>
      </c>
      <c r="E160" s="50">
        <v>2396</v>
      </c>
      <c r="F160" s="50">
        <v>1529</v>
      </c>
      <c r="G160" s="50">
        <v>1203</v>
      </c>
      <c r="H160" s="50">
        <v>1198</v>
      </c>
      <c r="I160" s="50">
        <v>959</v>
      </c>
      <c r="J160" s="50">
        <v>896</v>
      </c>
      <c r="K160" s="50">
        <v>922</v>
      </c>
      <c r="L160" s="50">
        <v>1302</v>
      </c>
      <c r="M160" s="50">
        <v>1395</v>
      </c>
      <c r="N160" s="50">
        <v>897</v>
      </c>
      <c r="O160" s="50">
        <v>1408</v>
      </c>
      <c r="P160" s="50">
        <v>1822</v>
      </c>
      <c r="Q160" s="50">
        <v>1624</v>
      </c>
      <c r="R160" s="50">
        <v>788</v>
      </c>
      <c r="S160" s="50">
        <v>699</v>
      </c>
      <c r="T160" s="282">
        <v>1363</v>
      </c>
      <c r="U160" s="282">
        <v>885</v>
      </c>
      <c r="V160" s="18">
        <v>340</v>
      </c>
      <c r="W160" s="18">
        <v>467</v>
      </c>
      <c r="X160" s="18">
        <v>766</v>
      </c>
      <c r="Y160" s="18">
        <v>359</v>
      </c>
      <c r="Z160" s="18">
        <v>449</v>
      </c>
      <c r="AA160" s="18">
        <v>225</v>
      </c>
    </row>
    <row r="161" spans="1:27" ht="28.8">
      <c r="A161" s="26" t="s">
        <v>508</v>
      </c>
      <c r="C161" s="50">
        <v>132</v>
      </c>
      <c r="D161" s="50">
        <v>282</v>
      </c>
      <c r="E161" s="50">
        <v>114</v>
      </c>
      <c r="F161" s="50">
        <v>72</v>
      </c>
      <c r="G161" s="50">
        <v>57</v>
      </c>
      <c r="H161" s="50">
        <v>56</v>
      </c>
      <c r="I161" s="50">
        <v>46</v>
      </c>
      <c r="J161" s="50">
        <v>39</v>
      </c>
      <c r="K161" s="50">
        <v>42</v>
      </c>
      <c r="L161" s="50">
        <v>62</v>
      </c>
      <c r="M161" s="50">
        <v>68</v>
      </c>
      <c r="N161" s="50">
        <v>42</v>
      </c>
      <c r="O161" s="50">
        <v>69</v>
      </c>
      <c r="P161" s="50">
        <v>89</v>
      </c>
      <c r="Q161" s="50">
        <v>78</v>
      </c>
      <c r="R161" s="50">
        <v>36</v>
      </c>
      <c r="S161" s="50">
        <v>31</v>
      </c>
      <c r="T161" s="282">
        <v>64</v>
      </c>
      <c r="U161" s="282">
        <v>41</v>
      </c>
      <c r="V161" s="18">
        <v>15</v>
      </c>
      <c r="W161" s="18">
        <v>21</v>
      </c>
      <c r="X161" s="18">
        <v>35</v>
      </c>
      <c r="Y161" s="18">
        <v>16</v>
      </c>
      <c r="Z161" s="18">
        <v>21</v>
      </c>
      <c r="AA161" s="18">
        <v>10</v>
      </c>
    </row>
    <row r="162" spans="1:27" ht="29.25" customHeight="1">
      <c r="A162" s="541" t="s">
        <v>86</v>
      </c>
      <c r="B162" s="542"/>
      <c r="C162" s="542"/>
      <c r="D162" s="542"/>
      <c r="E162" s="542"/>
      <c r="F162" s="542"/>
      <c r="G162" s="542"/>
      <c r="H162" s="542"/>
      <c r="I162" s="542"/>
      <c r="J162" s="542"/>
      <c r="K162" s="542"/>
      <c r="L162" s="542"/>
      <c r="M162" s="542"/>
      <c r="N162" s="542"/>
      <c r="O162" s="542"/>
      <c r="P162" s="542"/>
      <c r="Q162" s="542"/>
      <c r="R162" s="542"/>
      <c r="S162" s="542"/>
      <c r="T162" s="542"/>
      <c r="U162" s="542"/>
      <c r="V162" s="542"/>
      <c r="W162" s="542"/>
      <c r="X162" s="542"/>
      <c r="Y162" s="503"/>
      <c r="Z162" s="503"/>
      <c r="AA162" s="503"/>
    </row>
    <row r="163" spans="1:27" ht="14.25" customHeight="1">
      <c r="A163" s="514" t="s">
        <v>948</v>
      </c>
      <c r="B163" s="503"/>
      <c r="C163" s="503"/>
      <c r="D163" s="503"/>
      <c r="E163" s="503"/>
      <c r="F163" s="503"/>
      <c r="G163" s="503"/>
      <c r="H163" s="503"/>
      <c r="I163" s="503"/>
      <c r="J163" s="503"/>
      <c r="K163" s="503"/>
      <c r="L163" s="503"/>
      <c r="M163" s="503"/>
      <c r="N163" s="503"/>
      <c r="O163" s="503"/>
      <c r="P163" s="503"/>
      <c r="Q163" s="503"/>
      <c r="R163" s="503"/>
      <c r="S163" s="503"/>
      <c r="T163" s="503"/>
      <c r="U163" s="503"/>
      <c r="V163" s="503"/>
      <c r="W163" s="503"/>
      <c r="X163" s="503"/>
      <c r="Y163" s="503"/>
      <c r="Z163" s="503"/>
      <c r="AA163" s="503"/>
    </row>
    <row r="164" spans="1:27" ht="14.25" customHeight="1">
      <c r="A164" s="533" t="s">
        <v>408</v>
      </c>
      <c r="B164" s="540"/>
      <c r="C164" s="540"/>
      <c r="D164" s="540"/>
      <c r="E164" s="540"/>
      <c r="F164" s="540"/>
      <c r="G164" s="540"/>
      <c r="H164" s="540"/>
      <c r="I164" s="540"/>
      <c r="J164" s="540"/>
      <c r="K164" s="540"/>
      <c r="L164" s="540"/>
      <c r="M164" s="540"/>
      <c r="N164" s="540"/>
      <c r="O164" s="540"/>
      <c r="P164" s="540"/>
      <c r="Q164" s="540"/>
      <c r="R164" s="540"/>
      <c r="S164" s="540"/>
      <c r="T164" s="540"/>
      <c r="U164" s="540"/>
      <c r="V164" s="540"/>
      <c r="W164" s="540"/>
      <c r="X164" s="540"/>
      <c r="Y164" s="540"/>
      <c r="Z164" s="540"/>
      <c r="AA164" s="503"/>
    </row>
    <row r="165" spans="1:27" ht="15" customHeight="1">
      <c r="A165" s="514" t="s">
        <v>374</v>
      </c>
      <c r="B165" s="503"/>
      <c r="C165" s="503"/>
      <c r="D165" s="503"/>
      <c r="E165" s="503"/>
      <c r="F165" s="503"/>
      <c r="G165" s="503"/>
      <c r="H165" s="503"/>
      <c r="I165" s="503"/>
      <c r="J165" s="503"/>
      <c r="K165" s="503"/>
      <c r="L165" s="503"/>
      <c r="M165" s="503"/>
      <c r="N165" s="503"/>
      <c r="O165" s="503"/>
      <c r="P165" s="503"/>
      <c r="Q165" s="503"/>
      <c r="R165" s="503"/>
      <c r="S165" s="503"/>
      <c r="T165" s="503"/>
      <c r="U165" s="503"/>
      <c r="V165" s="503"/>
      <c r="W165" s="503"/>
      <c r="X165" s="503"/>
      <c r="Y165" s="503"/>
      <c r="Z165" s="503"/>
      <c r="AA165" s="503"/>
    </row>
  </sheetData>
  <mergeCells count="22">
    <mergeCell ref="A55:AA55"/>
    <mergeCell ref="A54:AA54"/>
    <mergeCell ref="A39:AA39"/>
    <mergeCell ref="A1:AA1"/>
    <mergeCell ref="A75:AA75"/>
    <mergeCell ref="A52:AA52"/>
    <mergeCell ref="A76:AA76"/>
    <mergeCell ref="A77:AA77"/>
    <mergeCell ref="A38:AA38"/>
    <mergeCell ref="A53:AA53"/>
    <mergeCell ref="A3:AA3"/>
    <mergeCell ref="A37:AA37"/>
    <mergeCell ref="A73:AA73"/>
    <mergeCell ref="A165:AA165"/>
    <mergeCell ref="A74:AA74"/>
    <mergeCell ref="A163:AA163"/>
    <mergeCell ref="A164:AA164"/>
    <mergeCell ref="A138:AA138"/>
    <mergeCell ref="A162:AA162"/>
    <mergeCell ref="A141:AA141"/>
    <mergeCell ref="A140:AA140"/>
    <mergeCell ref="A139:AA139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L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6">
    <tabColor rgb="FFCCFFCC"/>
  </sheetPr>
  <dimension ref="A1:AA88"/>
  <sheetViews>
    <sheetView zoomScale="80" zoomScaleNormal="80" workbookViewId="0">
      <pane xSplit="1" ySplit="3" topLeftCell="B46" activePane="bottomRight" state="frozen"/>
      <selection pane="topRight" activeCell="B1" sqref="B1"/>
      <selection pane="bottomLeft" activeCell="A4" sqref="A4"/>
      <selection pane="bottomRight" activeCell="A55" sqref="A55"/>
    </sheetView>
  </sheetViews>
  <sheetFormatPr defaultRowHeight="13.2"/>
  <cols>
    <col min="1" max="1" width="36.109375" customWidth="1"/>
  </cols>
  <sheetData>
    <row r="1" spans="1:27">
      <c r="A1" s="524" t="s">
        <v>466</v>
      </c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  <c r="Q1" s="551"/>
      <c r="R1" s="551"/>
      <c r="S1" s="551"/>
      <c r="T1" s="551"/>
      <c r="U1" s="551"/>
      <c r="V1" s="551"/>
      <c r="W1" s="525"/>
      <c r="X1" s="525"/>
      <c r="Y1" s="525"/>
      <c r="Z1" s="525"/>
      <c r="AA1" s="173"/>
    </row>
    <row r="2" spans="1:27" ht="15" customHeight="1">
      <c r="A2" s="1" t="s">
        <v>1518</v>
      </c>
      <c r="B2" s="1">
        <v>1991</v>
      </c>
      <c r="C2" s="1">
        <v>1992</v>
      </c>
      <c r="D2" s="1">
        <v>1993</v>
      </c>
      <c r="E2" s="1">
        <v>1994</v>
      </c>
      <c r="F2" s="1">
        <v>1995</v>
      </c>
      <c r="G2" s="1">
        <v>1996</v>
      </c>
      <c r="H2" s="1">
        <v>1997</v>
      </c>
      <c r="I2" s="1">
        <v>1998</v>
      </c>
      <c r="J2" s="1">
        <v>1999</v>
      </c>
      <c r="K2" s="1">
        <v>2000</v>
      </c>
      <c r="L2" s="1">
        <v>2001</v>
      </c>
      <c r="M2" s="1">
        <v>2002</v>
      </c>
      <c r="N2" s="1">
        <v>2003</v>
      </c>
      <c r="O2" s="1">
        <v>2004</v>
      </c>
      <c r="P2" s="1">
        <v>2005</v>
      </c>
      <c r="Q2" s="1">
        <v>2006</v>
      </c>
      <c r="R2" s="1">
        <v>2007</v>
      </c>
      <c r="S2" s="174">
        <v>2008</v>
      </c>
      <c r="T2" s="174">
        <v>2009</v>
      </c>
      <c r="U2" s="174">
        <v>2010</v>
      </c>
      <c r="V2" s="174">
        <v>2011</v>
      </c>
      <c r="W2" s="174">
        <v>2012</v>
      </c>
      <c r="X2" s="174">
        <v>2013</v>
      </c>
      <c r="Y2" s="174">
        <v>2014</v>
      </c>
      <c r="Z2" s="174">
        <v>2015</v>
      </c>
      <c r="AA2" s="174">
        <v>2016</v>
      </c>
    </row>
    <row r="3" spans="1:27">
      <c r="A3" s="508" t="s">
        <v>778</v>
      </c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</row>
    <row r="4" spans="1:27" ht="15.6">
      <c r="A4" s="336" t="s">
        <v>246</v>
      </c>
    </row>
    <row r="5" spans="1:27" ht="66" customHeight="1">
      <c r="A5" s="26" t="s">
        <v>229</v>
      </c>
      <c r="B5" s="18">
        <v>87573</v>
      </c>
      <c r="C5" s="84">
        <v>81999</v>
      </c>
      <c r="D5" s="84">
        <v>78333</v>
      </c>
      <c r="E5" s="84">
        <v>72839</v>
      </c>
      <c r="F5" s="84">
        <v>68593</v>
      </c>
      <c r="G5" s="84">
        <v>64211</v>
      </c>
      <c r="H5" s="84">
        <v>60256</v>
      </c>
      <c r="I5" s="84">
        <v>56608</v>
      </c>
      <c r="J5" s="84">
        <v>53917</v>
      </c>
      <c r="K5" s="84">
        <v>51329</v>
      </c>
      <c r="L5" s="85">
        <v>49981</v>
      </c>
      <c r="M5" s="85">
        <v>48878</v>
      </c>
      <c r="N5" s="85">
        <v>47835</v>
      </c>
      <c r="O5" s="78">
        <v>47185</v>
      </c>
      <c r="P5" s="85">
        <v>46518</v>
      </c>
      <c r="Q5" s="85">
        <v>46168</v>
      </c>
      <c r="R5" s="79">
        <v>45730</v>
      </c>
      <c r="S5" s="79">
        <v>45607</v>
      </c>
      <c r="T5" s="18">
        <v>45346</v>
      </c>
      <c r="U5" s="18">
        <v>45111</v>
      </c>
      <c r="V5" s="18">
        <v>44884</v>
      </c>
      <c r="W5" s="18">
        <v>44326</v>
      </c>
      <c r="X5" s="18">
        <v>43187</v>
      </c>
      <c r="Y5" s="18">
        <v>50979</v>
      </c>
      <c r="Z5" s="18">
        <v>50115</v>
      </c>
      <c r="AA5" s="18">
        <v>49370</v>
      </c>
    </row>
    <row r="6" spans="1:27" ht="79.5" customHeight="1">
      <c r="A6" s="26" t="s">
        <v>230</v>
      </c>
      <c r="B6" s="18">
        <v>8433</v>
      </c>
      <c r="C6" s="49">
        <v>7236</v>
      </c>
      <c r="D6" s="49">
        <v>6763</v>
      </c>
      <c r="E6" s="49">
        <v>6118</v>
      </c>
      <c r="F6" s="49">
        <v>5584</v>
      </c>
      <c r="G6" s="49">
        <v>5101</v>
      </c>
      <c r="H6" s="49">
        <v>4706</v>
      </c>
      <c r="I6" s="50">
        <v>4379</v>
      </c>
      <c r="J6" s="50">
        <v>4225</v>
      </c>
      <c r="K6" s="49">
        <v>4263</v>
      </c>
      <c r="L6" s="49">
        <v>4246</v>
      </c>
      <c r="M6" s="50">
        <v>4267</v>
      </c>
      <c r="N6" s="78">
        <v>4321</v>
      </c>
      <c r="O6" s="78">
        <v>4423</v>
      </c>
      <c r="P6" s="78">
        <v>4530</v>
      </c>
      <c r="Q6" s="78">
        <v>4713</v>
      </c>
      <c r="R6" s="78">
        <v>4906</v>
      </c>
      <c r="S6" s="78">
        <v>5105</v>
      </c>
      <c r="T6" s="18">
        <v>5228</v>
      </c>
      <c r="U6" s="78">
        <v>5388</v>
      </c>
      <c r="V6" s="18">
        <v>5661</v>
      </c>
      <c r="W6" s="78">
        <v>5983</v>
      </c>
      <c r="X6" s="18">
        <v>6347</v>
      </c>
      <c r="Y6" s="78">
        <v>6814</v>
      </c>
      <c r="Z6" s="18">
        <v>7152</v>
      </c>
      <c r="AA6" s="78">
        <v>7343</v>
      </c>
    </row>
    <row r="7" spans="1:27" ht="80.25" customHeight="1">
      <c r="A7" s="26" t="s">
        <v>231</v>
      </c>
      <c r="B7" s="18">
        <v>993.9</v>
      </c>
      <c r="C7" s="50">
        <v>905.2</v>
      </c>
      <c r="D7" s="50">
        <v>865.2</v>
      </c>
      <c r="E7" s="50">
        <v>797.5</v>
      </c>
      <c r="F7" s="50">
        <v>753.3</v>
      </c>
      <c r="G7" s="50">
        <v>713.3</v>
      </c>
      <c r="H7" s="50">
        <v>671.6</v>
      </c>
      <c r="I7" s="50">
        <v>641.79999999999995</v>
      </c>
      <c r="J7" s="50">
        <v>618.29999999999995</v>
      </c>
      <c r="K7" s="50">
        <v>608.70000000000005</v>
      </c>
      <c r="L7" s="50">
        <v>605.29999999999995</v>
      </c>
      <c r="M7" s="51">
        <v>609</v>
      </c>
      <c r="N7" s="51">
        <v>610.79999999999995</v>
      </c>
      <c r="O7" s="51">
        <v>619.4</v>
      </c>
      <c r="P7" s="51">
        <v>628.5</v>
      </c>
      <c r="Q7" s="51">
        <v>638.79999999999995</v>
      </c>
      <c r="R7" s="51">
        <v>609.5</v>
      </c>
      <c r="S7" s="51">
        <v>587.4</v>
      </c>
      <c r="T7" s="51">
        <v>600.79999999999995</v>
      </c>
      <c r="U7" s="51">
        <v>605.1</v>
      </c>
      <c r="V7" s="18">
        <v>612.5</v>
      </c>
      <c r="W7" s="51">
        <v>626.6</v>
      </c>
      <c r="X7" s="51">
        <v>652.20000000000005</v>
      </c>
      <c r="Y7" s="51">
        <v>630.29999999999995</v>
      </c>
      <c r="Z7" s="51">
        <v>642.79999999999995</v>
      </c>
      <c r="AA7" s="51">
        <v>656.2</v>
      </c>
    </row>
    <row r="8" spans="1:27" ht="24" customHeight="1">
      <c r="A8" s="514" t="s">
        <v>1025</v>
      </c>
      <c r="B8" s="503"/>
      <c r="C8" s="503"/>
      <c r="D8" s="503"/>
      <c r="E8" s="503"/>
      <c r="F8" s="503"/>
      <c r="G8" s="503"/>
      <c r="H8" s="503"/>
      <c r="I8" s="503"/>
      <c r="J8" s="503"/>
      <c r="K8" s="503"/>
      <c r="L8" s="503"/>
      <c r="M8" s="503"/>
      <c r="N8" s="503"/>
      <c r="O8" s="503"/>
      <c r="P8" s="503"/>
      <c r="Q8" s="503"/>
      <c r="R8" s="503"/>
      <c r="S8" s="503"/>
      <c r="T8" s="503"/>
      <c r="U8" s="503"/>
      <c r="V8" s="503"/>
      <c r="W8" s="503"/>
      <c r="X8" s="503"/>
      <c r="Y8" s="503"/>
      <c r="Z8" s="503"/>
      <c r="AA8" s="503"/>
    </row>
    <row r="9" spans="1:27" ht="17.25" customHeight="1">
      <c r="A9" s="514" t="s">
        <v>1026</v>
      </c>
      <c r="B9" s="503"/>
      <c r="C9" s="503"/>
      <c r="D9" s="503"/>
      <c r="E9" s="503"/>
      <c r="F9" s="503"/>
      <c r="G9" s="503"/>
      <c r="H9" s="503"/>
      <c r="I9" s="503"/>
      <c r="J9" s="503"/>
      <c r="K9" s="503"/>
      <c r="L9" s="503"/>
      <c r="M9" s="503"/>
      <c r="N9" s="503"/>
      <c r="O9" s="503"/>
      <c r="P9" s="503"/>
      <c r="Q9" s="503"/>
      <c r="R9" s="503"/>
      <c r="S9" s="503"/>
      <c r="T9" s="503"/>
      <c r="U9" s="503"/>
      <c r="V9" s="503"/>
      <c r="W9" s="503"/>
      <c r="X9" s="503"/>
      <c r="Y9" s="503"/>
      <c r="Z9" s="503"/>
      <c r="AA9" s="503"/>
    </row>
    <row r="10" spans="1:27" ht="15.6">
      <c r="A10" s="336" t="s">
        <v>247</v>
      </c>
      <c r="V10" s="175"/>
    </row>
    <row r="11" spans="1:27">
      <c r="A11" s="8" t="s">
        <v>1838</v>
      </c>
      <c r="B11" s="18">
        <v>262</v>
      </c>
      <c r="C11" s="86">
        <v>257</v>
      </c>
      <c r="D11" s="86">
        <v>253</v>
      </c>
      <c r="E11" s="86">
        <v>252</v>
      </c>
      <c r="F11" s="86">
        <v>252</v>
      </c>
      <c r="G11" s="86">
        <v>252</v>
      </c>
      <c r="H11" s="86">
        <v>251</v>
      </c>
      <c r="I11" s="86">
        <v>249</v>
      </c>
      <c r="J11" s="86">
        <v>248</v>
      </c>
      <c r="K11" s="86">
        <v>254</v>
      </c>
      <c r="L11" s="86">
        <v>246</v>
      </c>
      <c r="M11" s="86">
        <v>249</v>
      </c>
      <c r="N11" s="86">
        <v>251</v>
      </c>
      <c r="O11" s="86">
        <v>255</v>
      </c>
      <c r="P11" s="86">
        <v>254</v>
      </c>
      <c r="Q11" s="86">
        <v>249</v>
      </c>
      <c r="R11" s="86">
        <v>249</v>
      </c>
      <c r="S11" s="86">
        <v>244</v>
      </c>
      <c r="T11" s="86">
        <v>243</v>
      </c>
      <c r="U11" s="86">
        <v>227</v>
      </c>
      <c r="V11" s="18">
        <v>218</v>
      </c>
      <c r="W11" s="86">
        <v>207</v>
      </c>
      <c r="X11" s="86">
        <v>194</v>
      </c>
      <c r="Y11" s="86">
        <v>176</v>
      </c>
      <c r="Z11" s="86">
        <v>166</v>
      </c>
      <c r="AA11" s="86">
        <v>161</v>
      </c>
    </row>
    <row r="12" spans="1:27">
      <c r="A12" s="8" t="s">
        <v>1839</v>
      </c>
      <c r="B12" s="18">
        <v>569</v>
      </c>
      <c r="C12" s="84">
        <v>577</v>
      </c>
      <c r="D12" s="84">
        <v>606</v>
      </c>
      <c r="E12" s="84">
        <v>676</v>
      </c>
      <c r="F12" s="80">
        <v>820</v>
      </c>
      <c r="G12" s="80">
        <v>966</v>
      </c>
      <c r="H12" s="80">
        <v>1094</v>
      </c>
      <c r="I12" s="80">
        <v>1122</v>
      </c>
      <c r="J12" s="80">
        <v>1190</v>
      </c>
      <c r="K12" s="78">
        <v>1244</v>
      </c>
      <c r="L12" s="78">
        <v>1265</v>
      </c>
      <c r="M12" s="78">
        <v>1288</v>
      </c>
      <c r="N12" s="78">
        <v>1315</v>
      </c>
      <c r="O12" s="78">
        <v>1314</v>
      </c>
      <c r="P12" s="78">
        <v>1325</v>
      </c>
      <c r="Q12" s="78">
        <v>1309</v>
      </c>
      <c r="R12" s="78">
        <v>1241</v>
      </c>
      <c r="S12" s="78">
        <v>1147</v>
      </c>
      <c r="T12" s="78">
        <v>1095</v>
      </c>
      <c r="U12" s="78">
        <v>1048</v>
      </c>
      <c r="V12" s="18">
        <v>1012</v>
      </c>
      <c r="W12" s="78">
        <v>976</v>
      </c>
      <c r="X12" s="78">
        <v>911</v>
      </c>
      <c r="Y12" s="18">
        <v>819</v>
      </c>
      <c r="Z12" s="78">
        <v>720</v>
      </c>
      <c r="AA12" s="78">
        <v>642</v>
      </c>
    </row>
    <row r="13" spans="1:27">
      <c r="A13" s="8" t="s">
        <v>1840</v>
      </c>
      <c r="C13" s="87"/>
      <c r="D13" s="87"/>
      <c r="E13" s="87"/>
      <c r="F13" s="88"/>
      <c r="G13" s="88"/>
      <c r="H13" s="88"/>
      <c r="I13" s="80">
        <v>69</v>
      </c>
      <c r="J13" s="80">
        <v>86</v>
      </c>
      <c r="K13" s="78">
        <v>85</v>
      </c>
      <c r="L13" s="78">
        <v>82</v>
      </c>
      <c r="M13" s="78">
        <v>93</v>
      </c>
      <c r="N13" s="78">
        <v>96</v>
      </c>
      <c r="O13" s="78">
        <v>92</v>
      </c>
      <c r="P13" s="78">
        <v>79</v>
      </c>
      <c r="Q13" s="78">
        <v>75</v>
      </c>
      <c r="R13" s="78">
        <v>72</v>
      </c>
      <c r="S13" s="78">
        <v>63</v>
      </c>
      <c r="T13" s="78">
        <v>61</v>
      </c>
      <c r="U13" s="78">
        <v>56</v>
      </c>
      <c r="V13" s="18">
        <v>42</v>
      </c>
      <c r="W13" s="78">
        <v>42</v>
      </c>
      <c r="X13" s="78">
        <v>36</v>
      </c>
      <c r="Y13" s="18">
        <v>33</v>
      </c>
      <c r="Z13" s="78">
        <v>25</v>
      </c>
      <c r="AA13" s="78">
        <v>19</v>
      </c>
    </row>
    <row r="14" spans="1:27">
      <c r="A14" s="8" t="s">
        <v>1841</v>
      </c>
      <c r="B14" s="18">
        <v>159</v>
      </c>
      <c r="C14" s="84">
        <v>158</v>
      </c>
      <c r="D14" s="84">
        <v>158</v>
      </c>
      <c r="E14" s="84">
        <v>158</v>
      </c>
      <c r="F14" s="80">
        <v>159</v>
      </c>
      <c r="G14" s="80">
        <v>157</v>
      </c>
      <c r="H14" s="80">
        <v>158</v>
      </c>
      <c r="I14" s="80">
        <v>154</v>
      </c>
      <c r="J14" s="80">
        <v>155</v>
      </c>
      <c r="K14" s="78">
        <v>156</v>
      </c>
      <c r="L14" s="78">
        <v>155</v>
      </c>
      <c r="M14" s="78">
        <v>152</v>
      </c>
      <c r="N14" s="78">
        <v>152</v>
      </c>
      <c r="O14" s="78">
        <v>152</v>
      </c>
      <c r="P14" s="78">
        <v>153</v>
      </c>
      <c r="Q14" s="78">
        <v>157</v>
      </c>
      <c r="R14" s="78">
        <v>151</v>
      </c>
      <c r="S14" s="78">
        <v>146</v>
      </c>
      <c r="T14" s="18">
        <v>148</v>
      </c>
      <c r="U14" s="78">
        <v>143</v>
      </c>
      <c r="V14" s="18">
        <v>134</v>
      </c>
      <c r="W14" s="78">
        <v>132</v>
      </c>
      <c r="X14" s="78">
        <v>134</v>
      </c>
      <c r="Y14" s="18">
        <v>133</v>
      </c>
      <c r="Z14" s="78">
        <v>144</v>
      </c>
      <c r="AA14" s="78">
        <v>141</v>
      </c>
    </row>
    <row r="15" spans="1:27" ht="15.6">
      <c r="A15" s="26" t="s">
        <v>514</v>
      </c>
      <c r="B15" s="18">
        <v>682</v>
      </c>
      <c r="C15" s="87" t="s">
        <v>1842</v>
      </c>
      <c r="D15" s="84">
        <v>645</v>
      </c>
      <c r="E15" s="87" t="s">
        <v>1842</v>
      </c>
      <c r="F15" s="80">
        <v>637</v>
      </c>
      <c r="G15" s="88" t="s">
        <v>1842</v>
      </c>
      <c r="H15" s="80">
        <v>628</v>
      </c>
      <c r="I15" s="88" t="s">
        <v>1842</v>
      </c>
      <c r="J15" s="80">
        <v>646</v>
      </c>
      <c r="K15" s="89" t="s">
        <v>1842</v>
      </c>
      <c r="L15" s="78">
        <v>680</v>
      </c>
      <c r="M15" s="89" t="s">
        <v>1842</v>
      </c>
      <c r="N15" s="78">
        <v>692</v>
      </c>
      <c r="O15" s="89" t="s">
        <v>1842</v>
      </c>
      <c r="P15" s="78">
        <v>702</v>
      </c>
      <c r="Q15" s="89" t="s">
        <v>1842</v>
      </c>
      <c r="R15" s="78">
        <v>701</v>
      </c>
      <c r="S15" s="89" t="s">
        <v>1842</v>
      </c>
      <c r="T15" s="18">
        <v>618</v>
      </c>
      <c r="U15" s="78">
        <v>631</v>
      </c>
      <c r="V15" s="18">
        <v>561</v>
      </c>
      <c r="W15" s="78">
        <v>553</v>
      </c>
      <c r="X15" s="78">
        <v>545</v>
      </c>
      <c r="Y15" s="18">
        <v>522</v>
      </c>
      <c r="Z15" s="78">
        <v>497</v>
      </c>
      <c r="AA15" s="440" t="s">
        <v>1842</v>
      </c>
    </row>
    <row r="16" spans="1:27" ht="24.75" customHeight="1">
      <c r="A16" s="26" t="s">
        <v>1938</v>
      </c>
      <c r="B16" s="18">
        <v>150</v>
      </c>
      <c r="C16" s="84">
        <v>140</v>
      </c>
      <c r="D16" s="84">
        <v>143</v>
      </c>
      <c r="E16" s="84">
        <v>141</v>
      </c>
      <c r="F16" s="90">
        <v>151</v>
      </c>
      <c r="G16" s="80">
        <v>153</v>
      </c>
      <c r="H16" s="80">
        <v>158</v>
      </c>
      <c r="I16" s="80">
        <v>157</v>
      </c>
      <c r="J16" s="80">
        <v>155</v>
      </c>
      <c r="K16" s="78">
        <v>157</v>
      </c>
      <c r="L16" s="78">
        <v>164</v>
      </c>
      <c r="M16" s="78">
        <v>156</v>
      </c>
      <c r="N16" s="80">
        <v>150</v>
      </c>
      <c r="O16" s="78">
        <v>152</v>
      </c>
      <c r="P16" s="78">
        <v>160</v>
      </c>
      <c r="Q16" s="78">
        <v>154</v>
      </c>
      <c r="R16" s="78">
        <v>144</v>
      </c>
      <c r="S16" s="78">
        <v>127</v>
      </c>
      <c r="T16" s="18">
        <v>106</v>
      </c>
      <c r="U16" s="78">
        <v>90</v>
      </c>
      <c r="V16" s="18">
        <v>83</v>
      </c>
      <c r="W16" s="78">
        <v>72</v>
      </c>
      <c r="X16" s="18">
        <v>62</v>
      </c>
      <c r="Y16" s="18">
        <v>57</v>
      </c>
      <c r="Z16" s="78">
        <v>46</v>
      </c>
      <c r="AA16" s="36">
        <v>42</v>
      </c>
    </row>
    <row r="17" spans="1:27" ht="27" customHeight="1">
      <c r="A17" s="26" t="s">
        <v>515</v>
      </c>
      <c r="B17" s="18">
        <v>1493</v>
      </c>
      <c r="C17" s="84">
        <v>1492</v>
      </c>
      <c r="D17" s="84">
        <v>1481</v>
      </c>
      <c r="E17" s="84">
        <v>1475</v>
      </c>
      <c r="F17" s="90">
        <v>1473</v>
      </c>
      <c r="G17" s="80">
        <v>1471</v>
      </c>
      <c r="H17" s="80">
        <v>1450</v>
      </c>
      <c r="I17" s="80">
        <v>1439</v>
      </c>
      <c r="J17" s="80">
        <v>1442</v>
      </c>
      <c r="K17" s="90">
        <v>1420</v>
      </c>
      <c r="L17" s="90">
        <v>1421</v>
      </c>
      <c r="M17" s="90">
        <v>1426</v>
      </c>
      <c r="N17" s="78">
        <v>1410</v>
      </c>
      <c r="O17" s="78">
        <v>1393</v>
      </c>
      <c r="P17" s="78">
        <v>1373</v>
      </c>
      <c r="Q17" s="78">
        <v>1342</v>
      </c>
      <c r="R17" s="78">
        <v>1346</v>
      </c>
      <c r="S17" s="78">
        <v>1327</v>
      </c>
      <c r="T17" s="18">
        <v>1272</v>
      </c>
      <c r="U17" s="78">
        <v>1267</v>
      </c>
      <c r="V17" s="18">
        <v>1217</v>
      </c>
      <c r="W17" s="78">
        <v>1196</v>
      </c>
      <c r="X17" s="18">
        <v>1155</v>
      </c>
      <c r="Y17" s="18">
        <v>1151</v>
      </c>
      <c r="Z17" s="78">
        <v>1118</v>
      </c>
      <c r="AA17" s="440" t="s">
        <v>1842</v>
      </c>
    </row>
    <row r="18" spans="1:27" ht="21" customHeight="1">
      <c r="A18" s="550" t="s">
        <v>131</v>
      </c>
      <c r="B18" s="536"/>
      <c r="C18" s="536"/>
      <c r="D18" s="536"/>
      <c r="E18" s="536"/>
      <c r="F18" s="536"/>
      <c r="G18" s="536"/>
      <c r="H18" s="536"/>
      <c r="I18" s="536"/>
      <c r="J18" s="536"/>
      <c r="K18" s="536"/>
      <c r="L18" s="536"/>
      <c r="M18" s="536"/>
      <c r="N18" s="536"/>
      <c r="O18" s="536"/>
      <c r="P18" s="536"/>
      <c r="Q18" s="536"/>
      <c r="R18" s="536"/>
      <c r="S18" s="536"/>
      <c r="T18" s="536"/>
      <c r="U18" s="536"/>
      <c r="V18" s="536"/>
      <c r="W18" s="536"/>
      <c r="X18" s="536"/>
      <c r="Y18" s="536"/>
      <c r="Z18" s="520"/>
      <c r="AA18" s="503"/>
    </row>
    <row r="19" spans="1:27" ht="21" customHeight="1">
      <c r="A19" s="537" t="s">
        <v>16</v>
      </c>
      <c r="B19" s="528"/>
      <c r="C19" s="528"/>
      <c r="D19" s="528"/>
      <c r="E19" s="528"/>
      <c r="F19" s="528"/>
      <c r="G19" s="528"/>
      <c r="H19" s="528"/>
      <c r="I19" s="528"/>
      <c r="J19" s="528"/>
      <c r="K19" s="528"/>
      <c r="L19" s="528"/>
      <c r="M19" s="528"/>
      <c r="N19" s="528"/>
      <c r="O19" s="528"/>
      <c r="P19" s="528"/>
      <c r="Q19" s="528"/>
      <c r="R19" s="528"/>
      <c r="S19" s="528"/>
      <c r="T19" s="528"/>
      <c r="U19" s="528"/>
      <c r="V19" s="528"/>
      <c r="W19" s="528"/>
      <c r="X19" s="528"/>
      <c r="Y19" s="528"/>
      <c r="Z19" s="522"/>
      <c r="AA19" s="522"/>
    </row>
    <row r="20" spans="1:27" ht="23.25" customHeight="1">
      <c r="A20" s="336" t="s">
        <v>248</v>
      </c>
      <c r="U20" s="175"/>
      <c r="V20" s="18"/>
      <c r="Y20" s="427"/>
    </row>
    <row r="21" spans="1:27" ht="54.75" customHeight="1">
      <c r="A21" s="26" t="s">
        <v>516</v>
      </c>
      <c r="B21" s="18">
        <v>69947</v>
      </c>
      <c r="C21" s="84">
        <v>70499</v>
      </c>
      <c r="D21" s="84">
        <v>70355</v>
      </c>
      <c r="E21" s="84">
        <v>70464</v>
      </c>
      <c r="F21" s="84">
        <v>70782</v>
      </c>
      <c r="G21" s="84">
        <v>70572</v>
      </c>
      <c r="H21" s="84">
        <v>70166</v>
      </c>
      <c r="I21" s="84">
        <v>69613</v>
      </c>
      <c r="J21" s="84">
        <v>69292</v>
      </c>
      <c r="K21" s="84">
        <v>68804</v>
      </c>
      <c r="L21" s="84">
        <v>68594</v>
      </c>
      <c r="M21" s="84">
        <v>67431</v>
      </c>
      <c r="N21" s="84">
        <v>66207</v>
      </c>
      <c r="O21" s="84">
        <v>64908</v>
      </c>
      <c r="P21" s="84">
        <v>63174</v>
      </c>
      <c r="Q21" s="84">
        <v>61028</v>
      </c>
      <c r="R21" s="84">
        <v>57992</v>
      </c>
      <c r="S21" s="84">
        <v>55792</v>
      </c>
      <c r="T21" s="18">
        <v>53102</v>
      </c>
      <c r="U21" s="78">
        <v>50793</v>
      </c>
      <c r="V21" s="18">
        <v>48342</v>
      </c>
      <c r="W21" s="78">
        <v>46881</v>
      </c>
      <c r="X21" s="18">
        <v>45419</v>
      </c>
      <c r="Y21" s="18">
        <v>44846</v>
      </c>
      <c r="Z21" s="78">
        <v>43374</v>
      </c>
      <c r="AA21" s="18">
        <v>42621</v>
      </c>
    </row>
    <row r="22" spans="1:27" ht="55.2">
      <c r="A22" s="26" t="s">
        <v>517</v>
      </c>
      <c r="B22" s="36">
        <v>67891</v>
      </c>
      <c r="C22" s="84">
        <v>68270</v>
      </c>
      <c r="D22" s="84">
        <v>68110</v>
      </c>
      <c r="E22" s="84">
        <v>68187</v>
      </c>
      <c r="F22" s="84">
        <v>68445</v>
      </c>
      <c r="G22" s="84">
        <v>68259</v>
      </c>
      <c r="H22" s="84">
        <v>67862</v>
      </c>
      <c r="I22" s="84">
        <v>67321</v>
      </c>
      <c r="J22" s="84">
        <v>66943</v>
      </c>
      <c r="K22" s="84">
        <v>66428</v>
      </c>
      <c r="L22" s="84">
        <v>66171</v>
      </c>
      <c r="M22" s="84">
        <v>64979</v>
      </c>
      <c r="N22" s="84">
        <v>63759</v>
      </c>
      <c r="O22" s="84">
        <v>62474</v>
      </c>
      <c r="P22" s="84">
        <v>60771</v>
      </c>
      <c r="Q22" s="84">
        <v>58669</v>
      </c>
      <c r="R22" s="84">
        <v>55710</v>
      </c>
      <c r="S22" s="84">
        <v>53568</v>
      </c>
      <c r="T22" s="18">
        <v>50977</v>
      </c>
      <c r="U22" s="78">
        <v>48804</v>
      </c>
      <c r="V22" s="18">
        <v>46459</v>
      </c>
      <c r="W22" s="78">
        <v>45031</v>
      </c>
      <c r="X22" s="78">
        <v>43716</v>
      </c>
      <c r="Y22" s="18">
        <v>43228</v>
      </c>
      <c r="Z22" s="78">
        <v>41906</v>
      </c>
      <c r="AA22" s="440" t="s">
        <v>1842</v>
      </c>
    </row>
    <row r="23" spans="1:27" ht="28.8">
      <c r="A23" s="26" t="s">
        <v>518</v>
      </c>
      <c r="B23" s="36"/>
      <c r="C23" s="84">
        <v>286</v>
      </c>
      <c r="D23" s="84">
        <v>368</v>
      </c>
      <c r="E23" s="84">
        <v>447</v>
      </c>
      <c r="F23" s="84">
        <v>525</v>
      </c>
      <c r="G23" s="84">
        <v>540</v>
      </c>
      <c r="H23" s="84">
        <v>570</v>
      </c>
      <c r="I23" s="84">
        <v>568</v>
      </c>
      <c r="J23" s="84">
        <v>607</v>
      </c>
      <c r="K23" s="84">
        <v>635</v>
      </c>
      <c r="L23" s="84">
        <v>662</v>
      </c>
      <c r="M23" s="84">
        <v>683</v>
      </c>
      <c r="N23" s="84">
        <v>707</v>
      </c>
      <c r="O23" s="84">
        <v>708</v>
      </c>
      <c r="P23" s="84">
        <v>726</v>
      </c>
      <c r="Q23" s="84">
        <v>719</v>
      </c>
      <c r="R23" s="84">
        <v>697</v>
      </c>
      <c r="S23" s="84">
        <v>691</v>
      </c>
      <c r="T23" s="18">
        <v>680</v>
      </c>
      <c r="U23" s="78">
        <v>665</v>
      </c>
      <c r="V23" s="18">
        <v>687</v>
      </c>
      <c r="W23" s="18">
        <v>715</v>
      </c>
      <c r="X23" s="18">
        <v>720</v>
      </c>
      <c r="Y23" s="18">
        <v>751</v>
      </c>
      <c r="Z23" s="18">
        <v>781</v>
      </c>
      <c r="AA23" s="440" t="s">
        <v>1842</v>
      </c>
    </row>
    <row r="24" spans="1:27" ht="42">
      <c r="A24" s="26" t="s">
        <v>519</v>
      </c>
      <c r="B24" s="36">
        <v>2056</v>
      </c>
      <c r="C24" s="84">
        <v>1943</v>
      </c>
      <c r="D24" s="84">
        <v>1877</v>
      </c>
      <c r="E24" s="84">
        <v>1830</v>
      </c>
      <c r="F24" s="84">
        <v>1812</v>
      </c>
      <c r="G24" s="84">
        <v>1773</v>
      </c>
      <c r="H24" s="84">
        <v>1734</v>
      </c>
      <c r="I24" s="84">
        <v>1724</v>
      </c>
      <c r="J24" s="84">
        <v>1742</v>
      </c>
      <c r="K24" s="84">
        <v>1741</v>
      </c>
      <c r="L24" s="84">
        <v>1761</v>
      </c>
      <c r="M24" s="84">
        <v>1769</v>
      </c>
      <c r="N24" s="84">
        <v>1741</v>
      </c>
      <c r="O24" s="84">
        <v>1726</v>
      </c>
      <c r="P24" s="84">
        <v>1677</v>
      </c>
      <c r="Q24" s="84">
        <v>1640</v>
      </c>
      <c r="R24" s="84">
        <v>1585</v>
      </c>
      <c r="S24" s="84">
        <v>1533</v>
      </c>
      <c r="T24" s="18">
        <v>1445</v>
      </c>
      <c r="U24" s="78">
        <v>1324</v>
      </c>
      <c r="V24" s="18">
        <v>1196</v>
      </c>
      <c r="W24" s="18">
        <v>1135</v>
      </c>
      <c r="X24" s="18">
        <v>983</v>
      </c>
      <c r="Y24" s="18">
        <v>867</v>
      </c>
      <c r="Z24" s="18">
        <v>687</v>
      </c>
      <c r="AA24" s="440" t="s">
        <v>1842</v>
      </c>
    </row>
    <row r="25" spans="1:27" ht="52.8">
      <c r="A25" s="26" t="s">
        <v>17</v>
      </c>
      <c r="B25" s="36">
        <v>20936.3</v>
      </c>
      <c r="C25" s="51">
        <v>21010.5</v>
      </c>
      <c r="D25" s="51">
        <v>21081.200000000001</v>
      </c>
      <c r="E25" s="51">
        <v>21612</v>
      </c>
      <c r="F25" s="51">
        <v>22039</v>
      </c>
      <c r="G25" s="51">
        <v>22202.9</v>
      </c>
      <c r="H25" s="51">
        <v>22212.400000000001</v>
      </c>
      <c r="I25" s="84">
        <v>21970.3</v>
      </c>
      <c r="J25" s="51">
        <v>21369</v>
      </c>
      <c r="K25" s="51">
        <v>20553.2</v>
      </c>
      <c r="L25" s="51">
        <v>19909</v>
      </c>
      <c r="M25" s="51">
        <v>18918.400000000001</v>
      </c>
      <c r="N25" s="84">
        <v>17797.5</v>
      </c>
      <c r="O25" s="84">
        <v>16630.7</v>
      </c>
      <c r="P25" s="84">
        <v>15631.1</v>
      </c>
      <c r="Q25" s="84">
        <v>14787.8</v>
      </c>
      <c r="R25" s="84">
        <v>14174.5</v>
      </c>
      <c r="S25" s="84">
        <v>13825.1</v>
      </c>
      <c r="T25" s="18">
        <v>13690.1</v>
      </c>
      <c r="U25" s="78">
        <v>13642.4</v>
      </c>
      <c r="V25" s="18">
        <v>13737.8</v>
      </c>
      <c r="W25" s="18">
        <v>13804.5</v>
      </c>
      <c r="X25" s="18">
        <v>13877.4</v>
      </c>
      <c r="Y25" s="18">
        <v>14398.7</v>
      </c>
      <c r="Z25" s="18">
        <v>14770.2</v>
      </c>
      <c r="AA25" s="384" t="s">
        <v>520</v>
      </c>
    </row>
    <row r="26" spans="1:27" ht="68.400000000000006">
      <c r="A26" s="26" t="s">
        <v>521</v>
      </c>
      <c r="B26" s="36">
        <v>20427</v>
      </c>
      <c r="C26" s="84">
        <v>20503</v>
      </c>
      <c r="D26" s="84">
        <v>20564</v>
      </c>
      <c r="E26" s="84">
        <v>21104</v>
      </c>
      <c r="F26" s="84">
        <v>21521</v>
      </c>
      <c r="G26" s="84">
        <v>21682</v>
      </c>
      <c r="H26" s="84">
        <v>21683</v>
      </c>
      <c r="I26" s="84">
        <v>21429</v>
      </c>
      <c r="J26" s="84">
        <v>20826</v>
      </c>
      <c r="K26" s="84">
        <v>20013</v>
      </c>
      <c r="L26" s="84">
        <v>19363</v>
      </c>
      <c r="M26" s="84">
        <v>18372</v>
      </c>
      <c r="N26" s="84">
        <v>17254</v>
      </c>
      <c r="O26" s="84">
        <v>16098</v>
      </c>
      <c r="P26" s="50">
        <v>15113</v>
      </c>
      <c r="Q26" s="50">
        <v>14291</v>
      </c>
      <c r="R26" s="50">
        <v>13695</v>
      </c>
      <c r="S26" s="50">
        <v>13363</v>
      </c>
      <c r="T26" s="45">
        <v>13258</v>
      </c>
      <c r="U26" s="78">
        <v>13244</v>
      </c>
      <c r="V26" s="18">
        <v>13362</v>
      </c>
      <c r="W26" s="18">
        <v>13445</v>
      </c>
      <c r="X26" s="18">
        <v>13548</v>
      </c>
      <c r="Y26" s="18">
        <v>14092</v>
      </c>
      <c r="Z26" s="18">
        <v>14492</v>
      </c>
      <c r="AA26" s="440" t="s">
        <v>1578</v>
      </c>
    </row>
    <row r="27" spans="1:27" ht="42">
      <c r="A27" s="26" t="s">
        <v>522</v>
      </c>
      <c r="B27" s="36"/>
      <c r="C27" s="84">
        <v>20.6</v>
      </c>
      <c r="D27" s="51">
        <v>32.6</v>
      </c>
      <c r="E27" s="51">
        <v>39.5</v>
      </c>
      <c r="F27" s="51">
        <v>45.8</v>
      </c>
      <c r="G27" s="51">
        <v>46.9</v>
      </c>
      <c r="H27" s="51">
        <v>50.5</v>
      </c>
      <c r="I27" s="51">
        <v>50.2</v>
      </c>
      <c r="J27" s="51">
        <v>53.4</v>
      </c>
      <c r="K27" s="51">
        <v>60.6</v>
      </c>
      <c r="L27" s="51">
        <v>65.900000000000006</v>
      </c>
      <c r="M27" s="51">
        <v>68</v>
      </c>
      <c r="N27" s="51">
        <v>68.7</v>
      </c>
      <c r="O27" s="51">
        <v>70.2</v>
      </c>
      <c r="P27" s="51">
        <v>72.3</v>
      </c>
      <c r="Q27" s="51">
        <v>71.3</v>
      </c>
      <c r="R27" s="51">
        <v>71.3</v>
      </c>
      <c r="S27" s="51">
        <v>73.2</v>
      </c>
      <c r="T27" s="18">
        <v>71.2</v>
      </c>
      <c r="U27" s="78">
        <v>73.5</v>
      </c>
      <c r="V27" s="18">
        <v>83.5</v>
      </c>
      <c r="W27" s="18">
        <v>91.9</v>
      </c>
      <c r="X27" s="18">
        <v>94.9</v>
      </c>
      <c r="Y27" s="18">
        <v>99.9</v>
      </c>
      <c r="Z27" s="18">
        <v>104.5</v>
      </c>
      <c r="AA27" s="440" t="s">
        <v>1578</v>
      </c>
    </row>
    <row r="28" spans="1:27" ht="55.2">
      <c r="A28" s="26" t="s">
        <v>523</v>
      </c>
      <c r="B28" s="36">
        <v>509</v>
      </c>
      <c r="C28" s="84">
        <v>486.9</v>
      </c>
      <c r="D28" s="51">
        <v>484.6</v>
      </c>
      <c r="E28" s="51">
        <v>468.5</v>
      </c>
      <c r="F28" s="51">
        <v>472.2</v>
      </c>
      <c r="G28" s="51">
        <v>474</v>
      </c>
      <c r="H28" s="51">
        <v>478.9</v>
      </c>
      <c r="I28" s="51">
        <v>491.1</v>
      </c>
      <c r="J28" s="51">
        <v>489.6</v>
      </c>
      <c r="K28" s="51">
        <v>479.6</v>
      </c>
      <c r="L28" s="51">
        <v>480.1</v>
      </c>
      <c r="M28" s="51">
        <v>478.4</v>
      </c>
      <c r="N28" s="51">
        <v>474.8</v>
      </c>
      <c r="O28" s="51">
        <v>462.5</v>
      </c>
      <c r="P28" s="51">
        <v>445.8</v>
      </c>
      <c r="Q28" s="51">
        <v>425.5</v>
      </c>
      <c r="R28" s="51">
        <v>408.2</v>
      </c>
      <c r="S28" s="51">
        <v>388.9</v>
      </c>
      <c r="T28" s="18">
        <v>360.5</v>
      </c>
      <c r="U28" s="78">
        <v>324.7</v>
      </c>
      <c r="V28" s="27">
        <v>292</v>
      </c>
      <c r="W28" s="18">
        <v>267.2</v>
      </c>
      <c r="X28" s="18">
        <v>234.3</v>
      </c>
      <c r="Y28" s="18">
        <v>207.1</v>
      </c>
      <c r="Z28" s="27">
        <v>174</v>
      </c>
      <c r="AA28" s="440" t="s">
        <v>1578</v>
      </c>
    </row>
    <row r="29" spans="1:27" ht="81.599999999999994">
      <c r="A29" s="26" t="s">
        <v>121</v>
      </c>
      <c r="B29" s="36">
        <v>1556.2</v>
      </c>
      <c r="C29" s="51">
        <v>1615.1</v>
      </c>
      <c r="D29" s="51">
        <v>1683.15</v>
      </c>
      <c r="E29" s="51">
        <v>1726.2630000000001</v>
      </c>
      <c r="F29" s="51">
        <v>1750.0709999999999</v>
      </c>
      <c r="G29" s="51">
        <v>1811.5050000000001</v>
      </c>
      <c r="H29" s="51">
        <v>1814.145</v>
      </c>
      <c r="I29" s="51">
        <v>1811.4449999999999</v>
      </c>
      <c r="J29" s="51">
        <v>1803.3879999999999</v>
      </c>
      <c r="K29" s="51">
        <v>1769.0309999999999</v>
      </c>
      <c r="L29" s="51">
        <v>1737.856</v>
      </c>
      <c r="M29" s="51">
        <v>1720.896</v>
      </c>
      <c r="N29" s="51">
        <v>1686.114</v>
      </c>
      <c r="O29" s="51">
        <v>1635.4880000000001</v>
      </c>
      <c r="P29" s="51">
        <v>1596.6</v>
      </c>
      <c r="Q29" s="51">
        <v>1537.8</v>
      </c>
      <c r="R29" s="51">
        <v>1487.2</v>
      </c>
      <c r="S29" s="51">
        <v>1427.9</v>
      </c>
      <c r="T29" s="18">
        <v>1115.0999999999999</v>
      </c>
      <c r="U29" s="101">
        <v>1079</v>
      </c>
      <c r="V29" s="18">
        <v>1060.4000000000001</v>
      </c>
      <c r="W29" s="18">
        <v>1054.8</v>
      </c>
      <c r="X29" s="18">
        <v>1056.2</v>
      </c>
      <c r="Y29" s="18">
        <v>1076.2</v>
      </c>
      <c r="Z29" s="18">
        <v>1077.2</v>
      </c>
      <c r="AA29" s="18">
        <v>1074.0999999999999</v>
      </c>
    </row>
    <row r="30" spans="1:27" ht="69" customHeight="1">
      <c r="A30" s="26" t="s">
        <v>524</v>
      </c>
      <c r="B30" s="36">
        <v>1497</v>
      </c>
      <c r="C30" s="84">
        <v>1561</v>
      </c>
      <c r="D30" s="84">
        <v>1624</v>
      </c>
      <c r="E30" s="84">
        <v>1666</v>
      </c>
      <c r="F30" s="84">
        <v>1687</v>
      </c>
      <c r="G30" s="84">
        <v>1746</v>
      </c>
      <c r="H30" s="84">
        <v>1748</v>
      </c>
      <c r="I30" s="84">
        <v>1744</v>
      </c>
      <c r="J30" s="84">
        <v>1733</v>
      </c>
      <c r="K30" s="84">
        <v>1696</v>
      </c>
      <c r="L30" s="84">
        <v>1662</v>
      </c>
      <c r="M30" s="84">
        <v>1641</v>
      </c>
      <c r="N30" s="84">
        <v>1605</v>
      </c>
      <c r="O30" s="84">
        <v>1555</v>
      </c>
      <c r="P30" s="50">
        <v>1517</v>
      </c>
      <c r="Q30" s="50">
        <v>1461</v>
      </c>
      <c r="R30" s="50">
        <v>1412</v>
      </c>
      <c r="S30" s="50">
        <v>1356</v>
      </c>
      <c r="T30" s="18">
        <v>1086</v>
      </c>
      <c r="U30" s="78">
        <v>1053</v>
      </c>
      <c r="V30" s="18">
        <v>1035</v>
      </c>
      <c r="W30" s="18">
        <v>1029</v>
      </c>
      <c r="X30" s="18">
        <v>1032</v>
      </c>
      <c r="Y30" s="18">
        <v>1052</v>
      </c>
      <c r="Z30" s="18">
        <v>1055</v>
      </c>
      <c r="AA30" s="440" t="s">
        <v>1578</v>
      </c>
    </row>
    <row r="31" spans="1:27" ht="42">
      <c r="A31" s="26" t="s">
        <v>525</v>
      </c>
      <c r="B31" s="36"/>
      <c r="C31" s="84">
        <v>4.0999999999999996</v>
      </c>
      <c r="D31" s="51">
        <v>9.15</v>
      </c>
      <c r="E31" s="51">
        <v>11.563000000000001</v>
      </c>
      <c r="F31" s="51">
        <v>13.771000000000001</v>
      </c>
      <c r="G31" s="51">
        <v>14.605</v>
      </c>
      <c r="H31" s="51">
        <v>15.645</v>
      </c>
      <c r="I31" s="51">
        <v>16.045000000000002</v>
      </c>
      <c r="J31" s="51">
        <v>16.888000000000002</v>
      </c>
      <c r="K31" s="51">
        <v>18.231000000000002</v>
      </c>
      <c r="L31" s="51">
        <v>19.155999999999999</v>
      </c>
      <c r="M31" s="51">
        <v>20.096</v>
      </c>
      <c r="N31" s="51">
        <v>20.614000000000001</v>
      </c>
      <c r="O31" s="51">
        <v>21.088000000000001</v>
      </c>
      <c r="P31" s="51">
        <v>21.363</v>
      </c>
      <c r="Q31" s="51">
        <v>21.149000000000001</v>
      </c>
      <c r="R31" s="51">
        <v>20.675999999999998</v>
      </c>
      <c r="S31" s="51">
        <v>20.523</v>
      </c>
      <c r="T31" s="27">
        <v>12</v>
      </c>
      <c r="U31" s="78">
        <v>11.9</v>
      </c>
      <c r="V31" s="18">
        <v>13.7</v>
      </c>
      <c r="W31" s="18">
        <v>14.1</v>
      </c>
      <c r="X31" s="18">
        <v>14.5</v>
      </c>
      <c r="Y31" s="18">
        <v>15.2</v>
      </c>
      <c r="Z31" s="18">
        <v>15.5</v>
      </c>
      <c r="AA31" s="440" t="s">
        <v>1578</v>
      </c>
    </row>
    <row r="32" spans="1:27" ht="54" customHeight="1">
      <c r="A32" s="26" t="s">
        <v>526</v>
      </c>
      <c r="B32" s="36">
        <v>58.9</v>
      </c>
      <c r="C32" s="51">
        <v>50</v>
      </c>
      <c r="D32" s="51">
        <v>50</v>
      </c>
      <c r="E32" s="51">
        <v>48.7</v>
      </c>
      <c r="F32" s="51">
        <v>49.3</v>
      </c>
      <c r="G32" s="51">
        <v>50.9</v>
      </c>
      <c r="H32" s="51">
        <v>50.5</v>
      </c>
      <c r="I32" s="51">
        <v>51.4</v>
      </c>
      <c r="J32" s="51">
        <v>53.5</v>
      </c>
      <c r="K32" s="51">
        <v>54.8</v>
      </c>
      <c r="L32" s="51">
        <v>56.7</v>
      </c>
      <c r="M32" s="51">
        <v>59.8</v>
      </c>
      <c r="N32" s="51">
        <v>60.5</v>
      </c>
      <c r="O32" s="51">
        <v>59.4</v>
      </c>
      <c r="P32" s="51">
        <v>58.2</v>
      </c>
      <c r="Q32" s="51">
        <v>55.7</v>
      </c>
      <c r="R32" s="51">
        <v>54.5</v>
      </c>
      <c r="S32" s="51">
        <v>51.4</v>
      </c>
      <c r="T32" s="18">
        <v>16.600000000000001</v>
      </c>
      <c r="U32" s="78">
        <v>14.2</v>
      </c>
      <c r="V32" s="18">
        <v>12.1</v>
      </c>
      <c r="W32" s="18">
        <v>11.3</v>
      </c>
      <c r="X32" s="27">
        <v>10</v>
      </c>
      <c r="Y32" s="18">
        <v>8.6999999999999993</v>
      </c>
      <c r="Z32" s="18">
        <v>7.2</v>
      </c>
      <c r="AA32" s="440" t="s">
        <v>1578</v>
      </c>
    </row>
    <row r="33" spans="1:27" ht="73.5" customHeight="1">
      <c r="A33" s="106" t="s">
        <v>527</v>
      </c>
      <c r="B33" s="84">
        <v>1861</v>
      </c>
      <c r="C33" s="49">
        <v>1866</v>
      </c>
      <c r="D33" s="49">
        <v>1875</v>
      </c>
      <c r="E33" s="49">
        <v>1879</v>
      </c>
      <c r="F33" s="49">
        <v>1906</v>
      </c>
      <c r="G33" s="49">
        <v>1920</v>
      </c>
      <c r="H33" s="49">
        <v>1936</v>
      </c>
      <c r="I33" s="49">
        <v>1961</v>
      </c>
      <c r="J33" s="49">
        <v>1985</v>
      </c>
      <c r="K33" s="49">
        <v>2001</v>
      </c>
      <c r="L33" s="49">
        <v>2011</v>
      </c>
      <c r="M33" s="49">
        <v>2037</v>
      </c>
      <c r="N33" s="49">
        <v>2032</v>
      </c>
      <c r="O33" s="49">
        <v>2035</v>
      </c>
      <c r="P33" s="49">
        <v>2015</v>
      </c>
      <c r="Q33" s="49">
        <v>1983</v>
      </c>
      <c r="R33" s="49">
        <v>1960</v>
      </c>
      <c r="S33" s="49">
        <v>1943</v>
      </c>
      <c r="T33" s="49">
        <v>2042</v>
      </c>
      <c r="U33" s="78">
        <v>2035</v>
      </c>
      <c r="V33" s="18">
        <v>1999</v>
      </c>
      <c r="W33" s="18">
        <v>1959</v>
      </c>
      <c r="X33" s="18">
        <v>1909</v>
      </c>
      <c r="Y33" s="18">
        <v>1900</v>
      </c>
      <c r="Z33" s="18">
        <v>1806</v>
      </c>
      <c r="AA33" s="440" t="s">
        <v>1578</v>
      </c>
    </row>
    <row r="34" spans="1:27" ht="87" customHeight="1">
      <c r="A34" s="26" t="s">
        <v>528</v>
      </c>
      <c r="B34" s="84">
        <v>376</v>
      </c>
      <c r="C34" s="84">
        <v>400</v>
      </c>
      <c r="D34" s="84">
        <v>403</v>
      </c>
      <c r="E34" s="84">
        <v>426</v>
      </c>
      <c r="F34" s="84">
        <v>446</v>
      </c>
      <c r="G34" s="84">
        <v>473</v>
      </c>
      <c r="H34" s="84">
        <v>487</v>
      </c>
      <c r="I34" s="84">
        <v>499</v>
      </c>
      <c r="J34" s="84">
        <v>505</v>
      </c>
      <c r="K34" s="84">
        <v>514</v>
      </c>
      <c r="L34" s="84">
        <v>504</v>
      </c>
      <c r="M34" s="84">
        <v>486</v>
      </c>
      <c r="N34" s="84">
        <v>467</v>
      </c>
      <c r="O34" s="84">
        <v>450</v>
      </c>
      <c r="P34" s="84">
        <v>430</v>
      </c>
      <c r="Q34" s="84">
        <v>407</v>
      </c>
      <c r="R34" s="84">
        <v>382</v>
      </c>
      <c r="S34" s="49">
        <v>364</v>
      </c>
      <c r="T34" s="15">
        <v>361</v>
      </c>
      <c r="U34" s="78">
        <v>348</v>
      </c>
      <c r="V34" s="18">
        <v>341</v>
      </c>
      <c r="W34" s="18">
        <v>341</v>
      </c>
      <c r="X34" s="18">
        <v>340</v>
      </c>
      <c r="Y34" s="18">
        <v>343</v>
      </c>
      <c r="Z34" s="18">
        <v>346</v>
      </c>
      <c r="AA34" s="440" t="s">
        <v>1578</v>
      </c>
    </row>
    <row r="35" spans="1:27" ht="40.5" customHeight="1">
      <c r="A35" s="489" t="s">
        <v>509</v>
      </c>
      <c r="B35" s="84">
        <v>1894</v>
      </c>
      <c r="C35" s="84">
        <v>1907</v>
      </c>
      <c r="D35" s="84">
        <v>1878</v>
      </c>
      <c r="E35" s="84">
        <v>1881</v>
      </c>
      <c r="F35" s="84">
        <v>1918</v>
      </c>
      <c r="G35" s="84">
        <v>1987</v>
      </c>
      <c r="H35" s="84">
        <v>2073</v>
      </c>
      <c r="I35" s="84">
        <v>2219</v>
      </c>
      <c r="J35" s="84">
        <v>2221</v>
      </c>
      <c r="K35" s="84">
        <v>2200</v>
      </c>
      <c r="L35" s="84">
        <v>2265</v>
      </c>
      <c r="M35" s="84">
        <v>2422</v>
      </c>
      <c r="N35" s="84">
        <v>2282</v>
      </c>
      <c r="O35" s="84">
        <v>2135</v>
      </c>
      <c r="P35" s="84">
        <v>1944</v>
      </c>
      <c r="Q35" s="84">
        <v>1668</v>
      </c>
      <c r="R35" s="84">
        <v>1478</v>
      </c>
      <c r="S35" s="49">
        <v>1343</v>
      </c>
      <c r="T35" s="15">
        <v>1234</v>
      </c>
      <c r="U35" s="78">
        <v>1354</v>
      </c>
      <c r="V35" s="18">
        <v>1322</v>
      </c>
      <c r="W35" s="18">
        <v>1250</v>
      </c>
      <c r="X35" s="18">
        <v>1220</v>
      </c>
      <c r="Y35" s="18">
        <v>1223</v>
      </c>
      <c r="Z35" s="18">
        <v>1198</v>
      </c>
      <c r="AA35" s="18">
        <v>1240</v>
      </c>
    </row>
    <row r="36" spans="1:27" ht="38.25" customHeight="1">
      <c r="A36" s="26" t="s">
        <v>997</v>
      </c>
      <c r="B36" s="36">
        <v>1081</v>
      </c>
      <c r="C36" s="84">
        <v>1050</v>
      </c>
      <c r="D36" s="84">
        <v>986</v>
      </c>
      <c r="E36" s="84">
        <v>995</v>
      </c>
      <c r="F36" s="84">
        <v>1045</v>
      </c>
      <c r="G36" s="84">
        <v>1105</v>
      </c>
      <c r="H36" s="84">
        <v>1159</v>
      </c>
      <c r="I36" s="84">
        <v>1254</v>
      </c>
      <c r="J36" s="84">
        <v>1346</v>
      </c>
      <c r="K36" s="84">
        <v>1458</v>
      </c>
      <c r="L36" s="84">
        <v>1473</v>
      </c>
      <c r="M36" s="84">
        <v>1477</v>
      </c>
      <c r="N36" s="84">
        <v>1519</v>
      </c>
      <c r="O36" s="84">
        <v>1546</v>
      </c>
      <c r="P36" s="84">
        <v>1466</v>
      </c>
      <c r="Q36" s="84">
        <v>1365</v>
      </c>
      <c r="R36" s="84">
        <v>1246</v>
      </c>
      <c r="S36" s="84">
        <v>1088</v>
      </c>
      <c r="T36" s="18">
        <v>887</v>
      </c>
      <c r="U36" s="78">
        <v>783</v>
      </c>
      <c r="V36" s="18">
        <v>703</v>
      </c>
      <c r="W36" s="18">
        <v>765</v>
      </c>
      <c r="X36" s="18">
        <v>735</v>
      </c>
      <c r="Y36" s="18">
        <v>701</v>
      </c>
      <c r="Z36" s="18">
        <v>648</v>
      </c>
      <c r="AA36" s="18">
        <v>635</v>
      </c>
    </row>
    <row r="37" spans="1:27" ht="103.5" customHeight="1">
      <c r="A37" s="26" t="s">
        <v>529</v>
      </c>
      <c r="B37" s="36">
        <v>959</v>
      </c>
      <c r="C37" s="84">
        <v>941</v>
      </c>
      <c r="D37" s="84">
        <v>889</v>
      </c>
      <c r="E37" s="84">
        <v>892</v>
      </c>
      <c r="F37" s="84">
        <v>932</v>
      </c>
      <c r="G37" s="84">
        <v>987</v>
      </c>
      <c r="H37" s="84">
        <v>1037</v>
      </c>
      <c r="I37" s="84">
        <v>1122</v>
      </c>
      <c r="J37" s="84">
        <v>1207</v>
      </c>
      <c r="K37" s="84">
        <v>1317</v>
      </c>
      <c r="L37" s="84">
        <v>1326</v>
      </c>
      <c r="M37" s="84">
        <v>1333</v>
      </c>
      <c r="N37" s="84">
        <v>1371</v>
      </c>
      <c r="O37" s="84">
        <v>1394</v>
      </c>
      <c r="P37" s="84">
        <v>1312</v>
      </c>
      <c r="Q37" s="84">
        <v>1214</v>
      </c>
      <c r="R37" s="84">
        <v>1105</v>
      </c>
      <c r="S37" s="84">
        <v>959</v>
      </c>
      <c r="T37" s="84">
        <v>810</v>
      </c>
      <c r="U37" s="78">
        <v>720</v>
      </c>
      <c r="V37" s="18">
        <v>640</v>
      </c>
      <c r="W37" s="18">
        <v>709</v>
      </c>
      <c r="X37" s="18">
        <v>684</v>
      </c>
      <c r="Y37" s="18">
        <v>653</v>
      </c>
      <c r="Z37" s="18">
        <v>608</v>
      </c>
      <c r="AA37" s="440" t="s">
        <v>1578</v>
      </c>
    </row>
    <row r="38" spans="1:27" ht="61.5" customHeight="1">
      <c r="A38" s="26" t="s">
        <v>530</v>
      </c>
      <c r="B38" s="84"/>
      <c r="D38" s="84">
        <v>1</v>
      </c>
      <c r="E38" s="84">
        <v>1</v>
      </c>
      <c r="F38" s="84">
        <v>2</v>
      </c>
      <c r="G38" s="84">
        <v>2</v>
      </c>
      <c r="H38" s="84">
        <v>3</v>
      </c>
      <c r="I38" s="84">
        <v>3</v>
      </c>
      <c r="J38" s="84">
        <v>4</v>
      </c>
      <c r="K38" s="84">
        <v>5</v>
      </c>
      <c r="L38" s="84">
        <v>6</v>
      </c>
      <c r="M38" s="84">
        <v>6</v>
      </c>
      <c r="N38" s="84">
        <v>7</v>
      </c>
      <c r="O38" s="84">
        <v>7</v>
      </c>
      <c r="P38" s="84">
        <v>8</v>
      </c>
      <c r="Q38" s="84">
        <v>7</v>
      </c>
      <c r="R38" s="84">
        <v>6</v>
      </c>
      <c r="S38" s="84">
        <v>6</v>
      </c>
      <c r="T38" s="84">
        <v>5</v>
      </c>
      <c r="U38" s="78">
        <v>4</v>
      </c>
      <c r="V38" s="18">
        <v>5</v>
      </c>
      <c r="W38" s="18">
        <v>6</v>
      </c>
      <c r="X38" s="18">
        <v>6</v>
      </c>
      <c r="Y38" s="18">
        <v>6</v>
      </c>
      <c r="Z38" s="18">
        <v>6</v>
      </c>
      <c r="AA38" s="440" t="s">
        <v>1578</v>
      </c>
    </row>
    <row r="39" spans="1:27" ht="90.75" customHeight="1">
      <c r="A39" s="26" t="s">
        <v>531</v>
      </c>
      <c r="B39" s="36">
        <v>122</v>
      </c>
      <c r="C39" s="84">
        <v>109</v>
      </c>
      <c r="D39" s="84">
        <v>96</v>
      </c>
      <c r="E39" s="84">
        <v>102</v>
      </c>
      <c r="F39" s="84">
        <v>111</v>
      </c>
      <c r="G39" s="84">
        <v>116</v>
      </c>
      <c r="H39" s="84">
        <v>119</v>
      </c>
      <c r="I39" s="84">
        <v>129</v>
      </c>
      <c r="J39" s="84">
        <v>135</v>
      </c>
      <c r="K39" s="84">
        <v>136</v>
      </c>
      <c r="L39" s="84">
        <v>141</v>
      </c>
      <c r="M39" s="84">
        <v>138</v>
      </c>
      <c r="N39" s="84">
        <v>141</v>
      </c>
      <c r="O39" s="84">
        <v>145</v>
      </c>
      <c r="P39" s="84">
        <v>146</v>
      </c>
      <c r="Q39" s="84">
        <v>144</v>
      </c>
      <c r="R39" s="84">
        <v>135</v>
      </c>
      <c r="S39" s="84">
        <v>123</v>
      </c>
      <c r="T39" s="84">
        <v>71</v>
      </c>
      <c r="U39" s="78">
        <v>59</v>
      </c>
      <c r="V39" s="18">
        <v>58</v>
      </c>
      <c r="W39" s="18">
        <v>50</v>
      </c>
      <c r="X39" s="18">
        <v>45</v>
      </c>
      <c r="Y39" s="18">
        <v>42</v>
      </c>
      <c r="Z39" s="18">
        <v>34</v>
      </c>
      <c r="AA39" s="440" t="s">
        <v>1578</v>
      </c>
    </row>
    <row r="40" spans="1:27" ht="22.5" customHeight="1">
      <c r="A40" s="549" t="s">
        <v>252</v>
      </c>
      <c r="B40" s="539"/>
      <c r="C40" s="539"/>
      <c r="D40" s="539"/>
      <c r="E40" s="539"/>
      <c r="F40" s="539"/>
      <c r="G40" s="539"/>
      <c r="H40" s="539"/>
      <c r="I40" s="539"/>
      <c r="J40" s="539"/>
      <c r="K40" s="539"/>
      <c r="L40" s="539"/>
      <c r="M40" s="539"/>
      <c r="N40" s="539"/>
      <c r="O40" s="539"/>
      <c r="P40" s="539"/>
      <c r="Q40" s="539"/>
      <c r="R40" s="539"/>
      <c r="S40" s="539"/>
      <c r="T40" s="539"/>
      <c r="U40" s="539"/>
      <c r="V40" s="539"/>
      <c r="W40" s="539"/>
      <c r="X40" s="539"/>
      <c r="Y40" s="539"/>
      <c r="Z40" s="503"/>
      <c r="AA40" s="503"/>
    </row>
    <row r="41" spans="1:27" ht="14.25" customHeight="1">
      <c r="A41" s="549" t="s">
        <v>16</v>
      </c>
      <c r="B41" s="539"/>
      <c r="C41" s="539"/>
      <c r="D41" s="539"/>
      <c r="E41" s="539"/>
      <c r="F41" s="539"/>
      <c r="G41" s="539"/>
      <c r="H41" s="539"/>
      <c r="I41" s="539"/>
      <c r="J41" s="539"/>
      <c r="K41" s="539"/>
      <c r="L41" s="539"/>
      <c r="M41" s="539"/>
      <c r="N41" s="539"/>
      <c r="O41" s="539"/>
      <c r="P41" s="539"/>
      <c r="Q41" s="539"/>
      <c r="R41" s="539"/>
      <c r="S41" s="539"/>
      <c r="T41" s="539"/>
      <c r="U41" s="539"/>
      <c r="V41" s="539"/>
      <c r="W41" s="539"/>
      <c r="X41" s="539"/>
      <c r="Y41" s="539"/>
      <c r="Z41" s="522"/>
      <c r="AA41" s="522"/>
    </row>
    <row r="42" spans="1:27" ht="15" customHeight="1">
      <c r="A42" s="514" t="s">
        <v>132</v>
      </c>
      <c r="B42" s="522"/>
      <c r="C42" s="522"/>
      <c r="D42" s="522"/>
      <c r="E42" s="522"/>
      <c r="F42" s="522"/>
      <c r="G42" s="522"/>
      <c r="H42" s="522"/>
      <c r="I42" s="522"/>
      <c r="J42" s="522"/>
      <c r="K42" s="522"/>
      <c r="L42" s="522"/>
      <c r="M42" s="522"/>
      <c r="N42" s="522"/>
      <c r="O42" s="522"/>
      <c r="P42" s="522"/>
      <c r="Q42" s="522"/>
      <c r="R42" s="522"/>
      <c r="S42" s="522"/>
      <c r="T42" s="522"/>
      <c r="U42" s="522"/>
      <c r="V42" s="522"/>
      <c r="W42" s="522"/>
      <c r="X42" s="522"/>
      <c r="Y42" s="522"/>
      <c r="Z42" s="503"/>
      <c r="AA42" s="503"/>
    </row>
    <row r="43" spans="1:27" ht="57" customHeight="1">
      <c r="A43" s="148" t="s">
        <v>249</v>
      </c>
      <c r="V43" s="175"/>
    </row>
    <row r="44" spans="1:27" ht="43.5" customHeight="1">
      <c r="A44" s="26" t="s">
        <v>532</v>
      </c>
      <c r="B44" s="91">
        <v>4321</v>
      </c>
      <c r="C44" s="84">
        <v>4269</v>
      </c>
      <c r="D44" s="84">
        <v>4273</v>
      </c>
      <c r="E44" s="84">
        <v>4203</v>
      </c>
      <c r="F44" s="84">
        <v>4166</v>
      </c>
      <c r="G44" s="84">
        <v>4114</v>
      </c>
      <c r="H44" s="84">
        <v>4050</v>
      </c>
      <c r="I44" s="84">
        <v>3954</v>
      </c>
      <c r="J44" s="84">
        <v>3911</v>
      </c>
      <c r="K44" s="84">
        <v>3893</v>
      </c>
      <c r="L44" s="84">
        <v>3872</v>
      </c>
      <c r="M44" s="84">
        <v>3843</v>
      </c>
      <c r="N44" s="84">
        <v>3798</v>
      </c>
      <c r="O44" s="84">
        <v>3686</v>
      </c>
      <c r="P44" s="84">
        <v>3392</v>
      </c>
      <c r="Q44" s="91">
        <v>3209</v>
      </c>
      <c r="R44" s="91">
        <v>3180</v>
      </c>
      <c r="S44" s="91">
        <v>2855</v>
      </c>
      <c r="T44" s="91">
        <v>2658</v>
      </c>
      <c r="U44" s="78">
        <v>2356</v>
      </c>
      <c r="V44" s="18">
        <v>2040</v>
      </c>
      <c r="W44" s="18">
        <v>1719</v>
      </c>
      <c r="X44" s="18">
        <v>1271</v>
      </c>
      <c r="Y44" s="18">
        <v>1201</v>
      </c>
      <c r="Z44" s="18">
        <v>747</v>
      </c>
      <c r="AA44" s="440" t="s">
        <v>1578</v>
      </c>
    </row>
    <row r="45" spans="1:27" ht="56.25" customHeight="1">
      <c r="A45" s="8" t="s">
        <v>133</v>
      </c>
      <c r="B45" s="92" t="s">
        <v>1533</v>
      </c>
      <c r="C45" s="50">
        <v>1773.2</v>
      </c>
      <c r="D45" s="50">
        <v>1741.6</v>
      </c>
      <c r="E45" s="50">
        <v>1699.1</v>
      </c>
      <c r="F45" s="84">
        <v>1689.5</v>
      </c>
      <c r="G45" s="84">
        <v>1670.4</v>
      </c>
      <c r="H45" s="84">
        <v>1667.4</v>
      </c>
      <c r="I45" s="84">
        <v>1675.8</v>
      </c>
      <c r="J45" s="84">
        <v>1694.1</v>
      </c>
      <c r="K45" s="84">
        <v>1679.3</v>
      </c>
      <c r="L45" s="84">
        <v>1648.7</v>
      </c>
      <c r="M45" s="84">
        <v>1651.1</v>
      </c>
      <c r="N45" s="84">
        <v>1649.4</v>
      </c>
      <c r="O45" s="84">
        <v>1603.8</v>
      </c>
      <c r="P45" s="84">
        <v>1509.4</v>
      </c>
      <c r="Q45" s="51">
        <v>1412.6890000000001</v>
      </c>
      <c r="R45" s="51">
        <v>1256.1379999999999</v>
      </c>
      <c r="S45" s="51">
        <v>1115.17</v>
      </c>
      <c r="T45" s="93">
        <v>1035.2</v>
      </c>
      <c r="U45" s="78">
        <v>1006.6</v>
      </c>
      <c r="V45" s="27">
        <v>921</v>
      </c>
      <c r="W45" s="27">
        <v>838.01400000000001</v>
      </c>
      <c r="X45" s="18">
        <v>774.2</v>
      </c>
      <c r="Y45" s="18">
        <v>727.3</v>
      </c>
      <c r="Z45" s="18">
        <v>686.1</v>
      </c>
      <c r="AA45" s="27">
        <v>563</v>
      </c>
    </row>
    <row r="46" spans="1:27" ht="50.25" customHeight="1">
      <c r="A46" s="8" t="s">
        <v>18</v>
      </c>
      <c r="B46" s="92">
        <v>1234.5</v>
      </c>
      <c r="C46" s="84">
        <v>1095.5</v>
      </c>
      <c r="D46" s="84">
        <v>1007.1</v>
      </c>
      <c r="E46" s="84">
        <v>949</v>
      </c>
      <c r="F46" s="84">
        <v>928.1</v>
      </c>
      <c r="G46" s="84">
        <v>898.6</v>
      </c>
      <c r="H46" s="84">
        <v>884.5</v>
      </c>
      <c r="I46" s="84">
        <v>892.6</v>
      </c>
      <c r="J46" s="84">
        <v>886.3</v>
      </c>
      <c r="K46" s="84">
        <v>844.9</v>
      </c>
      <c r="L46" s="84">
        <v>836.9</v>
      </c>
      <c r="M46" s="84">
        <v>842.4</v>
      </c>
      <c r="N46" s="84">
        <v>823.1</v>
      </c>
      <c r="O46" s="84">
        <v>782.5</v>
      </c>
      <c r="P46" s="51">
        <v>687.798</v>
      </c>
      <c r="Q46" s="51">
        <v>630.31899999999996</v>
      </c>
      <c r="R46" s="51">
        <v>586.08100000000002</v>
      </c>
      <c r="S46" s="51">
        <v>540.73299999999995</v>
      </c>
      <c r="T46" s="93">
        <v>542.5</v>
      </c>
      <c r="U46" s="78">
        <v>609.4</v>
      </c>
      <c r="V46" s="18">
        <v>532.5</v>
      </c>
      <c r="W46" s="27">
        <v>483.54399999999998</v>
      </c>
      <c r="X46" s="18">
        <v>451.3</v>
      </c>
      <c r="Y46" s="18">
        <v>415.6</v>
      </c>
      <c r="Z46" s="18">
        <v>395.6</v>
      </c>
      <c r="AA46" s="18">
        <v>224.4</v>
      </c>
    </row>
    <row r="47" spans="1:27" ht="27" customHeight="1">
      <c r="A47" s="8" t="s">
        <v>228</v>
      </c>
      <c r="B47" s="92">
        <v>1140.8</v>
      </c>
      <c r="C47" s="93">
        <v>1039.2249999999999</v>
      </c>
      <c r="D47" s="84">
        <v>921.5</v>
      </c>
      <c r="E47" s="84">
        <v>877.9</v>
      </c>
      <c r="F47" s="84">
        <v>840.6</v>
      </c>
      <c r="G47" s="84">
        <v>821.3</v>
      </c>
      <c r="H47" s="84">
        <v>799.6</v>
      </c>
      <c r="I47" s="84">
        <v>784.8</v>
      </c>
      <c r="J47" s="84">
        <v>769.6</v>
      </c>
      <c r="K47" s="84">
        <v>762.8</v>
      </c>
      <c r="L47" s="84">
        <v>758.6</v>
      </c>
      <c r="M47" s="84">
        <v>745.3</v>
      </c>
      <c r="N47" s="84">
        <v>721.5</v>
      </c>
      <c r="O47" s="84">
        <v>708</v>
      </c>
      <c r="P47" s="51">
        <v>702.51700000000005</v>
      </c>
      <c r="Q47" s="51">
        <v>679.721</v>
      </c>
      <c r="R47" s="51">
        <v>656.04</v>
      </c>
      <c r="S47" s="51">
        <v>604.74900000000002</v>
      </c>
      <c r="T47" s="93">
        <v>537.6</v>
      </c>
      <c r="U47" s="78">
        <v>580.5</v>
      </c>
      <c r="V47" s="18">
        <v>516.70000000000005</v>
      </c>
      <c r="W47" s="27">
        <v>483.54399999999998</v>
      </c>
      <c r="X47" s="27">
        <v>436</v>
      </c>
      <c r="Y47" s="27">
        <v>403</v>
      </c>
      <c r="Z47" s="27">
        <v>368.2</v>
      </c>
      <c r="AA47" s="27">
        <v>198.6</v>
      </c>
    </row>
    <row r="48" spans="1:27" ht="30" customHeight="1">
      <c r="A48" s="549" t="s">
        <v>253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539"/>
      <c r="Z48" s="503"/>
      <c r="AA48" s="503"/>
    </row>
    <row r="49" spans="1:27" ht="17.25" customHeight="1">
      <c r="A49" s="514" t="s">
        <v>250</v>
      </c>
      <c r="B49" s="514"/>
      <c r="C49" s="514"/>
      <c r="D49" s="514"/>
      <c r="E49" s="514"/>
      <c r="F49" s="514"/>
      <c r="G49" s="514"/>
      <c r="H49" s="514"/>
      <c r="I49" s="514"/>
      <c r="J49" s="514"/>
      <c r="K49" s="514"/>
      <c r="L49" s="514"/>
      <c r="M49" s="514"/>
      <c r="N49" s="514"/>
      <c r="O49" s="514"/>
      <c r="P49" s="514"/>
      <c r="Q49" s="514"/>
      <c r="R49" s="514"/>
      <c r="S49" s="514"/>
      <c r="T49" s="514"/>
      <c r="U49" s="514"/>
      <c r="V49" s="514"/>
      <c r="W49" s="514"/>
      <c r="X49" s="514"/>
      <c r="Y49" s="522"/>
      <c r="Z49" s="503"/>
      <c r="AA49" s="503"/>
    </row>
    <row r="50" spans="1:27" ht="17.25" customHeight="1">
      <c r="A50" s="514" t="s">
        <v>19</v>
      </c>
      <c r="B50" s="514"/>
      <c r="C50" s="514"/>
      <c r="D50" s="514"/>
      <c r="E50" s="514"/>
      <c r="F50" s="514"/>
      <c r="G50" s="514"/>
      <c r="H50" s="514"/>
      <c r="I50" s="514"/>
      <c r="J50" s="514"/>
      <c r="K50" s="514"/>
      <c r="L50" s="514"/>
      <c r="M50" s="514"/>
      <c r="N50" s="514"/>
      <c r="O50" s="514"/>
      <c r="P50" s="514"/>
      <c r="Q50" s="514"/>
      <c r="R50" s="514"/>
      <c r="S50" s="514"/>
      <c r="T50" s="514"/>
      <c r="U50" s="514"/>
      <c r="V50" s="514"/>
      <c r="W50" s="514"/>
      <c r="X50" s="514"/>
      <c r="Y50" s="522"/>
      <c r="Z50" s="522"/>
      <c r="AA50" s="522"/>
    </row>
    <row r="51" spans="1:27" ht="54.75" customHeight="1">
      <c r="A51" s="32" t="s">
        <v>251</v>
      </c>
    </row>
    <row r="52" spans="1:27" ht="57.75" customHeight="1">
      <c r="A52" s="26" t="s">
        <v>22</v>
      </c>
      <c r="B52" s="18">
        <v>2605</v>
      </c>
      <c r="C52" s="90">
        <v>2609</v>
      </c>
      <c r="D52" s="90">
        <v>2607</v>
      </c>
      <c r="E52" s="90">
        <v>2574</v>
      </c>
      <c r="F52" s="90">
        <v>2634</v>
      </c>
      <c r="G52" s="90">
        <v>2649</v>
      </c>
      <c r="H52" s="90">
        <v>2653</v>
      </c>
      <c r="I52" s="90">
        <v>2631</v>
      </c>
      <c r="J52" s="90">
        <v>2649</v>
      </c>
      <c r="K52" s="90">
        <v>2703</v>
      </c>
      <c r="L52" s="90">
        <v>2684</v>
      </c>
      <c r="M52" s="90">
        <v>2816</v>
      </c>
      <c r="N52" s="90">
        <v>2809</v>
      </c>
      <c r="O52" s="90">
        <v>2805</v>
      </c>
      <c r="P52" s="90">
        <v>2905</v>
      </c>
      <c r="Q52" s="90">
        <v>2847</v>
      </c>
      <c r="R52" s="90">
        <v>2799</v>
      </c>
      <c r="S52" s="90">
        <v>2784</v>
      </c>
      <c r="T52" s="90">
        <v>2866</v>
      </c>
      <c r="U52" s="90">
        <v>2850</v>
      </c>
      <c r="V52" s="90">
        <v>2925</v>
      </c>
      <c r="W52" s="44">
        <v>2981</v>
      </c>
      <c r="X52" s="90">
        <v>2709</v>
      </c>
      <c r="Y52" s="18">
        <v>2909</v>
      </c>
      <c r="Z52" s="18">
        <v>2891</v>
      </c>
      <c r="AA52" s="15">
        <v>3934</v>
      </c>
    </row>
    <row r="53" spans="1:27">
      <c r="A53" s="46" t="s">
        <v>650</v>
      </c>
      <c r="B53" s="18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44"/>
      <c r="Y53" s="427"/>
      <c r="Z53" s="427"/>
      <c r="AA53" s="424"/>
    </row>
    <row r="54" spans="1:27">
      <c r="A54" s="144" t="s">
        <v>929</v>
      </c>
      <c r="B54" s="15">
        <v>2605</v>
      </c>
      <c r="C54" s="80">
        <v>2609</v>
      </c>
      <c r="D54" s="80">
        <v>2607</v>
      </c>
      <c r="E54" s="80">
        <v>2574</v>
      </c>
      <c r="F54" s="80">
        <v>2612</v>
      </c>
      <c r="G54" s="80">
        <v>2608</v>
      </c>
      <c r="H54" s="80">
        <v>2593</v>
      </c>
      <c r="I54" s="80">
        <v>2584</v>
      </c>
      <c r="J54" s="80">
        <v>2576</v>
      </c>
      <c r="K54" s="80">
        <v>2589</v>
      </c>
      <c r="L54" s="80">
        <v>2595</v>
      </c>
      <c r="M54" s="80">
        <v>2626</v>
      </c>
      <c r="N54" s="80">
        <v>2627</v>
      </c>
      <c r="O54" s="80">
        <v>2637</v>
      </c>
      <c r="P54" s="80">
        <v>2688</v>
      </c>
      <c r="Q54" s="80">
        <v>2631</v>
      </c>
      <c r="R54" s="80">
        <v>2566</v>
      </c>
      <c r="S54" s="80">
        <v>2535</v>
      </c>
      <c r="T54" s="80">
        <v>2564</v>
      </c>
      <c r="U54" s="80">
        <v>2586</v>
      </c>
      <c r="V54" s="90">
        <v>2665</v>
      </c>
      <c r="W54" s="12">
        <v>2725</v>
      </c>
      <c r="X54" s="80">
        <v>2494</v>
      </c>
      <c r="Y54" s="80">
        <v>2665</v>
      </c>
      <c r="Z54" s="80">
        <v>2645</v>
      </c>
      <c r="AA54" s="80">
        <v>3564</v>
      </c>
    </row>
    <row r="55" spans="1:27">
      <c r="A55" s="144" t="s">
        <v>930</v>
      </c>
      <c r="B55" s="84"/>
      <c r="C55" s="88"/>
      <c r="D55" s="88"/>
      <c r="E55" s="88"/>
      <c r="F55" s="80">
        <v>22</v>
      </c>
      <c r="G55" s="80">
        <v>41</v>
      </c>
      <c r="H55" s="80">
        <v>60</v>
      </c>
      <c r="I55" s="80">
        <v>47</v>
      </c>
      <c r="J55" s="80">
        <v>73</v>
      </c>
      <c r="K55" s="80">
        <v>114</v>
      </c>
      <c r="L55" s="80">
        <v>89</v>
      </c>
      <c r="M55" s="80">
        <v>190</v>
      </c>
      <c r="N55" s="80">
        <v>182</v>
      </c>
      <c r="O55" s="80">
        <v>168</v>
      </c>
      <c r="P55" s="80">
        <v>217</v>
      </c>
      <c r="Q55" s="80">
        <v>216</v>
      </c>
      <c r="R55" s="80">
        <v>233</v>
      </c>
      <c r="S55" s="80">
        <v>249</v>
      </c>
      <c r="T55" s="80">
        <v>302</v>
      </c>
      <c r="U55" s="80">
        <v>264</v>
      </c>
      <c r="V55" s="90">
        <v>260</v>
      </c>
      <c r="W55" s="12">
        <v>256</v>
      </c>
      <c r="X55" s="80">
        <v>215</v>
      </c>
      <c r="Y55" s="80">
        <v>244</v>
      </c>
      <c r="Z55" s="80">
        <v>246</v>
      </c>
      <c r="AA55" s="80">
        <v>370</v>
      </c>
    </row>
    <row r="56" spans="1:27" ht="39.6">
      <c r="A56" s="26" t="s">
        <v>20</v>
      </c>
      <c r="B56" s="18">
        <v>2201.9</v>
      </c>
      <c r="C56" s="80">
        <v>2089.9</v>
      </c>
      <c r="D56" s="80">
        <v>1993.8</v>
      </c>
      <c r="E56" s="80">
        <v>1870.9</v>
      </c>
      <c r="F56" s="80">
        <v>1929.9</v>
      </c>
      <c r="G56" s="80">
        <v>1986.3</v>
      </c>
      <c r="H56" s="80">
        <v>2029.9</v>
      </c>
      <c r="I56" s="80">
        <v>2068.1999999999998</v>
      </c>
      <c r="J56" s="80">
        <v>2175.6</v>
      </c>
      <c r="K56" s="80">
        <v>2360.8000000000002</v>
      </c>
      <c r="L56" s="80">
        <v>2470.1999999999998</v>
      </c>
      <c r="M56" s="80">
        <v>2585.5</v>
      </c>
      <c r="N56" s="80">
        <v>2612.1</v>
      </c>
      <c r="O56" s="80">
        <v>2599.6</v>
      </c>
      <c r="P56" s="80">
        <v>2590.6999999999998</v>
      </c>
      <c r="Q56" s="13">
        <v>2514</v>
      </c>
      <c r="R56" s="80">
        <v>2408.1999999999998</v>
      </c>
      <c r="S56" s="80">
        <v>2244.1</v>
      </c>
      <c r="T56" s="80">
        <v>2142.1</v>
      </c>
      <c r="U56" s="80">
        <v>2125.6999999999998</v>
      </c>
      <c r="V56" s="90">
        <v>2081.6999999999998</v>
      </c>
      <c r="W56" s="27">
        <v>2087.1</v>
      </c>
      <c r="X56" s="80">
        <v>1984.3</v>
      </c>
      <c r="Y56" s="80">
        <v>2103.1</v>
      </c>
      <c r="Z56" s="80">
        <v>2180.1999999999998</v>
      </c>
      <c r="AA56" s="80">
        <v>2304.8000000000002</v>
      </c>
    </row>
    <row r="57" spans="1:27">
      <c r="A57" s="46" t="s">
        <v>650</v>
      </c>
      <c r="B57" s="18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13"/>
      <c r="R57" s="80"/>
      <c r="S57" s="80"/>
      <c r="T57" s="80"/>
      <c r="U57" s="80"/>
      <c r="V57" s="90"/>
      <c r="W57" s="27"/>
      <c r="Y57" s="427"/>
      <c r="Z57" s="427"/>
      <c r="AA57" s="427"/>
    </row>
    <row r="58" spans="1:27">
      <c r="A58" s="144" t="s">
        <v>929</v>
      </c>
      <c r="B58" s="15">
        <v>2201.9</v>
      </c>
      <c r="C58" s="80">
        <v>2089.9</v>
      </c>
      <c r="D58" s="80">
        <v>1993.8</v>
      </c>
      <c r="E58" s="80">
        <v>1870.9</v>
      </c>
      <c r="F58" s="80">
        <v>1923.3</v>
      </c>
      <c r="G58" s="80">
        <v>1975.8</v>
      </c>
      <c r="H58" s="94">
        <v>2011.1</v>
      </c>
      <c r="I58" s="94">
        <v>2051.6</v>
      </c>
      <c r="J58" s="94">
        <v>2147.3000000000002</v>
      </c>
      <c r="K58" s="94">
        <v>2308.6</v>
      </c>
      <c r="L58" s="94">
        <v>2409.9</v>
      </c>
      <c r="M58" s="94">
        <v>2488.5</v>
      </c>
      <c r="N58" s="94">
        <v>2501.6</v>
      </c>
      <c r="O58" s="94">
        <v>2503.6</v>
      </c>
      <c r="P58" s="13">
        <v>2473</v>
      </c>
      <c r="Q58" s="94">
        <v>2388.9</v>
      </c>
      <c r="R58" s="94">
        <v>2288.5</v>
      </c>
      <c r="S58" s="94">
        <v>2136.1</v>
      </c>
      <c r="T58" s="80">
        <v>2052.3000000000002</v>
      </c>
      <c r="U58" s="80">
        <v>2026.8</v>
      </c>
      <c r="V58" s="107">
        <v>1984</v>
      </c>
      <c r="W58" s="14">
        <v>1984.4</v>
      </c>
      <c r="X58" s="80">
        <v>1858.4</v>
      </c>
      <c r="Y58" s="80">
        <v>1963.3</v>
      </c>
      <c r="Z58" s="80">
        <v>2031.3</v>
      </c>
      <c r="AA58" s="13">
        <v>2137</v>
      </c>
    </row>
    <row r="59" spans="1:27">
      <c r="A59" s="144" t="s">
        <v>930</v>
      </c>
      <c r="B59" s="84"/>
      <c r="C59" s="88"/>
      <c r="D59" s="88"/>
      <c r="E59" s="114"/>
      <c r="F59" s="80">
        <v>6.6</v>
      </c>
      <c r="G59" s="80">
        <v>10.5</v>
      </c>
      <c r="H59" s="80">
        <v>18.8</v>
      </c>
      <c r="I59" s="80">
        <v>16.600000000000001</v>
      </c>
      <c r="J59" s="80">
        <v>28.3</v>
      </c>
      <c r="K59" s="80">
        <v>52.2</v>
      </c>
      <c r="L59" s="80">
        <v>60.4</v>
      </c>
      <c r="M59" s="13">
        <v>97</v>
      </c>
      <c r="N59" s="80">
        <v>110.5</v>
      </c>
      <c r="O59" s="13">
        <v>96</v>
      </c>
      <c r="P59" s="80">
        <v>117.7</v>
      </c>
      <c r="Q59" s="80">
        <v>125.2</v>
      </c>
      <c r="R59" s="80">
        <v>119.7</v>
      </c>
      <c r="S59" s="13">
        <v>108</v>
      </c>
      <c r="T59" s="80">
        <v>89.8</v>
      </c>
      <c r="U59" s="80">
        <v>98.9</v>
      </c>
      <c r="V59" s="90">
        <v>97.7</v>
      </c>
      <c r="W59" s="14">
        <v>102.7</v>
      </c>
      <c r="X59" s="14">
        <v>126</v>
      </c>
      <c r="Y59" s="80">
        <v>139.80000000000001</v>
      </c>
      <c r="Z59" s="80">
        <v>148.9</v>
      </c>
      <c r="AA59" s="427">
        <v>167.7</v>
      </c>
    </row>
    <row r="60" spans="1:27" ht="39.6">
      <c r="A60" s="26" t="s">
        <v>21</v>
      </c>
      <c r="B60" s="18">
        <v>732.3</v>
      </c>
      <c r="C60" s="80">
        <v>651.70000000000005</v>
      </c>
      <c r="D60" s="80">
        <v>643.79999999999995</v>
      </c>
      <c r="E60" s="80">
        <v>629.6</v>
      </c>
      <c r="F60" s="80">
        <v>668.8</v>
      </c>
      <c r="G60" s="80">
        <v>667.8</v>
      </c>
      <c r="H60" s="80">
        <v>694.4</v>
      </c>
      <c r="I60" s="80">
        <v>714.2</v>
      </c>
      <c r="J60" s="80">
        <v>781.5</v>
      </c>
      <c r="K60" s="80">
        <v>867.2</v>
      </c>
      <c r="L60" s="80">
        <v>877.7</v>
      </c>
      <c r="M60" s="80">
        <v>901.1</v>
      </c>
      <c r="N60" s="80">
        <v>905.5</v>
      </c>
      <c r="O60" s="80">
        <v>890.2</v>
      </c>
      <c r="P60" s="80">
        <v>854.1</v>
      </c>
      <c r="Q60" s="80">
        <v>798.8</v>
      </c>
      <c r="R60" s="80">
        <v>770.7</v>
      </c>
      <c r="S60" s="13">
        <v>703</v>
      </c>
      <c r="T60" s="80">
        <v>694.4</v>
      </c>
      <c r="U60" s="80">
        <v>705.3</v>
      </c>
      <c r="V60" s="90">
        <v>659.6</v>
      </c>
      <c r="W60" s="27">
        <v>656.2</v>
      </c>
      <c r="X60" s="27">
        <v>637.70000000000005</v>
      </c>
      <c r="Y60" s="80">
        <v>672.8</v>
      </c>
      <c r="Z60" s="80">
        <v>699.3</v>
      </c>
      <c r="AA60" s="446">
        <v>727</v>
      </c>
    </row>
    <row r="61" spans="1:27">
      <c r="A61" s="46" t="s">
        <v>650</v>
      </c>
      <c r="B61" s="18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13"/>
      <c r="T61" s="80"/>
      <c r="U61" s="80"/>
      <c r="V61" s="90"/>
      <c r="W61" s="27"/>
      <c r="Y61" s="427"/>
      <c r="Z61" s="427"/>
      <c r="AA61" s="427"/>
    </row>
    <row r="62" spans="1:27">
      <c r="A62" s="144" t="s">
        <v>929</v>
      </c>
      <c r="B62" s="18">
        <v>732.3</v>
      </c>
      <c r="C62" s="80">
        <v>651.70000000000005</v>
      </c>
      <c r="D62" s="80">
        <v>643.79999999999995</v>
      </c>
      <c r="E62" s="80">
        <v>629.6</v>
      </c>
      <c r="F62" s="80">
        <v>664.6</v>
      </c>
      <c r="G62" s="13">
        <v>662</v>
      </c>
      <c r="H62" s="94">
        <v>684.6</v>
      </c>
      <c r="I62" s="94">
        <v>706.5</v>
      </c>
      <c r="J62" s="94">
        <v>766.5</v>
      </c>
      <c r="K62" s="94">
        <v>842.4</v>
      </c>
      <c r="L62" s="94">
        <v>850.8</v>
      </c>
      <c r="M62" s="94">
        <v>860.7</v>
      </c>
      <c r="N62" s="94">
        <v>861.9</v>
      </c>
      <c r="O62" s="94">
        <v>852.5</v>
      </c>
      <c r="P62" s="94">
        <v>810.9</v>
      </c>
      <c r="Q62" s="94">
        <v>756.2</v>
      </c>
      <c r="R62" s="94">
        <v>730.3</v>
      </c>
      <c r="S62" s="94">
        <v>670.1</v>
      </c>
      <c r="T62" s="80">
        <v>666.6</v>
      </c>
      <c r="U62" s="80">
        <v>671.8</v>
      </c>
      <c r="V62" s="90">
        <v>628.79999999999995</v>
      </c>
      <c r="W62" s="27">
        <v>620.79999999999995</v>
      </c>
      <c r="X62" s="80">
        <v>591.29999999999995</v>
      </c>
      <c r="Y62" s="80">
        <v>618.4</v>
      </c>
      <c r="Z62" s="80">
        <v>639.79999999999995</v>
      </c>
      <c r="AA62" s="80">
        <v>664.6</v>
      </c>
    </row>
    <row r="63" spans="1:27">
      <c r="A63" s="144" t="s">
        <v>930</v>
      </c>
      <c r="B63" s="36"/>
      <c r="C63" s="88"/>
      <c r="D63" s="88"/>
      <c r="F63" s="80">
        <v>4.3</v>
      </c>
      <c r="G63" s="80">
        <v>5.8</v>
      </c>
      <c r="H63" s="80">
        <v>9.8000000000000007</v>
      </c>
      <c r="I63" s="80">
        <v>7.7</v>
      </c>
      <c r="J63" s="13">
        <v>15</v>
      </c>
      <c r="K63" s="80">
        <v>24.8</v>
      </c>
      <c r="L63" s="80">
        <v>26.9</v>
      </c>
      <c r="M63" s="80">
        <v>40.4</v>
      </c>
      <c r="N63" s="80">
        <v>43.6</v>
      </c>
      <c r="O63" s="80">
        <v>37.700000000000003</v>
      </c>
      <c r="P63" s="80">
        <v>43.2</v>
      </c>
      <c r="Q63" s="80">
        <v>42.6</v>
      </c>
      <c r="R63" s="80">
        <v>40.4</v>
      </c>
      <c r="S63" s="13">
        <v>33</v>
      </c>
      <c r="T63" s="80">
        <v>27.7</v>
      </c>
      <c r="U63" s="80">
        <v>33.5</v>
      </c>
      <c r="V63" s="90">
        <v>30.8</v>
      </c>
      <c r="W63" s="27">
        <v>35.4</v>
      </c>
      <c r="X63" s="80">
        <v>46.4</v>
      </c>
      <c r="Y63" s="80">
        <v>54.4</v>
      </c>
      <c r="Z63" s="80">
        <v>59.5</v>
      </c>
      <c r="AA63" s="80">
        <v>62.4</v>
      </c>
    </row>
    <row r="64" spans="1:27" ht="26.4">
      <c r="A64" s="8" t="s">
        <v>533</v>
      </c>
      <c r="B64" s="18">
        <v>623.20000000000005</v>
      </c>
      <c r="C64" s="80">
        <v>585.29999999999995</v>
      </c>
      <c r="D64" s="80">
        <v>546.1</v>
      </c>
      <c r="E64" s="80">
        <v>531.70000000000005</v>
      </c>
      <c r="F64" s="13">
        <v>474</v>
      </c>
      <c r="G64" s="80">
        <v>496.4</v>
      </c>
      <c r="H64" s="80">
        <v>542.20000000000005</v>
      </c>
      <c r="I64" s="13">
        <v>549</v>
      </c>
      <c r="J64" s="80">
        <v>569.70000000000005</v>
      </c>
      <c r="K64" s="80">
        <v>579.29999999999995</v>
      </c>
      <c r="L64" s="80">
        <v>608.6</v>
      </c>
      <c r="M64" s="80">
        <v>669.7</v>
      </c>
      <c r="N64" s="80">
        <v>701.3</v>
      </c>
      <c r="O64" s="80">
        <v>702.7</v>
      </c>
      <c r="P64" s="80">
        <v>684.4</v>
      </c>
      <c r="Q64" s="80">
        <v>699.5</v>
      </c>
      <c r="R64" s="80">
        <v>698.5</v>
      </c>
      <c r="S64" s="80">
        <v>671.1</v>
      </c>
      <c r="T64" s="80">
        <v>630.9</v>
      </c>
      <c r="U64" s="80">
        <v>572.1</v>
      </c>
      <c r="V64" s="107">
        <v>518</v>
      </c>
      <c r="W64" s="27">
        <v>486.3</v>
      </c>
      <c r="X64" s="27">
        <v>439</v>
      </c>
      <c r="Y64" s="27">
        <v>451</v>
      </c>
      <c r="Z64" s="80">
        <v>445.9</v>
      </c>
      <c r="AA64" s="27">
        <v>469.1</v>
      </c>
    </row>
    <row r="65" spans="1:27">
      <c r="A65" s="46" t="s">
        <v>650</v>
      </c>
      <c r="B65" s="18"/>
      <c r="C65" s="80"/>
      <c r="D65" s="80"/>
      <c r="E65" s="80"/>
      <c r="F65" s="13"/>
      <c r="G65" s="80"/>
      <c r="H65" s="80"/>
      <c r="I65" s="13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107"/>
      <c r="W65" s="27"/>
      <c r="X65" s="427"/>
      <c r="Y65" s="427"/>
      <c r="Z65" s="427"/>
      <c r="AA65" s="427"/>
    </row>
    <row r="66" spans="1:27">
      <c r="A66" s="144" t="s">
        <v>929</v>
      </c>
      <c r="B66" s="18">
        <v>623.20000000000005</v>
      </c>
      <c r="C66" s="80">
        <v>585.29999999999995</v>
      </c>
      <c r="D66" s="80">
        <v>546.1</v>
      </c>
      <c r="E66" s="80">
        <v>531.70000000000005</v>
      </c>
      <c r="F66" s="13">
        <v>473</v>
      </c>
      <c r="G66" s="13">
        <v>494</v>
      </c>
      <c r="H66" s="94">
        <v>537.9</v>
      </c>
      <c r="I66" s="94">
        <v>544.79999999999995</v>
      </c>
      <c r="J66" s="94">
        <v>563.20000000000005</v>
      </c>
      <c r="K66" s="94">
        <v>567.70000000000005</v>
      </c>
      <c r="L66" s="94">
        <v>593.20000000000005</v>
      </c>
      <c r="M66" s="94">
        <v>646.4</v>
      </c>
      <c r="N66" s="94">
        <v>670.7</v>
      </c>
      <c r="O66" s="94">
        <v>674.7</v>
      </c>
      <c r="P66" s="94">
        <v>651.4</v>
      </c>
      <c r="Q66" s="94">
        <v>657.9</v>
      </c>
      <c r="R66" s="13">
        <v>657</v>
      </c>
      <c r="S66" s="94">
        <v>631.70000000000005</v>
      </c>
      <c r="T66" s="80">
        <v>593.9</v>
      </c>
      <c r="U66" s="80">
        <v>535.70000000000005</v>
      </c>
      <c r="V66" s="90">
        <v>484.2</v>
      </c>
      <c r="W66" s="27">
        <v>454.9</v>
      </c>
      <c r="X66" s="27">
        <v>404</v>
      </c>
      <c r="Y66" s="27">
        <v>418</v>
      </c>
      <c r="Z66" s="27">
        <v>410.9</v>
      </c>
      <c r="AA66" s="27">
        <v>429.6</v>
      </c>
    </row>
    <row r="67" spans="1:27">
      <c r="A67" s="144" t="s">
        <v>930</v>
      </c>
      <c r="B67" s="36"/>
      <c r="C67" s="88"/>
      <c r="D67" s="88"/>
      <c r="E67" s="13">
        <v>1</v>
      </c>
      <c r="F67" s="13">
        <v>1</v>
      </c>
      <c r="G67" s="80">
        <v>2.4</v>
      </c>
      <c r="H67" s="80">
        <v>4.3</v>
      </c>
      <c r="I67" s="80">
        <v>4.2</v>
      </c>
      <c r="J67" s="80">
        <v>6.5</v>
      </c>
      <c r="K67" s="80">
        <v>11.6</v>
      </c>
      <c r="L67" s="80">
        <v>15.4</v>
      </c>
      <c r="M67" s="80">
        <v>23.3</v>
      </c>
      <c r="N67" s="80">
        <v>30.6</v>
      </c>
      <c r="O67" s="13">
        <v>28</v>
      </c>
      <c r="P67" s="13">
        <v>33</v>
      </c>
      <c r="Q67" s="80">
        <v>41.6</v>
      </c>
      <c r="R67" s="80">
        <v>41.5</v>
      </c>
      <c r="S67" s="80">
        <v>39.5</v>
      </c>
      <c r="T67" s="13">
        <v>37</v>
      </c>
      <c r="U67" s="80">
        <v>36.5</v>
      </c>
      <c r="V67" s="90">
        <v>33.799999999999997</v>
      </c>
      <c r="W67" s="27">
        <v>31.4</v>
      </c>
      <c r="X67" s="27">
        <v>35</v>
      </c>
      <c r="Y67" s="27">
        <v>33</v>
      </c>
      <c r="Z67" s="27">
        <v>35</v>
      </c>
      <c r="AA67" s="27">
        <v>39.4</v>
      </c>
    </row>
    <row r="68" spans="1:27" ht="22.5" customHeight="1">
      <c r="A68" s="533" t="s">
        <v>254</v>
      </c>
      <c r="B68" s="528"/>
      <c r="C68" s="528"/>
      <c r="D68" s="528"/>
      <c r="E68" s="528"/>
      <c r="F68" s="528"/>
      <c r="G68" s="528"/>
      <c r="H68" s="528"/>
      <c r="I68" s="528"/>
      <c r="J68" s="528"/>
      <c r="K68" s="528"/>
      <c r="L68" s="528"/>
      <c r="M68" s="528"/>
      <c r="N68" s="528"/>
      <c r="O68" s="528"/>
      <c r="P68" s="528"/>
      <c r="Q68" s="528"/>
      <c r="R68" s="528"/>
      <c r="S68" s="528"/>
      <c r="T68" s="528"/>
      <c r="U68" s="528"/>
      <c r="V68" s="528"/>
      <c r="W68" s="528"/>
      <c r="X68" s="528"/>
      <c r="Y68" s="528"/>
      <c r="Z68" s="503"/>
      <c r="AA68" s="503"/>
    </row>
    <row r="69" spans="1:27" ht="15.75" customHeight="1">
      <c r="A69" s="533" t="s">
        <v>84</v>
      </c>
      <c r="B69" s="528"/>
      <c r="C69" s="528"/>
      <c r="D69" s="528"/>
      <c r="E69" s="528"/>
      <c r="F69" s="528"/>
      <c r="G69" s="528"/>
      <c r="H69" s="528"/>
      <c r="I69" s="528"/>
      <c r="J69" s="528"/>
      <c r="K69" s="528"/>
      <c r="L69" s="528"/>
      <c r="M69" s="528"/>
      <c r="N69" s="528"/>
      <c r="O69" s="528"/>
      <c r="P69" s="528"/>
      <c r="Q69" s="528"/>
      <c r="R69" s="528"/>
      <c r="S69" s="528"/>
      <c r="T69" s="528"/>
      <c r="U69" s="528"/>
      <c r="V69" s="528"/>
      <c r="W69" s="528"/>
      <c r="X69" s="528"/>
      <c r="Y69" s="528"/>
      <c r="Z69" s="528"/>
      <c r="AA69" s="528"/>
    </row>
    <row r="70" spans="1:27" ht="21" customHeight="1">
      <c r="A70" s="32" t="s">
        <v>308</v>
      </c>
      <c r="U70" s="66"/>
      <c r="Y70" s="427"/>
    </row>
    <row r="71" spans="1:27" ht="81.599999999999994">
      <c r="A71" s="26" t="s">
        <v>23</v>
      </c>
      <c r="B71" s="18">
        <v>519</v>
      </c>
      <c r="C71" s="80">
        <v>535</v>
      </c>
      <c r="D71" s="80">
        <v>626</v>
      </c>
      <c r="E71" s="80">
        <v>710</v>
      </c>
      <c r="F71" s="80">
        <v>762</v>
      </c>
      <c r="G71" s="80">
        <v>817</v>
      </c>
      <c r="H71" s="80">
        <v>880</v>
      </c>
      <c r="I71" s="80">
        <v>914</v>
      </c>
      <c r="J71" s="80">
        <v>939</v>
      </c>
      <c r="K71" s="80">
        <v>965</v>
      </c>
      <c r="L71" s="80">
        <v>1008</v>
      </c>
      <c r="M71" s="80">
        <v>1039</v>
      </c>
      <c r="N71" s="80">
        <v>1044</v>
      </c>
      <c r="O71" s="80">
        <v>1071</v>
      </c>
      <c r="P71" s="80">
        <v>1068</v>
      </c>
      <c r="Q71" s="80">
        <v>1090</v>
      </c>
      <c r="R71" s="80">
        <v>1108</v>
      </c>
      <c r="S71" s="80">
        <v>1134</v>
      </c>
      <c r="T71" s="80">
        <v>1114</v>
      </c>
      <c r="U71" s="80">
        <v>1115</v>
      </c>
      <c r="V71" s="90">
        <v>1080</v>
      </c>
      <c r="W71" s="44">
        <v>1046</v>
      </c>
      <c r="X71" s="80">
        <v>969</v>
      </c>
      <c r="Y71" s="158">
        <v>950</v>
      </c>
      <c r="Z71" s="44">
        <v>896</v>
      </c>
      <c r="AA71" s="44">
        <v>818</v>
      </c>
    </row>
    <row r="72" spans="1:27">
      <c r="A72" s="46" t="s">
        <v>650</v>
      </c>
      <c r="B72" s="18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90"/>
      <c r="W72" s="44"/>
      <c r="Y72" s="448"/>
      <c r="Z72" s="458"/>
      <c r="AA72" s="427"/>
    </row>
    <row r="73" spans="1:27" ht="14.25" customHeight="1">
      <c r="A73" s="144" t="s">
        <v>929</v>
      </c>
      <c r="B73" s="18">
        <v>519</v>
      </c>
      <c r="C73" s="80">
        <v>535</v>
      </c>
      <c r="D73" s="80">
        <v>548</v>
      </c>
      <c r="E73" s="80">
        <v>553</v>
      </c>
      <c r="F73" s="80">
        <v>569</v>
      </c>
      <c r="G73" s="80">
        <v>573</v>
      </c>
      <c r="H73" s="80">
        <v>578</v>
      </c>
      <c r="I73" s="80">
        <v>580</v>
      </c>
      <c r="J73" s="80">
        <v>590</v>
      </c>
      <c r="K73" s="80">
        <v>607</v>
      </c>
      <c r="L73" s="80">
        <v>621</v>
      </c>
      <c r="M73" s="80">
        <v>655</v>
      </c>
      <c r="N73" s="80">
        <v>652</v>
      </c>
      <c r="O73" s="80">
        <v>662</v>
      </c>
      <c r="P73" s="80">
        <v>655</v>
      </c>
      <c r="Q73" s="80">
        <v>660</v>
      </c>
      <c r="R73" s="80">
        <v>658</v>
      </c>
      <c r="S73" s="80">
        <v>660</v>
      </c>
      <c r="T73" s="80">
        <v>662</v>
      </c>
      <c r="U73" s="80">
        <v>653</v>
      </c>
      <c r="V73" s="90">
        <v>634</v>
      </c>
      <c r="W73" s="44">
        <v>609</v>
      </c>
      <c r="X73" s="80">
        <v>578</v>
      </c>
      <c r="Y73" s="158">
        <v>548</v>
      </c>
      <c r="Z73" s="158">
        <v>530</v>
      </c>
      <c r="AA73" s="158">
        <v>502</v>
      </c>
    </row>
    <row r="74" spans="1:27">
      <c r="A74" s="144" t="s">
        <v>930</v>
      </c>
      <c r="B74" s="36"/>
      <c r="C74" s="88"/>
      <c r="D74" s="80">
        <v>78</v>
      </c>
      <c r="E74" s="80">
        <v>157</v>
      </c>
      <c r="F74" s="80">
        <v>193</v>
      </c>
      <c r="G74" s="80">
        <v>244</v>
      </c>
      <c r="H74" s="80">
        <v>302</v>
      </c>
      <c r="I74" s="80">
        <v>334</v>
      </c>
      <c r="J74" s="80">
        <v>349</v>
      </c>
      <c r="K74" s="80">
        <v>358</v>
      </c>
      <c r="L74" s="80">
        <v>387</v>
      </c>
      <c r="M74" s="80">
        <v>384</v>
      </c>
      <c r="N74" s="80">
        <v>392</v>
      </c>
      <c r="O74" s="80">
        <v>409</v>
      </c>
      <c r="P74" s="80">
        <v>413</v>
      </c>
      <c r="Q74" s="80">
        <v>430</v>
      </c>
      <c r="R74" s="80">
        <v>450</v>
      </c>
      <c r="S74" s="80">
        <v>474</v>
      </c>
      <c r="T74" s="80">
        <v>452</v>
      </c>
      <c r="U74" s="80">
        <v>462</v>
      </c>
      <c r="V74" s="90">
        <v>446</v>
      </c>
      <c r="W74" s="44">
        <v>437</v>
      </c>
      <c r="X74" s="80">
        <v>391</v>
      </c>
      <c r="Y74" s="80">
        <v>402</v>
      </c>
      <c r="Z74" s="158">
        <v>366</v>
      </c>
      <c r="AA74" s="158">
        <v>316</v>
      </c>
    </row>
    <row r="75" spans="1:27" ht="39.6">
      <c r="A75" s="229" t="s">
        <v>534</v>
      </c>
      <c r="B75" s="18">
        <v>2762.8</v>
      </c>
      <c r="C75" s="13">
        <v>2638</v>
      </c>
      <c r="D75" s="80">
        <v>2612.8000000000002</v>
      </c>
      <c r="E75" s="80">
        <v>2644.6</v>
      </c>
      <c r="F75" s="80">
        <v>2790.7</v>
      </c>
      <c r="G75" s="80">
        <v>2964.9</v>
      </c>
      <c r="H75" s="80">
        <v>3248.3</v>
      </c>
      <c r="I75" s="80">
        <v>3597.9</v>
      </c>
      <c r="J75" s="13">
        <v>4073</v>
      </c>
      <c r="K75" s="80">
        <v>4741.3999999999996</v>
      </c>
      <c r="L75" s="80">
        <v>5426.9</v>
      </c>
      <c r="M75" s="80">
        <v>5947.5</v>
      </c>
      <c r="N75" s="80">
        <v>6455.7</v>
      </c>
      <c r="O75" s="80">
        <v>6884.2</v>
      </c>
      <c r="P75" s="80">
        <v>7064.6</v>
      </c>
      <c r="Q75" s="80">
        <v>7309.8</v>
      </c>
      <c r="R75" s="80">
        <v>7461.3</v>
      </c>
      <c r="S75" s="80">
        <v>7513.1</v>
      </c>
      <c r="T75" s="80">
        <v>7418.8</v>
      </c>
      <c r="U75" s="80">
        <v>7049.8</v>
      </c>
      <c r="V75" s="107">
        <v>6490</v>
      </c>
      <c r="W75" s="27">
        <v>6075.4</v>
      </c>
      <c r="X75" s="80">
        <v>5646.7</v>
      </c>
      <c r="Y75" s="13">
        <v>5209</v>
      </c>
      <c r="Z75" s="27">
        <v>4766.5</v>
      </c>
      <c r="AA75" s="27">
        <v>4399.5</v>
      </c>
    </row>
    <row r="76" spans="1:27">
      <c r="A76" s="46" t="s">
        <v>650</v>
      </c>
      <c r="B76" s="18"/>
      <c r="C76" s="13"/>
      <c r="D76" s="80"/>
      <c r="E76" s="80"/>
      <c r="F76" s="80"/>
      <c r="G76" s="80"/>
      <c r="H76" s="80"/>
      <c r="I76" s="80"/>
      <c r="J76" s="13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107"/>
      <c r="W76" s="27"/>
      <c r="Y76" s="427"/>
      <c r="Z76" s="27"/>
      <c r="AA76" s="427"/>
    </row>
    <row r="77" spans="1:27" ht="15.75" customHeight="1">
      <c r="A77" s="144" t="s">
        <v>931</v>
      </c>
      <c r="B77" s="18">
        <v>2762.8</v>
      </c>
      <c r="C77" s="13">
        <v>2638</v>
      </c>
      <c r="D77" s="80">
        <v>2542.9</v>
      </c>
      <c r="E77" s="13">
        <v>2534</v>
      </c>
      <c r="F77" s="80">
        <v>2655.2</v>
      </c>
      <c r="G77" s="80">
        <v>2802.4</v>
      </c>
      <c r="H77" s="94">
        <v>3046.5</v>
      </c>
      <c r="I77" s="94">
        <v>3347.2</v>
      </c>
      <c r="J77" s="94">
        <v>3728.1</v>
      </c>
      <c r="K77" s="94">
        <v>4270.8</v>
      </c>
      <c r="L77" s="94">
        <v>4797.3999999999996</v>
      </c>
      <c r="M77" s="94">
        <v>5228.7</v>
      </c>
      <c r="N77" s="94">
        <v>5596.2</v>
      </c>
      <c r="O77" s="94">
        <v>5860.1</v>
      </c>
      <c r="P77" s="94">
        <v>5985.3</v>
      </c>
      <c r="Q77" s="94">
        <v>6133.1</v>
      </c>
      <c r="R77" s="94">
        <v>6208.4</v>
      </c>
      <c r="S77" s="94">
        <v>6214.8</v>
      </c>
      <c r="T77" s="80">
        <v>6135.6</v>
      </c>
      <c r="U77" s="80">
        <v>5848.7</v>
      </c>
      <c r="V77" s="90">
        <v>5453.9</v>
      </c>
      <c r="W77" s="27">
        <v>5145.3</v>
      </c>
      <c r="X77" s="27">
        <v>4762</v>
      </c>
      <c r="Y77" s="80">
        <v>4405.5</v>
      </c>
      <c r="Z77" s="27">
        <v>4061.4</v>
      </c>
      <c r="AA77" s="27">
        <v>3873.8</v>
      </c>
    </row>
    <row r="78" spans="1:27">
      <c r="A78" s="144" t="s">
        <v>932</v>
      </c>
      <c r="B78" s="36"/>
      <c r="D78" s="80">
        <v>69.900000000000006</v>
      </c>
      <c r="E78" s="80">
        <v>110.6</v>
      </c>
      <c r="F78" s="80">
        <v>135.5</v>
      </c>
      <c r="G78" s="80">
        <v>162.5</v>
      </c>
      <c r="H78" s="80">
        <v>201.8</v>
      </c>
      <c r="I78" s="80">
        <v>250.7</v>
      </c>
      <c r="J78" s="80">
        <v>344.9</v>
      </c>
      <c r="K78" s="80">
        <v>470.6</v>
      </c>
      <c r="L78" s="80">
        <v>629.5</v>
      </c>
      <c r="M78" s="80">
        <v>718.8</v>
      </c>
      <c r="N78" s="80">
        <v>859.5</v>
      </c>
      <c r="O78" s="80">
        <v>1024.0999999999999</v>
      </c>
      <c r="P78" s="80">
        <v>1079.3</v>
      </c>
      <c r="Q78" s="80">
        <v>1176.8</v>
      </c>
      <c r="R78" s="80">
        <v>1252.9000000000001</v>
      </c>
      <c r="S78" s="80">
        <v>1298.3</v>
      </c>
      <c r="T78" s="80">
        <v>1283.3</v>
      </c>
      <c r="U78" s="80">
        <v>1201.0999999999999</v>
      </c>
      <c r="V78" s="90">
        <v>1036.0999999999999</v>
      </c>
      <c r="W78" s="27">
        <v>930.1</v>
      </c>
      <c r="X78" s="80">
        <v>884.7</v>
      </c>
      <c r="Y78" s="80">
        <v>803.5</v>
      </c>
      <c r="Z78" s="27">
        <v>705.1</v>
      </c>
      <c r="AA78" s="27">
        <v>525.70000000000005</v>
      </c>
    </row>
    <row r="79" spans="1:27" ht="39.6">
      <c r="A79" s="229" t="s">
        <v>24</v>
      </c>
      <c r="B79" s="18">
        <v>565.9</v>
      </c>
      <c r="C79" s="80">
        <v>520.70000000000005</v>
      </c>
      <c r="D79" s="80">
        <v>590.70000000000005</v>
      </c>
      <c r="E79" s="80">
        <v>626.5</v>
      </c>
      <c r="F79" s="13">
        <v>681</v>
      </c>
      <c r="G79" s="80">
        <v>729.2</v>
      </c>
      <c r="H79" s="80">
        <v>814.6</v>
      </c>
      <c r="I79" s="80">
        <v>912.9</v>
      </c>
      <c r="J79" s="13">
        <v>1059</v>
      </c>
      <c r="K79" s="80">
        <v>1292.5</v>
      </c>
      <c r="L79" s="80">
        <v>1461.6</v>
      </c>
      <c r="M79" s="80">
        <v>1503.9</v>
      </c>
      <c r="N79" s="80">
        <v>1643.4</v>
      </c>
      <c r="O79" s="80">
        <v>1659.1</v>
      </c>
      <c r="P79" s="80">
        <v>1640.5</v>
      </c>
      <c r="Q79" s="80">
        <v>1657.6</v>
      </c>
      <c r="R79" s="80">
        <v>1681.6</v>
      </c>
      <c r="S79" s="80">
        <v>1641.7</v>
      </c>
      <c r="T79" s="80">
        <v>1544.2</v>
      </c>
      <c r="U79" s="80">
        <v>1399.5</v>
      </c>
      <c r="V79" s="90">
        <v>1207.4000000000001</v>
      </c>
      <c r="W79" s="27">
        <v>1298.2</v>
      </c>
      <c r="X79" s="80">
        <v>1246.5</v>
      </c>
      <c r="Y79" s="80">
        <v>1191.7</v>
      </c>
      <c r="Z79" s="27">
        <v>1221.8</v>
      </c>
      <c r="AA79" s="27">
        <v>1157.8</v>
      </c>
    </row>
    <row r="80" spans="1:27">
      <c r="A80" s="46" t="s">
        <v>650</v>
      </c>
      <c r="B80" s="18"/>
      <c r="C80" s="80"/>
      <c r="D80" s="80"/>
      <c r="E80" s="80"/>
      <c r="F80" s="13"/>
      <c r="G80" s="80"/>
      <c r="H80" s="80"/>
      <c r="I80" s="80"/>
      <c r="J80" s="13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90"/>
      <c r="W80" s="27"/>
      <c r="Y80" s="427"/>
      <c r="Z80" s="427"/>
      <c r="AA80" s="427"/>
    </row>
    <row r="81" spans="1:27" ht="18" customHeight="1">
      <c r="A81" s="144" t="s">
        <v>933</v>
      </c>
      <c r="B81" s="18">
        <v>565.9</v>
      </c>
      <c r="C81" s="80">
        <v>520.70000000000005</v>
      </c>
      <c r="D81" s="80">
        <v>543.5</v>
      </c>
      <c r="E81" s="80">
        <v>567.70000000000005</v>
      </c>
      <c r="F81" s="80">
        <v>628.6</v>
      </c>
      <c r="G81" s="80">
        <v>674.3</v>
      </c>
      <c r="H81" s="94">
        <v>748.3</v>
      </c>
      <c r="I81" s="94">
        <v>831.8</v>
      </c>
      <c r="J81" s="94">
        <v>946.4</v>
      </c>
      <c r="K81" s="94">
        <v>1140.3</v>
      </c>
      <c r="L81" s="94">
        <v>1263.4000000000001</v>
      </c>
      <c r="M81" s="94">
        <v>1299.9000000000001</v>
      </c>
      <c r="N81" s="94">
        <v>1411.7</v>
      </c>
      <c r="O81" s="94">
        <v>1384.5</v>
      </c>
      <c r="P81" s="94">
        <v>1372.5</v>
      </c>
      <c r="Q81" s="94">
        <v>1376.7</v>
      </c>
      <c r="R81" s="13">
        <v>1384</v>
      </c>
      <c r="S81" s="94">
        <v>1362.7</v>
      </c>
      <c r="T81" s="80">
        <v>1329.6</v>
      </c>
      <c r="U81" s="80">
        <v>1195.4000000000001</v>
      </c>
      <c r="V81" s="90">
        <v>1057.7</v>
      </c>
      <c r="W81" s="27">
        <v>1111.5999999999999</v>
      </c>
      <c r="X81" s="80">
        <v>1066.8</v>
      </c>
      <c r="Y81" s="80">
        <v>1020.8</v>
      </c>
      <c r="Z81" s="27">
        <v>1049.5999999999999</v>
      </c>
      <c r="AA81" s="27">
        <v>1038.2</v>
      </c>
    </row>
    <row r="82" spans="1:27">
      <c r="A82" s="144" t="s">
        <v>934</v>
      </c>
      <c r="B82" s="36"/>
      <c r="C82" s="76"/>
      <c r="D82" s="77">
        <v>47.2</v>
      </c>
      <c r="E82" s="77">
        <v>58.8</v>
      </c>
      <c r="F82" s="77">
        <v>52.4</v>
      </c>
      <c r="G82" s="77">
        <v>54.9</v>
      </c>
      <c r="H82" s="77">
        <v>66.3</v>
      </c>
      <c r="I82" s="77">
        <v>81.099999999999994</v>
      </c>
      <c r="J82" s="77">
        <v>112.6</v>
      </c>
      <c r="K82" s="77">
        <v>152.19999999999999</v>
      </c>
      <c r="L82" s="77">
        <v>198.2</v>
      </c>
      <c r="M82" s="82">
        <v>204</v>
      </c>
      <c r="N82" s="77">
        <v>231.7</v>
      </c>
      <c r="O82" s="77">
        <v>274.60000000000002</v>
      </c>
      <c r="P82" s="82">
        <v>268</v>
      </c>
      <c r="Q82" s="77">
        <v>280.89999999999998</v>
      </c>
      <c r="R82" s="77">
        <v>297.60000000000002</v>
      </c>
      <c r="S82" s="82">
        <v>279</v>
      </c>
      <c r="T82" s="80">
        <v>214.6</v>
      </c>
      <c r="U82" s="13">
        <v>204</v>
      </c>
      <c r="V82" s="90">
        <v>149.69999999999999</v>
      </c>
      <c r="W82" s="27">
        <v>186.6</v>
      </c>
      <c r="X82" s="80">
        <v>179.7</v>
      </c>
      <c r="Y82" s="80">
        <v>170.9</v>
      </c>
      <c r="Z82" s="27">
        <v>172.2</v>
      </c>
      <c r="AA82" s="27">
        <v>119.6</v>
      </c>
    </row>
    <row r="83" spans="1:27" ht="26.4">
      <c r="A83" s="229" t="s">
        <v>535</v>
      </c>
      <c r="B83" s="18">
        <v>406.8</v>
      </c>
      <c r="C83" s="77">
        <v>425.3</v>
      </c>
      <c r="D83" s="82">
        <v>445</v>
      </c>
      <c r="E83" s="77">
        <v>409.9</v>
      </c>
      <c r="F83" s="77">
        <v>403.2</v>
      </c>
      <c r="G83" s="77">
        <v>428.2</v>
      </c>
      <c r="H83" s="77">
        <v>457.7</v>
      </c>
      <c r="I83" s="77">
        <v>500.8</v>
      </c>
      <c r="J83" s="77">
        <v>554.79999999999995</v>
      </c>
      <c r="K83" s="77">
        <v>635.1</v>
      </c>
      <c r="L83" s="77">
        <v>720.2</v>
      </c>
      <c r="M83" s="77">
        <v>840.4</v>
      </c>
      <c r="N83" s="77">
        <v>976.9</v>
      </c>
      <c r="O83" s="77">
        <v>1076.5999999999999</v>
      </c>
      <c r="P83" s="77">
        <v>1151.7</v>
      </c>
      <c r="Q83" s="82">
        <v>1255</v>
      </c>
      <c r="R83" s="77">
        <v>1335.5</v>
      </c>
      <c r="S83" s="77">
        <v>1358.5</v>
      </c>
      <c r="T83" s="80">
        <v>1442.3</v>
      </c>
      <c r="U83" s="80">
        <v>1467.9</v>
      </c>
      <c r="V83" s="90">
        <v>1442.9</v>
      </c>
      <c r="W83" s="27">
        <v>1397.3</v>
      </c>
      <c r="X83" s="27">
        <v>1291</v>
      </c>
      <c r="Y83" s="80">
        <v>1226.2</v>
      </c>
      <c r="Z83" s="27">
        <v>1300.5</v>
      </c>
      <c r="AA83" s="27">
        <v>1161.0999999999999</v>
      </c>
    </row>
    <row r="84" spans="1:27">
      <c r="A84" s="46" t="s">
        <v>650</v>
      </c>
      <c r="B84" s="18"/>
      <c r="C84" s="77"/>
      <c r="D84" s="82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82"/>
      <c r="R84" s="77"/>
      <c r="S84" s="77"/>
      <c r="T84" s="80"/>
      <c r="U84" s="80"/>
      <c r="V84" s="90"/>
      <c r="W84" s="27"/>
      <c r="Y84" s="427"/>
      <c r="Z84" s="427"/>
      <c r="AA84" s="427"/>
    </row>
    <row r="85" spans="1:27">
      <c r="A85" s="144" t="s">
        <v>935</v>
      </c>
      <c r="B85" s="18">
        <v>406.8</v>
      </c>
      <c r="C85" s="77">
        <v>425.3</v>
      </c>
      <c r="D85" s="77">
        <v>443.6</v>
      </c>
      <c r="E85" s="77">
        <v>406.5</v>
      </c>
      <c r="F85" s="77">
        <v>395.5</v>
      </c>
      <c r="G85" s="77">
        <v>415.1</v>
      </c>
      <c r="H85" s="95">
        <v>436.2</v>
      </c>
      <c r="I85" s="95">
        <v>470.6</v>
      </c>
      <c r="J85" s="95">
        <v>514.6</v>
      </c>
      <c r="K85" s="95">
        <v>578.9</v>
      </c>
      <c r="L85" s="95">
        <v>647.79999999999995</v>
      </c>
      <c r="M85" s="95">
        <v>753.1</v>
      </c>
      <c r="N85" s="95">
        <v>860.2</v>
      </c>
      <c r="O85" s="95">
        <v>930.4</v>
      </c>
      <c r="P85" s="95">
        <v>978.4</v>
      </c>
      <c r="Q85" s="95">
        <v>1055.9000000000001</v>
      </c>
      <c r="R85" s="95">
        <v>1108.9000000000001</v>
      </c>
      <c r="S85" s="95">
        <v>1125.3</v>
      </c>
      <c r="T85" s="80">
        <v>1166.9000000000001</v>
      </c>
      <c r="U85" s="80">
        <v>1177.8</v>
      </c>
      <c r="V85" s="90">
        <v>1157.3</v>
      </c>
      <c r="W85" s="27">
        <v>1125.4000000000001</v>
      </c>
      <c r="X85" s="27">
        <v>1060</v>
      </c>
      <c r="Y85" s="80">
        <v>1017.7</v>
      </c>
      <c r="Z85" s="27">
        <v>1110</v>
      </c>
      <c r="AA85" s="27">
        <v>972.4</v>
      </c>
    </row>
    <row r="86" spans="1:27">
      <c r="A86" s="144" t="s">
        <v>936</v>
      </c>
      <c r="B86" s="36"/>
      <c r="C86" s="77"/>
      <c r="D86" s="77">
        <v>1.4</v>
      </c>
      <c r="E86" s="77">
        <v>3.4</v>
      </c>
      <c r="F86" s="77">
        <v>7.7</v>
      </c>
      <c r="G86" s="77">
        <v>13.1</v>
      </c>
      <c r="H86" s="77">
        <v>21.5</v>
      </c>
      <c r="I86" s="77">
        <v>30.2</v>
      </c>
      <c r="J86" s="77">
        <v>40.200000000000003</v>
      </c>
      <c r="K86" s="77">
        <v>56.2</v>
      </c>
      <c r="L86" s="77">
        <v>72.400000000000006</v>
      </c>
      <c r="M86" s="77">
        <v>87.3</v>
      </c>
      <c r="N86" s="77">
        <v>116.7</v>
      </c>
      <c r="O86" s="77">
        <v>146.19999999999999</v>
      </c>
      <c r="P86" s="77">
        <v>173.3</v>
      </c>
      <c r="Q86" s="77">
        <v>199.1</v>
      </c>
      <c r="R86" s="77">
        <v>226.6</v>
      </c>
      <c r="S86" s="77">
        <v>233.2</v>
      </c>
      <c r="T86" s="80">
        <v>275.5</v>
      </c>
      <c r="U86" s="80">
        <v>290.10000000000002</v>
      </c>
      <c r="V86" s="90">
        <v>285.60000000000002</v>
      </c>
      <c r="W86" s="27">
        <v>271.89999999999998</v>
      </c>
      <c r="X86" s="27">
        <v>231</v>
      </c>
      <c r="Y86" s="80">
        <v>208.4</v>
      </c>
      <c r="Z86" s="27">
        <v>190.5</v>
      </c>
      <c r="AA86" s="27">
        <v>188.7</v>
      </c>
    </row>
    <row r="87" spans="1:27" ht="24" customHeight="1">
      <c r="A87" s="533" t="s">
        <v>254</v>
      </c>
      <c r="B87" s="533"/>
      <c r="C87" s="533"/>
      <c r="D87" s="533"/>
      <c r="E87" s="533"/>
      <c r="F87" s="533"/>
      <c r="G87" s="533"/>
      <c r="H87" s="533"/>
      <c r="I87" s="533"/>
      <c r="J87" s="533"/>
      <c r="K87" s="533"/>
      <c r="L87" s="533"/>
      <c r="M87" s="533"/>
      <c r="N87" s="533"/>
      <c r="O87" s="533"/>
      <c r="P87" s="533"/>
      <c r="Q87" s="533"/>
      <c r="R87" s="533"/>
      <c r="S87" s="533"/>
      <c r="T87" s="533"/>
      <c r="U87" s="533"/>
      <c r="V87" s="533"/>
      <c r="W87" s="533"/>
      <c r="X87" s="533"/>
      <c r="Y87" s="533"/>
      <c r="Z87" s="503"/>
      <c r="AA87" s="503"/>
    </row>
    <row r="88" spans="1:27">
      <c r="A88" s="533" t="s">
        <v>134</v>
      </c>
      <c r="B88" s="533"/>
      <c r="C88" s="533"/>
      <c r="D88" s="533"/>
      <c r="E88" s="533"/>
      <c r="F88" s="533"/>
      <c r="G88" s="533"/>
      <c r="H88" s="533"/>
      <c r="I88" s="533"/>
      <c r="J88" s="533"/>
      <c r="K88" s="533"/>
      <c r="L88" s="533"/>
      <c r="M88" s="533"/>
      <c r="N88" s="533"/>
      <c r="O88" s="533"/>
      <c r="P88" s="533"/>
      <c r="Q88" s="533"/>
      <c r="R88" s="533"/>
      <c r="S88" s="533"/>
      <c r="T88" s="533"/>
      <c r="U88" s="533"/>
      <c r="V88" s="533"/>
      <c r="W88" s="533"/>
      <c r="X88" s="533"/>
      <c r="Y88" s="533"/>
      <c r="Z88" s="522"/>
      <c r="AA88" s="522"/>
    </row>
  </sheetData>
  <mergeCells count="16">
    <mergeCell ref="A88:AA88"/>
    <mergeCell ref="A1:Z1"/>
    <mergeCell ref="A42:AA42"/>
    <mergeCell ref="A48:AA48"/>
    <mergeCell ref="A49:AA49"/>
    <mergeCell ref="A68:AA68"/>
    <mergeCell ref="A19:AA19"/>
    <mergeCell ref="A41:AA41"/>
    <mergeCell ref="A50:AA50"/>
    <mergeCell ref="A87:AA87"/>
    <mergeCell ref="A40:AA40"/>
    <mergeCell ref="A69:AA69"/>
    <mergeCell ref="A3:AA3"/>
    <mergeCell ref="A8:AA8"/>
    <mergeCell ref="A9:AA9"/>
    <mergeCell ref="A18:AA18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B45 AA25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7">
    <tabColor rgb="FFCCFFCC"/>
  </sheetPr>
  <dimension ref="A1:IV124"/>
  <sheetViews>
    <sheetView zoomScale="80" zoomScaleNormal="80" workbookViewId="0">
      <pane xSplit="1" ySplit="3" topLeftCell="B109" activePane="bottomRight" state="frozen"/>
      <selection pane="topRight" activeCell="B1" sqref="B1"/>
      <selection pane="bottomLeft" activeCell="A4" sqref="A4"/>
      <selection pane="bottomRight" activeCell="Q121" sqref="Q121"/>
    </sheetView>
  </sheetViews>
  <sheetFormatPr defaultRowHeight="13.2"/>
  <cols>
    <col min="1" max="1" width="32.6640625" customWidth="1"/>
  </cols>
  <sheetData>
    <row r="1" spans="1:27">
      <c r="A1" s="510" t="s">
        <v>466</v>
      </c>
      <c r="B1" s="552"/>
      <c r="C1" s="552"/>
      <c r="D1" s="552"/>
      <c r="E1" s="552"/>
      <c r="F1" s="552"/>
      <c r="G1" s="552"/>
      <c r="H1" s="552"/>
      <c r="I1" s="552"/>
      <c r="J1" s="552"/>
      <c r="K1" s="552"/>
      <c r="L1" s="552"/>
      <c r="M1" s="552"/>
      <c r="N1" s="552"/>
      <c r="O1" s="552"/>
      <c r="P1" s="552"/>
      <c r="Q1" s="552"/>
      <c r="R1" s="552"/>
      <c r="S1" s="552"/>
      <c r="T1" s="552"/>
      <c r="U1" s="552"/>
      <c r="V1" s="552"/>
      <c r="W1" s="512"/>
      <c r="X1" s="512"/>
      <c r="Y1" s="512"/>
      <c r="Z1" s="512"/>
      <c r="AA1" s="503"/>
    </row>
    <row r="2" spans="1:27" ht="14.25" customHeight="1">
      <c r="A2" s="1" t="s">
        <v>1518</v>
      </c>
      <c r="B2" s="1">
        <v>1991</v>
      </c>
      <c r="C2" s="1">
        <v>1992</v>
      </c>
      <c r="D2" s="1">
        <v>1993</v>
      </c>
      <c r="E2" s="1">
        <v>1994</v>
      </c>
      <c r="F2" s="1">
        <v>1995</v>
      </c>
      <c r="G2" s="1">
        <v>1996</v>
      </c>
      <c r="H2" s="1">
        <v>1997</v>
      </c>
      <c r="I2" s="1">
        <v>1998</v>
      </c>
      <c r="J2" s="1">
        <v>1999</v>
      </c>
      <c r="K2" s="1">
        <v>2000</v>
      </c>
      <c r="L2" s="1">
        <v>2001</v>
      </c>
      <c r="M2" s="1">
        <v>2002</v>
      </c>
      <c r="N2" s="1">
        <v>2003</v>
      </c>
      <c r="O2" s="1">
        <v>2004</v>
      </c>
      <c r="P2" s="1">
        <v>2005</v>
      </c>
      <c r="Q2" s="1">
        <v>2006</v>
      </c>
      <c r="R2" s="1">
        <v>2007</v>
      </c>
      <c r="S2" s="174">
        <v>2008</v>
      </c>
      <c r="T2" s="174">
        <v>2009</v>
      </c>
      <c r="U2" s="174">
        <v>2010</v>
      </c>
      <c r="V2" s="174">
        <v>2011</v>
      </c>
      <c r="W2" s="174">
        <v>2012</v>
      </c>
      <c r="X2" s="174">
        <v>2013</v>
      </c>
      <c r="Y2" s="174">
        <v>2014</v>
      </c>
      <c r="Z2" s="174">
        <v>2015</v>
      </c>
      <c r="AA2" s="174">
        <v>2016</v>
      </c>
    </row>
    <row r="3" spans="1:27">
      <c r="A3" s="508" t="s">
        <v>1305</v>
      </c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</row>
    <row r="4" spans="1:27" ht="26.4">
      <c r="A4" s="4" t="s">
        <v>1306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7">
      <c r="A5" s="8" t="s">
        <v>1519</v>
      </c>
      <c r="C5" s="13">
        <v>12.6</v>
      </c>
      <c r="D5" s="13">
        <v>12.6</v>
      </c>
      <c r="E5" s="13">
        <v>12.3</v>
      </c>
      <c r="F5" s="13">
        <v>12.1</v>
      </c>
      <c r="G5" s="13">
        <v>11.8</v>
      </c>
      <c r="H5" s="13">
        <v>11.5</v>
      </c>
      <c r="I5" s="13">
        <v>11.1</v>
      </c>
      <c r="J5" s="13">
        <v>10.9</v>
      </c>
      <c r="K5" s="13">
        <v>10.7</v>
      </c>
      <c r="L5" s="13">
        <v>10.6</v>
      </c>
      <c r="M5" s="13">
        <v>10.3</v>
      </c>
      <c r="N5" s="13">
        <v>10.1</v>
      </c>
      <c r="O5" s="13">
        <v>9.8000000000000007</v>
      </c>
      <c r="P5" s="13">
        <v>9.5</v>
      </c>
      <c r="Q5" s="13">
        <v>7.5</v>
      </c>
      <c r="R5" s="13">
        <v>6.8</v>
      </c>
      <c r="S5" s="13">
        <v>6.5</v>
      </c>
      <c r="T5" s="13">
        <v>6.5</v>
      </c>
      <c r="U5" s="13">
        <v>6.3</v>
      </c>
      <c r="V5" s="13">
        <v>6.3</v>
      </c>
      <c r="W5" s="13">
        <v>6.2</v>
      </c>
      <c r="X5" s="13">
        <v>5.9</v>
      </c>
      <c r="Y5" s="13">
        <v>5.6</v>
      </c>
      <c r="Z5" s="13">
        <v>5.4</v>
      </c>
      <c r="AA5" s="13">
        <v>5.4</v>
      </c>
    </row>
    <row r="6" spans="1:27" ht="28.8">
      <c r="A6" s="8" t="s">
        <v>2099</v>
      </c>
      <c r="C6" s="13">
        <v>130.6</v>
      </c>
      <c r="D6" s="13">
        <v>129.1</v>
      </c>
      <c r="E6" s="13">
        <v>126.2</v>
      </c>
      <c r="F6" s="13">
        <v>125.8</v>
      </c>
      <c r="G6" s="13">
        <v>123.4</v>
      </c>
      <c r="H6" s="13">
        <v>120.1</v>
      </c>
      <c r="I6" s="13">
        <v>117.3</v>
      </c>
      <c r="J6" s="13">
        <v>114.7</v>
      </c>
      <c r="K6" s="13">
        <v>115</v>
      </c>
      <c r="L6" s="13">
        <v>114.4</v>
      </c>
      <c r="M6" s="13">
        <v>112.6</v>
      </c>
      <c r="N6" s="13">
        <v>111.5</v>
      </c>
      <c r="O6" s="13">
        <v>112.2</v>
      </c>
      <c r="P6" s="13">
        <v>110.9</v>
      </c>
      <c r="Q6" s="13">
        <v>108.7</v>
      </c>
      <c r="R6" s="13">
        <v>106.6</v>
      </c>
      <c r="S6" s="13">
        <v>98</v>
      </c>
      <c r="T6" s="13">
        <v>96.2</v>
      </c>
      <c r="U6" s="13">
        <v>93.8</v>
      </c>
      <c r="V6" s="13">
        <v>94.2</v>
      </c>
      <c r="W6" s="13">
        <v>92.9</v>
      </c>
      <c r="X6" s="13">
        <v>90.6</v>
      </c>
      <c r="Y6" s="13">
        <v>86.6</v>
      </c>
      <c r="Z6" s="13">
        <v>83.4</v>
      </c>
      <c r="AA6" s="13">
        <v>81.599999999999994</v>
      </c>
    </row>
    <row r="7" spans="1:27" ht="26.4">
      <c r="A7" s="8" t="s">
        <v>1520</v>
      </c>
      <c r="C7" s="13">
        <v>20.7</v>
      </c>
      <c r="D7" s="13">
        <v>20.9</v>
      </c>
      <c r="E7" s="13">
        <v>21.6</v>
      </c>
      <c r="F7" s="13">
        <v>21.1</v>
      </c>
      <c r="G7" s="13">
        <v>22.1</v>
      </c>
      <c r="H7" s="13">
        <v>21.7</v>
      </c>
      <c r="I7" s="13">
        <v>21.1</v>
      </c>
      <c r="J7" s="13">
        <v>21.1</v>
      </c>
      <c r="K7" s="13">
        <v>21.3</v>
      </c>
      <c r="L7" s="13">
        <v>21.3</v>
      </c>
      <c r="M7" s="13">
        <v>21.4</v>
      </c>
      <c r="N7" s="13">
        <v>21.5</v>
      </c>
      <c r="O7" s="13">
        <v>22.1</v>
      </c>
      <c r="P7" s="13">
        <v>21.8</v>
      </c>
      <c r="Q7" s="13">
        <v>18.8</v>
      </c>
      <c r="R7" s="13">
        <v>18.3</v>
      </c>
      <c r="S7" s="308" t="s">
        <v>906</v>
      </c>
      <c r="T7" s="13">
        <v>15.3</v>
      </c>
      <c r="U7" s="308" t="s">
        <v>907</v>
      </c>
      <c r="V7" s="13">
        <v>16.3</v>
      </c>
      <c r="W7" s="354">
        <v>16.5</v>
      </c>
      <c r="X7" s="18">
        <v>16.5</v>
      </c>
      <c r="Y7" s="13">
        <v>17.100000000000001</v>
      </c>
      <c r="Z7" s="13">
        <v>18.600000000000001</v>
      </c>
      <c r="AA7" s="13">
        <v>19.100000000000001</v>
      </c>
    </row>
    <row r="8" spans="1:27" ht="39.6">
      <c r="A8" s="8" t="s">
        <v>1521</v>
      </c>
      <c r="C8" s="13">
        <v>3320.7</v>
      </c>
      <c r="D8" s="13">
        <v>3384</v>
      </c>
      <c r="E8" s="13">
        <v>3425.7</v>
      </c>
      <c r="F8" s="13">
        <v>3457.9</v>
      </c>
      <c r="G8" s="13">
        <v>3470.1</v>
      </c>
      <c r="H8" s="13">
        <v>3475.3</v>
      </c>
      <c r="I8" s="13">
        <v>3482.5</v>
      </c>
      <c r="J8" s="13">
        <v>3494.6</v>
      </c>
      <c r="K8" s="13">
        <v>3533.7</v>
      </c>
      <c r="L8" s="13">
        <v>3548.4</v>
      </c>
      <c r="M8" s="13">
        <v>3565.2</v>
      </c>
      <c r="N8" s="13">
        <v>3557.8</v>
      </c>
      <c r="O8" s="13">
        <v>3577.5</v>
      </c>
      <c r="P8" s="13">
        <v>3637.9</v>
      </c>
      <c r="Q8" s="13">
        <v>3646.2</v>
      </c>
      <c r="R8" s="13">
        <v>3673.9</v>
      </c>
      <c r="S8" s="13">
        <v>3651</v>
      </c>
      <c r="T8" s="13">
        <v>3657.2</v>
      </c>
      <c r="U8" s="413">
        <v>3685.1</v>
      </c>
      <c r="V8" s="13">
        <v>3727.7</v>
      </c>
      <c r="W8" s="13">
        <v>3780.4</v>
      </c>
      <c r="X8" s="13">
        <v>3799.4</v>
      </c>
      <c r="Y8" s="13">
        <v>3858.5</v>
      </c>
      <c r="Z8" s="13">
        <v>3861</v>
      </c>
      <c r="AA8" s="13">
        <v>3914.2</v>
      </c>
    </row>
    <row r="9" spans="1:27" ht="38.25" customHeight="1">
      <c r="A9" s="8" t="s">
        <v>1522</v>
      </c>
      <c r="C9" s="13">
        <v>223.5</v>
      </c>
      <c r="D9" s="13">
        <v>228.1</v>
      </c>
      <c r="E9" s="13">
        <v>230.7</v>
      </c>
      <c r="F9" s="13">
        <v>235.1</v>
      </c>
      <c r="G9" s="13">
        <v>236.3</v>
      </c>
      <c r="H9" s="13">
        <v>237</v>
      </c>
      <c r="I9" s="13">
        <v>237.9</v>
      </c>
      <c r="J9" s="13">
        <v>239.7</v>
      </c>
      <c r="K9" s="13">
        <v>243.2</v>
      </c>
      <c r="L9" s="13">
        <v>245.4</v>
      </c>
      <c r="M9" s="13">
        <v>247.8</v>
      </c>
      <c r="N9" s="13">
        <v>248.4</v>
      </c>
      <c r="O9" s="13">
        <v>250.8</v>
      </c>
      <c r="P9" s="13">
        <v>256</v>
      </c>
      <c r="Q9" s="13">
        <v>255.2</v>
      </c>
      <c r="R9" s="13">
        <v>257.39999999999998</v>
      </c>
      <c r="S9" s="13">
        <v>255.8</v>
      </c>
      <c r="T9" s="13">
        <v>256</v>
      </c>
      <c r="U9" s="308">
        <v>257.89999999999998</v>
      </c>
      <c r="V9" s="13">
        <v>260.60000000000002</v>
      </c>
      <c r="W9" s="13">
        <v>263.7</v>
      </c>
      <c r="X9" s="13">
        <v>264.5</v>
      </c>
      <c r="Y9" s="13">
        <v>263.8</v>
      </c>
      <c r="Z9" s="13">
        <v>263.5</v>
      </c>
      <c r="AA9" s="13">
        <v>266.60000000000002</v>
      </c>
    </row>
    <row r="10" spans="1:27">
      <c r="A10" s="8" t="s">
        <v>1596</v>
      </c>
      <c r="C10" s="13">
        <v>1939.5</v>
      </c>
      <c r="D10" s="13">
        <v>1914.7</v>
      </c>
      <c r="E10" s="13">
        <v>1873.9</v>
      </c>
      <c r="F10" s="13">
        <v>1850.5</v>
      </c>
      <c r="G10" s="13">
        <v>1812.7</v>
      </c>
      <c r="H10" s="13">
        <v>1760.7</v>
      </c>
      <c r="I10" s="13">
        <v>1716.5</v>
      </c>
      <c r="J10" s="13">
        <v>1672.4</v>
      </c>
      <c r="K10" s="13">
        <v>1671.6</v>
      </c>
      <c r="L10" s="13">
        <v>1653.4</v>
      </c>
      <c r="M10" s="13">
        <v>1619.7</v>
      </c>
      <c r="N10" s="13">
        <v>1596.6</v>
      </c>
      <c r="O10" s="82" t="s">
        <v>1821</v>
      </c>
      <c r="P10" s="13">
        <v>1575.4</v>
      </c>
      <c r="Q10" s="13">
        <v>1553.6</v>
      </c>
      <c r="R10" s="13">
        <v>1521.7</v>
      </c>
      <c r="S10" s="13">
        <v>1398.5</v>
      </c>
      <c r="T10" s="13">
        <v>1373.4</v>
      </c>
      <c r="U10" s="13">
        <v>1339.5</v>
      </c>
      <c r="V10" s="13">
        <v>1347.1</v>
      </c>
      <c r="W10" s="13">
        <v>1332.3</v>
      </c>
      <c r="X10" s="13">
        <v>1301.9000000000001</v>
      </c>
      <c r="Y10" s="13">
        <v>1266.8</v>
      </c>
      <c r="Z10" s="13">
        <v>1222</v>
      </c>
      <c r="AA10" s="13">
        <v>1197.2</v>
      </c>
    </row>
    <row r="11" spans="1:27">
      <c r="A11" s="9" t="s">
        <v>1370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T11" s="18"/>
      <c r="U11" s="175"/>
      <c r="V11" s="13"/>
      <c r="X11" s="424"/>
      <c r="AA11" s="427"/>
    </row>
    <row r="12" spans="1:27">
      <c r="A12" s="11" t="s">
        <v>1822</v>
      </c>
      <c r="C12" s="13">
        <v>482</v>
      </c>
      <c r="D12" s="13">
        <v>478.6</v>
      </c>
      <c r="E12" s="13">
        <v>464.4</v>
      </c>
      <c r="F12" s="13">
        <v>453.2</v>
      </c>
      <c r="G12" s="13">
        <v>444.2</v>
      </c>
      <c r="H12" s="13">
        <v>427.9</v>
      </c>
      <c r="I12" s="13">
        <v>407.9</v>
      </c>
      <c r="J12" s="13">
        <v>393.4</v>
      </c>
      <c r="K12" s="13">
        <v>394.8</v>
      </c>
      <c r="L12" s="13">
        <v>366.8</v>
      </c>
      <c r="M12" s="13">
        <v>352.3</v>
      </c>
      <c r="N12" s="13">
        <v>345</v>
      </c>
      <c r="O12" s="13">
        <v>340.4</v>
      </c>
      <c r="P12" s="13">
        <v>329.7</v>
      </c>
      <c r="Q12" s="13">
        <v>326.10000000000002</v>
      </c>
      <c r="R12" s="13">
        <v>320.7</v>
      </c>
      <c r="S12" s="13">
        <v>251.8</v>
      </c>
      <c r="T12" s="13">
        <v>304.7</v>
      </c>
      <c r="U12" s="13">
        <v>296.10000000000002</v>
      </c>
      <c r="V12" s="13">
        <v>299.2</v>
      </c>
      <c r="W12" s="18">
        <v>302.8</v>
      </c>
      <c r="X12" s="13">
        <v>294.3</v>
      </c>
      <c r="Y12" s="13">
        <v>280.3</v>
      </c>
      <c r="Z12" s="13">
        <v>266.2</v>
      </c>
      <c r="AA12" s="13">
        <v>258.89999999999998</v>
      </c>
    </row>
    <row r="13" spans="1:27">
      <c r="A13" s="11" t="s">
        <v>2261</v>
      </c>
      <c r="C13" s="13">
        <v>340.5</v>
      </c>
      <c r="D13" s="13">
        <v>337.3</v>
      </c>
      <c r="E13" s="13">
        <v>324.10000000000002</v>
      </c>
      <c r="F13" s="13">
        <v>322.10000000000002</v>
      </c>
      <c r="G13" s="13">
        <v>323.5</v>
      </c>
      <c r="H13" s="13">
        <v>318.2</v>
      </c>
      <c r="I13" s="13">
        <v>311.8</v>
      </c>
      <c r="J13" s="13">
        <v>306.7</v>
      </c>
      <c r="K13" s="13">
        <v>306</v>
      </c>
      <c r="L13" s="13">
        <v>299.7</v>
      </c>
      <c r="M13" s="13">
        <v>291.39999999999998</v>
      </c>
      <c r="N13" s="13">
        <v>288.10000000000002</v>
      </c>
      <c r="O13" s="82" t="s">
        <v>2262</v>
      </c>
      <c r="P13" s="13">
        <v>279.7</v>
      </c>
      <c r="Q13" s="13">
        <v>278.10000000000002</v>
      </c>
      <c r="R13" s="13">
        <v>273.8</v>
      </c>
      <c r="S13" s="13">
        <v>265.3</v>
      </c>
      <c r="T13" s="13">
        <v>262.7</v>
      </c>
      <c r="U13" s="13">
        <v>257.2</v>
      </c>
      <c r="V13" s="13">
        <v>259.5</v>
      </c>
      <c r="W13" s="18">
        <v>256.39999999999998</v>
      </c>
      <c r="X13" s="13">
        <v>251.3</v>
      </c>
      <c r="Y13" s="13">
        <v>241.8</v>
      </c>
      <c r="Z13" s="13">
        <v>231.7</v>
      </c>
      <c r="AA13" s="13">
        <v>227</v>
      </c>
    </row>
    <row r="14" spans="1:27">
      <c r="A14" s="11" t="s">
        <v>1941</v>
      </c>
      <c r="C14" s="13">
        <v>37.700000000000003</v>
      </c>
      <c r="D14" s="13">
        <v>38.6</v>
      </c>
      <c r="E14" s="13">
        <v>37.700000000000003</v>
      </c>
      <c r="F14" s="13">
        <v>38</v>
      </c>
      <c r="G14" s="13">
        <v>37.9</v>
      </c>
      <c r="H14" s="13">
        <v>37.9</v>
      </c>
      <c r="I14" s="13">
        <v>38.1</v>
      </c>
      <c r="J14" s="13">
        <v>37.5</v>
      </c>
      <c r="K14" s="13">
        <v>38.200000000000003</v>
      </c>
      <c r="L14" s="13">
        <v>38.1</v>
      </c>
      <c r="M14" s="13">
        <v>38.4</v>
      </c>
      <c r="N14" s="13">
        <v>38.299999999999997</v>
      </c>
      <c r="O14" s="13">
        <v>38.1</v>
      </c>
      <c r="P14" s="13">
        <v>38.299999999999997</v>
      </c>
      <c r="Q14" s="13">
        <v>38.9</v>
      </c>
      <c r="R14" s="13">
        <v>39.200000000000003</v>
      </c>
      <c r="S14" s="13">
        <v>39.299999999999997</v>
      </c>
      <c r="T14" s="13">
        <v>39.299999999999997</v>
      </c>
      <c r="U14" s="13">
        <v>39.700000000000003</v>
      </c>
      <c r="V14" s="13">
        <v>40.4</v>
      </c>
      <c r="W14" s="355">
        <v>42.8</v>
      </c>
      <c r="X14" s="13">
        <v>43.4</v>
      </c>
      <c r="Y14" s="13">
        <v>44.3</v>
      </c>
      <c r="Z14" s="13">
        <v>44.4</v>
      </c>
      <c r="AA14" s="13">
        <v>44.5</v>
      </c>
    </row>
    <row r="15" spans="1:27">
      <c r="A15" s="11" t="s">
        <v>2140</v>
      </c>
      <c r="C15" s="13">
        <v>117.5</v>
      </c>
      <c r="D15" s="13">
        <v>118.7</v>
      </c>
      <c r="E15" s="13">
        <v>114.4</v>
      </c>
      <c r="F15" s="13">
        <v>111.6</v>
      </c>
      <c r="G15" s="13">
        <v>109.4</v>
      </c>
      <c r="H15" s="13">
        <v>105.6</v>
      </c>
      <c r="I15" s="13">
        <v>101.4</v>
      </c>
      <c r="J15" s="13">
        <v>97.7</v>
      </c>
      <c r="K15" s="13">
        <v>98.1</v>
      </c>
      <c r="L15" s="13">
        <v>92.2</v>
      </c>
      <c r="M15" s="13">
        <v>87.1</v>
      </c>
      <c r="N15" s="13">
        <v>84.6</v>
      </c>
      <c r="O15" s="13">
        <v>82.3</v>
      </c>
      <c r="P15" s="13">
        <v>81.7</v>
      </c>
      <c r="Q15" s="13">
        <v>79.099999999999994</v>
      </c>
      <c r="R15" s="13">
        <v>76.7</v>
      </c>
      <c r="S15" s="13">
        <v>72.900000000000006</v>
      </c>
      <c r="T15" s="13">
        <v>71.099999999999994</v>
      </c>
      <c r="U15" s="309" t="s">
        <v>908</v>
      </c>
      <c r="V15" s="13">
        <v>66.900000000000006</v>
      </c>
      <c r="W15" s="355">
        <v>64.599999999999994</v>
      </c>
      <c r="X15" s="13">
        <v>61.1</v>
      </c>
      <c r="Y15" s="13">
        <v>57.5</v>
      </c>
      <c r="Z15" s="13">
        <v>53.2</v>
      </c>
      <c r="AA15" s="13">
        <v>51</v>
      </c>
    </row>
    <row r="16" spans="1:27">
      <c r="A16" s="11" t="s">
        <v>2141</v>
      </c>
      <c r="C16" s="13">
        <v>91.7</v>
      </c>
      <c r="D16" s="13">
        <v>90.7</v>
      </c>
      <c r="E16" s="13">
        <v>88.2</v>
      </c>
      <c r="F16" s="13">
        <v>89.6</v>
      </c>
      <c r="G16" s="13">
        <v>88.6</v>
      </c>
      <c r="H16" s="13">
        <v>87.3</v>
      </c>
      <c r="I16" s="13">
        <v>87.3</v>
      </c>
      <c r="J16" s="13">
        <v>87.5</v>
      </c>
      <c r="K16" s="13">
        <v>89.3</v>
      </c>
      <c r="L16" s="13">
        <v>86.9</v>
      </c>
      <c r="M16" s="13">
        <v>85.3</v>
      </c>
      <c r="N16" s="13">
        <v>84.8</v>
      </c>
      <c r="O16" s="13">
        <v>84.6</v>
      </c>
      <c r="P16" s="13">
        <v>84.3</v>
      </c>
      <c r="Q16" s="13">
        <v>84.5</v>
      </c>
      <c r="R16" s="13">
        <v>84.5</v>
      </c>
      <c r="S16" s="13">
        <v>84.1</v>
      </c>
      <c r="T16" s="13">
        <v>84.9</v>
      </c>
      <c r="U16" s="13">
        <v>84</v>
      </c>
      <c r="V16" s="13">
        <v>91</v>
      </c>
      <c r="W16" s="355">
        <v>93.2</v>
      </c>
      <c r="X16" s="13">
        <v>90.9</v>
      </c>
      <c r="Y16" s="13">
        <v>86.5</v>
      </c>
      <c r="Z16" s="13">
        <v>82.1</v>
      </c>
      <c r="AA16" s="13">
        <v>79.900000000000006</v>
      </c>
    </row>
    <row r="17" spans="1:27">
      <c r="A17" s="11" t="s">
        <v>2142</v>
      </c>
      <c r="C17" s="13">
        <v>130.1</v>
      </c>
      <c r="D17" s="13">
        <v>126.6</v>
      </c>
      <c r="E17" s="13">
        <v>124.3</v>
      </c>
      <c r="F17" s="13">
        <v>124.3</v>
      </c>
      <c r="G17" s="13">
        <v>119.7</v>
      </c>
      <c r="H17" s="13">
        <v>114.7</v>
      </c>
      <c r="I17" s="13">
        <v>109.3</v>
      </c>
      <c r="J17" s="13">
        <v>105.7</v>
      </c>
      <c r="K17" s="13">
        <v>103.4</v>
      </c>
      <c r="L17" s="13">
        <v>99.1</v>
      </c>
      <c r="M17" s="13">
        <v>94.5</v>
      </c>
      <c r="N17" s="13">
        <v>91.3</v>
      </c>
      <c r="O17" s="13">
        <v>88</v>
      </c>
      <c r="P17" s="13">
        <v>84.6</v>
      </c>
      <c r="Q17" s="13">
        <v>81.7</v>
      </c>
      <c r="R17" s="13">
        <v>79.099999999999994</v>
      </c>
      <c r="S17" s="13">
        <v>74.099999999999994</v>
      </c>
      <c r="T17" s="13">
        <v>74</v>
      </c>
      <c r="U17" s="13">
        <v>70.5</v>
      </c>
      <c r="V17" s="13">
        <v>71.099999999999994</v>
      </c>
      <c r="W17" s="355">
        <v>70.2</v>
      </c>
      <c r="X17" s="13">
        <v>68.2</v>
      </c>
      <c r="Y17" s="13">
        <v>65.3</v>
      </c>
      <c r="Z17" s="13">
        <v>62.7</v>
      </c>
      <c r="AA17" s="13">
        <v>61</v>
      </c>
    </row>
    <row r="18" spans="1:27">
      <c r="A18" s="11" t="s">
        <v>2143</v>
      </c>
      <c r="C18" s="13">
        <v>31.5</v>
      </c>
      <c r="D18" s="13">
        <v>31.7</v>
      </c>
      <c r="E18" s="13">
        <v>31.4</v>
      </c>
      <c r="F18" s="13">
        <v>31.4</v>
      </c>
      <c r="G18" s="13">
        <v>31.1</v>
      </c>
      <c r="H18" s="13">
        <v>30.1</v>
      </c>
      <c r="I18" s="13">
        <v>29.5</v>
      </c>
      <c r="J18" s="13">
        <v>28.9</v>
      </c>
      <c r="K18" s="13">
        <v>29.2</v>
      </c>
      <c r="L18" s="13">
        <v>28.1</v>
      </c>
      <c r="M18" s="13">
        <v>27.1</v>
      </c>
      <c r="N18" s="13">
        <v>27</v>
      </c>
      <c r="O18" s="13">
        <v>26.6</v>
      </c>
      <c r="P18" s="13">
        <v>26.3</v>
      </c>
      <c r="Q18" s="13">
        <v>26.2</v>
      </c>
      <c r="R18" s="13">
        <v>26</v>
      </c>
      <c r="S18" s="13">
        <v>25.7</v>
      </c>
      <c r="T18" s="13">
        <v>26.5</v>
      </c>
      <c r="U18" s="13">
        <v>25.8</v>
      </c>
      <c r="V18" s="13">
        <v>25.4</v>
      </c>
      <c r="W18" s="355">
        <v>23.7</v>
      </c>
      <c r="X18" s="13">
        <v>23.1</v>
      </c>
      <c r="Y18" s="13">
        <v>22.1</v>
      </c>
      <c r="Z18" s="13">
        <v>20.6</v>
      </c>
      <c r="AA18" s="13">
        <v>20.3</v>
      </c>
    </row>
    <row r="19" spans="1:27">
      <c r="A19" s="11" t="s">
        <v>2144</v>
      </c>
      <c r="C19" s="13">
        <v>37</v>
      </c>
      <c r="D19" s="13">
        <v>35.700000000000003</v>
      </c>
      <c r="E19" s="13">
        <v>34.700000000000003</v>
      </c>
      <c r="F19" s="13">
        <v>33.700000000000003</v>
      </c>
      <c r="G19" s="13">
        <v>32.9</v>
      </c>
      <c r="H19" s="13">
        <v>32</v>
      </c>
      <c r="I19" s="13">
        <v>30.7</v>
      </c>
      <c r="J19" s="13">
        <v>29.7</v>
      </c>
      <c r="K19" s="13">
        <v>29.6</v>
      </c>
      <c r="L19" s="13">
        <v>28.1</v>
      </c>
      <c r="M19" s="13">
        <v>26.6</v>
      </c>
      <c r="N19" s="13">
        <v>25.8</v>
      </c>
      <c r="O19" s="13">
        <v>25.2</v>
      </c>
      <c r="P19" s="13">
        <v>24.5</v>
      </c>
      <c r="Q19" s="13">
        <v>23.7</v>
      </c>
      <c r="R19" s="13">
        <v>23.3</v>
      </c>
      <c r="S19" s="13">
        <v>21.7</v>
      </c>
      <c r="T19" s="13">
        <v>21</v>
      </c>
      <c r="U19" s="13">
        <v>20.3</v>
      </c>
      <c r="V19" s="13">
        <v>20.9</v>
      </c>
      <c r="W19" s="355">
        <v>20.2</v>
      </c>
      <c r="X19" s="13">
        <v>19.600000000000001</v>
      </c>
      <c r="Y19" s="13">
        <v>18.7</v>
      </c>
      <c r="Z19" s="13">
        <v>18</v>
      </c>
      <c r="AA19" s="13">
        <v>17.5</v>
      </c>
    </row>
    <row r="20" spans="1:27">
      <c r="A20" s="11" t="s">
        <v>2145</v>
      </c>
      <c r="C20" s="13">
        <v>34.200000000000003</v>
      </c>
      <c r="D20" s="13">
        <v>32.799999999999997</v>
      </c>
      <c r="E20" s="13">
        <v>33</v>
      </c>
      <c r="F20" s="13">
        <v>33</v>
      </c>
      <c r="G20" s="13">
        <v>33</v>
      </c>
      <c r="H20" s="13">
        <v>32.5</v>
      </c>
      <c r="I20" s="13">
        <v>31.5</v>
      </c>
      <c r="J20" s="13">
        <v>30.4</v>
      </c>
      <c r="K20" s="13">
        <v>30</v>
      </c>
      <c r="L20" s="13">
        <v>27</v>
      </c>
      <c r="M20" s="13">
        <v>24.6</v>
      </c>
      <c r="N20" s="13">
        <v>23.4</v>
      </c>
      <c r="O20" s="13">
        <v>22.4</v>
      </c>
      <c r="P20" s="13">
        <v>21.6</v>
      </c>
      <c r="Q20" s="13">
        <v>20.5</v>
      </c>
      <c r="R20" s="13">
        <v>19.899999999999999</v>
      </c>
      <c r="S20" s="13">
        <v>18</v>
      </c>
      <c r="T20" s="13">
        <v>17.2</v>
      </c>
      <c r="U20" s="13">
        <v>16.399999999999999</v>
      </c>
      <c r="V20" s="13">
        <v>16.5</v>
      </c>
      <c r="W20" s="13">
        <v>16</v>
      </c>
      <c r="X20" s="13">
        <v>15.2</v>
      </c>
      <c r="Y20" s="13">
        <v>13.9</v>
      </c>
      <c r="Z20" s="13">
        <v>13</v>
      </c>
      <c r="AA20" s="13">
        <v>12.3</v>
      </c>
    </row>
    <row r="21" spans="1:27">
      <c r="A21" s="11" t="s">
        <v>2146</v>
      </c>
      <c r="C21" s="13">
        <v>193.6</v>
      </c>
      <c r="D21" s="13">
        <v>190.3</v>
      </c>
      <c r="E21" s="13">
        <v>188.9</v>
      </c>
      <c r="F21" s="13">
        <v>187.1</v>
      </c>
      <c r="G21" s="13">
        <v>183.5</v>
      </c>
      <c r="H21" s="13">
        <v>180.3</v>
      </c>
      <c r="I21" s="13">
        <v>178.8</v>
      </c>
      <c r="J21" s="13">
        <v>174.1</v>
      </c>
      <c r="K21" s="13">
        <v>173.3</v>
      </c>
      <c r="L21" s="13">
        <v>169.5</v>
      </c>
      <c r="M21" s="13">
        <v>167</v>
      </c>
      <c r="N21" s="13">
        <v>166</v>
      </c>
      <c r="O21" s="13">
        <v>168.8</v>
      </c>
      <c r="P21" s="13">
        <v>167</v>
      </c>
      <c r="Q21" s="13">
        <v>165.8</v>
      </c>
      <c r="R21" s="13">
        <v>165.1</v>
      </c>
      <c r="S21" s="13">
        <v>162.6</v>
      </c>
      <c r="T21" s="13">
        <v>159.80000000000001</v>
      </c>
      <c r="U21" s="13">
        <v>153.4</v>
      </c>
      <c r="V21" s="13">
        <v>153.19999999999999</v>
      </c>
      <c r="W21" s="355">
        <v>149.4</v>
      </c>
      <c r="X21" s="13">
        <v>147.6</v>
      </c>
      <c r="Y21" s="13">
        <v>142.9</v>
      </c>
      <c r="Z21" s="13">
        <v>141.69999999999999</v>
      </c>
      <c r="AA21" s="13">
        <v>138.1</v>
      </c>
    </row>
    <row r="22" spans="1:27">
      <c r="A22" s="11" t="s">
        <v>2147</v>
      </c>
      <c r="C22" s="13">
        <v>43.9</v>
      </c>
      <c r="D22" s="13">
        <v>38.6</v>
      </c>
      <c r="E22" s="13">
        <v>35.9</v>
      </c>
      <c r="F22" s="13">
        <v>34.6</v>
      </c>
      <c r="G22" s="13">
        <v>34.200000000000003</v>
      </c>
      <c r="H22" s="13">
        <v>32.1</v>
      </c>
      <c r="I22" s="13">
        <v>30.7</v>
      </c>
      <c r="J22" s="13">
        <v>29.3</v>
      </c>
      <c r="K22" s="13">
        <v>29.6</v>
      </c>
      <c r="L22" s="13">
        <v>30.3</v>
      </c>
      <c r="M22" s="13">
        <v>29.9</v>
      </c>
      <c r="N22" s="13">
        <v>29.6</v>
      </c>
      <c r="O22" s="13">
        <v>29.8</v>
      </c>
      <c r="P22" s="13">
        <v>29.3</v>
      </c>
      <c r="Q22" s="13">
        <v>28.8</v>
      </c>
      <c r="R22" s="13">
        <v>28.4</v>
      </c>
      <c r="S22" s="13">
        <v>27.5</v>
      </c>
      <c r="T22" s="13">
        <v>26.8</v>
      </c>
      <c r="U22" s="13">
        <v>26.3</v>
      </c>
      <c r="V22" s="13">
        <v>26.3</v>
      </c>
      <c r="W22" s="355">
        <v>25.5</v>
      </c>
      <c r="X22" s="13">
        <v>25.3</v>
      </c>
      <c r="Y22" s="13">
        <v>23.5</v>
      </c>
      <c r="Z22" s="13">
        <v>23.2</v>
      </c>
      <c r="AA22" s="13">
        <v>22.2</v>
      </c>
    </row>
    <row r="23" spans="1:27">
      <c r="A23" s="11" t="s">
        <v>2148</v>
      </c>
      <c r="C23" s="13">
        <v>91.1</v>
      </c>
      <c r="D23" s="13">
        <v>91.4</v>
      </c>
      <c r="E23" s="13">
        <v>92</v>
      </c>
      <c r="F23" s="13">
        <v>92.3</v>
      </c>
      <c r="G23" s="13">
        <v>92.6</v>
      </c>
      <c r="H23" s="13">
        <v>92</v>
      </c>
      <c r="I23" s="13">
        <v>90.1</v>
      </c>
      <c r="J23" s="13">
        <v>89.6</v>
      </c>
      <c r="K23" s="13">
        <v>91.5</v>
      </c>
      <c r="L23" s="13">
        <v>88.8</v>
      </c>
      <c r="M23" s="13">
        <v>86.7</v>
      </c>
      <c r="N23" s="13">
        <v>85.8</v>
      </c>
      <c r="O23" s="13">
        <v>86</v>
      </c>
      <c r="P23" s="13">
        <v>86.3</v>
      </c>
      <c r="Q23" s="13">
        <v>87.1</v>
      </c>
      <c r="R23" s="13">
        <v>85.7</v>
      </c>
      <c r="S23" s="13">
        <v>83.9</v>
      </c>
      <c r="T23" s="13">
        <v>83.5</v>
      </c>
      <c r="U23" s="13">
        <v>83.5</v>
      </c>
      <c r="V23" s="13">
        <v>84.7</v>
      </c>
      <c r="W23" s="13">
        <v>86</v>
      </c>
      <c r="X23" s="13">
        <v>84.4</v>
      </c>
      <c r="Y23" s="13">
        <v>81.599999999999994</v>
      </c>
      <c r="Z23" s="13">
        <v>77.7</v>
      </c>
      <c r="AA23" s="13">
        <v>76</v>
      </c>
    </row>
    <row r="24" spans="1:27">
      <c r="A24" s="11" t="s">
        <v>2149</v>
      </c>
      <c r="C24" s="13">
        <v>113.1</v>
      </c>
      <c r="D24" s="13">
        <v>110.8</v>
      </c>
      <c r="E24" s="13">
        <v>106.8</v>
      </c>
      <c r="F24" s="13">
        <v>105.1</v>
      </c>
      <c r="G24" s="13">
        <v>101.8</v>
      </c>
      <c r="H24" s="13">
        <v>98.7</v>
      </c>
      <c r="I24" s="13">
        <v>95.2</v>
      </c>
      <c r="J24" s="13">
        <v>91.6</v>
      </c>
      <c r="K24" s="13">
        <v>90.7</v>
      </c>
      <c r="L24" s="13">
        <v>87.8</v>
      </c>
      <c r="M24" s="13">
        <v>85.9</v>
      </c>
      <c r="N24" s="13">
        <v>85</v>
      </c>
      <c r="O24" s="13">
        <v>83.7</v>
      </c>
      <c r="P24" s="13">
        <v>81.900000000000006</v>
      </c>
      <c r="Q24" s="13">
        <v>82.3</v>
      </c>
      <c r="R24" s="13">
        <v>82</v>
      </c>
      <c r="S24" s="13">
        <v>81.099999999999994</v>
      </c>
      <c r="T24" s="13">
        <v>80.5</v>
      </c>
      <c r="U24" s="13">
        <v>80.3</v>
      </c>
      <c r="V24" s="13">
        <v>79.2</v>
      </c>
      <c r="W24" s="355">
        <v>77.400000000000006</v>
      </c>
      <c r="X24" s="13">
        <v>74.900000000000006</v>
      </c>
      <c r="Y24" s="13">
        <v>72.400000000000006</v>
      </c>
      <c r="Z24" s="13">
        <v>69.400000000000006</v>
      </c>
      <c r="AA24" s="13">
        <v>67</v>
      </c>
    </row>
    <row r="25" spans="1:27">
      <c r="A25" s="11" t="s">
        <v>2150</v>
      </c>
      <c r="C25" s="13">
        <v>59.5</v>
      </c>
      <c r="D25" s="13">
        <v>57.3</v>
      </c>
      <c r="E25" s="13">
        <v>54.1</v>
      </c>
      <c r="F25" s="13">
        <v>50.2</v>
      </c>
      <c r="G25" s="13">
        <v>47.7</v>
      </c>
      <c r="H25" s="13">
        <v>42.9</v>
      </c>
      <c r="I25" s="13">
        <v>37.4</v>
      </c>
      <c r="J25" s="13">
        <v>33</v>
      </c>
      <c r="K25" s="13">
        <v>33</v>
      </c>
      <c r="L25" s="13">
        <v>30.9</v>
      </c>
      <c r="M25" s="13">
        <v>26.3</v>
      </c>
      <c r="N25" s="13">
        <v>23.4</v>
      </c>
      <c r="O25" s="13">
        <v>21.1</v>
      </c>
      <c r="P25" s="13">
        <v>22.6</v>
      </c>
      <c r="Q25" s="13">
        <v>19.7</v>
      </c>
      <c r="R25" s="13">
        <v>15.9</v>
      </c>
      <c r="S25" s="13">
        <v>13.2</v>
      </c>
      <c r="T25" s="13">
        <v>10.9</v>
      </c>
      <c r="U25" s="13">
        <v>9.6999999999999993</v>
      </c>
      <c r="V25" s="13">
        <v>8.3000000000000007</v>
      </c>
      <c r="W25" s="356">
        <v>1.4</v>
      </c>
      <c r="X25" s="13">
        <v>1.8</v>
      </c>
      <c r="Y25" s="13">
        <v>3.2</v>
      </c>
      <c r="Z25" s="13">
        <v>2.1</v>
      </c>
      <c r="AA25" s="13">
        <v>1.3</v>
      </c>
    </row>
    <row r="26" spans="1:27" ht="26.4">
      <c r="A26" s="26" t="s">
        <v>853</v>
      </c>
      <c r="C26" s="13">
        <v>284.60000000000002</v>
      </c>
      <c r="D26" s="13">
        <v>281.8</v>
      </c>
      <c r="E26" s="13">
        <v>272.39999999999998</v>
      </c>
      <c r="F26" s="13">
        <v>267.8</v>
      </c>
      <c r="G26" s="13">
        <v>260.39999999999998</v>
      </c>
      <c r="H26" s="13">
        <v>251.9</v>
      </c>
      <c r="I26" s="13">
        <v>250.1</v>
      </c>
      <c r="J26" s="13">
        <v>236.4</v>
      </c>
      <c r="K26" s="13">
        <v>228.6</v>
      </c>
      <c r="L26" s="13">
        <v>229.1</v>
      </c>
      <c r="M26" s="13">
        <v>224.1</v>
      </c>
      <c r="N26" s="13">
        <v>214</v>
      </c>
      <c r="O26" s="13">
        <v>210.4</v>
      </c>
      <c r="P26" s="13">
        <v>200.3</v>
      </c>
      <c r="Q26" s="13">
        <v>190.2</v>
      </c>
      <c r="R26" s="13">
        <v>190.1</v>
      </c>
      <c r="S26" s="13">
        <v>191.9</v>
      </c>
      <c r="T26" s="13">
        <v>185.8</v>
      </c>
      <c r="U26" s="13">
        <v>179</v>
      </c>
      <c r="V26" s="13">
        <v>178.4</v>
      </c>
      <c r="W26" s="30">
        <v>177.9</v>
      </c>
      <c r="X26" s="13">
        <v>173.9</v>
      </c>
      <c r="Y26" s="13">
        <v>166.5</v>
      </c>
      <c r="Z26" s="13">
        <v>163.5</v>
      </c>
      <c r="AA26" s="13">
        <v>158.5</v>
      </c>
    </row>
    <row r="27" spans="1:27" ht="28.8">
      <c r="A27" s="8" t="s">
        <v>999</v>
      </c>
      <c r="C27" s="13">
        <v>42.9</v>
      </c>
      <c r="D27" s="13">
        <v>43.2</v>
      </c>
      <c r="E27" s="13">
        <v>42.9</v>
      </c>
      <c r="F27" s="13">
        <v>44.4</v>
      </c>
      <c r="G27" s="13">
        <v>45.6</v>
      </c>
      <c r="H27" s="13">
        <v>45.9</v>
      </c>
      <c r="I27" s="13">
        <v>46.4</v>
      </c>
      <c r="J27" s="13">
        <v>46.8</v>
      </c>
      <c r="K27" s="13">
        <v>46.8</v>
      </c>
      <c r="L27" s="13">
        <v>46.9</v>
      </c>
      <c r="M27" s="13">
        <v>47.4</v>
      </c>
      <c r="N27" s="13">
        <v>47.9</v>
      </c>
      <c r="O27" s="13">
        <v>48.2</v>
      </c>
      <c r="P27" s="13">
        <v>48.6</v>
      </c>
      <c r="Q27" s="13">
        <v>49.1</v>
      </c>
      <c r="R27" s="13">
        <v>49.6</v>
      </c>
      <c r="S27" s="13">
        <v>49.3</v>
      </c>
      <c r="T27" s="13">
        <v>49.8</v>
      </c>
      <c r="U27" s="13">
        <v>50.1</v>
      </c>
      <c r="V27" s="13">
        <v>51.2</v>
      </c>
      <c r="W27" s="77">
        <v>49.1</v>
      </c>
      <c r="X27" s="77">
        <v>48.9</v>
      </c>
      <c r="Y27" s="13">
        <v>48.5</v>
      </c>
      <c r="Z27" s="13">
        <v>45.9</v>
      </c>
      <c r="AA27" s="13">
        <v>46.4</v>
      </c>
    </row>
    <row r="28" spans="1:27" ht="15.6">
      <c r="A28" s="8" t="s">
        <v>1000</v>
      </c>
      <c r="C28" s="13">
        <v>637.29999999999995</v>
      </c>
      <c r="D28" s="13">
        <v>641.6</v>
      </c>
      <c r="E28" s="13">
        <v>636.79999999999995</v>
      </c>
      <c r="F28" s="13">
        <v>653.70000000000005</v>
      </c>
      <c r="G28" s="13">
        <v>669.2</v>
      </c>
      <c r="H28" s="13">
        <v>673.4</v>
      </c>
      <c r="I28" s="13">
        <v>679.8</v>
      </c>
      <c r="J28" s="13">
        <v>682.5</v>
      </c>
      <c r="K28" s="13">
        <v>680.2</v>
      </c>
      <c r="L28" s="13">
        <v>677.8</v>
      </c>
      <c r="M28" s="13">
        <v>682.4</v>
      </c>
      <c r="N28" s="13">
        <v>686</v>
      </c>
      <c r="O28" s="13">
        <v>688.2</v>
      </c>
      <c r="P28" s="13">
        <v>690.3</v>
      </c>
      <c r="Q28" s="13">
        <v>702.2</v>
      </c>
      <c r="R28" s="13">
        <v>707.3</v>
      </c>
      <c r="S28" s="13">
        <v>703.8</v>
      </c>
      <c r="T28" s="13">
        <v>711.3</v>
      </c>
      <c r="U28" s="13">
        <v>715.8</v>
      </c>
      <c r="V28" s="77">
        <v>732.8</v>
      </c>
      <c r="W28" s="77">
        <v>703.2</v>
      </c>
      <c r="X28" s="77">
        <v>702.6</v>
      </c>
      <c r="Y28" s="13">
        <v>709.4</v>
      </c>
      <c r="Z28" s="13">
        <v>673</v>
      </c>
      <c r="AA28" s="13">
        <v>680.9</v>
      </c>
    </row>
    <row r="29" spans="1:27">
      <c r="A29" s="9" t="s">
        <v>1370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T29" s="18"/>
      <c r="U29" s="175"/>
      <c r="V29" s="13"/>
      <c r="X29" s="424"/>
      <c r="Y29" s="427"/>
      <c r="Z29" s="427"/>
      <c r="AA29" s="427"/>
    </row>
    <row r="30" spans="1:27">
      <c r="A30" s="46" t="s">
        <v>1822</v>
      </c>
      <c r="C30" s="13">
        <v>167</v>
      </c>
      <c r="D30" s="13">
        <v>167.3</v>
      </c>
      <c r="E30" s="13">
        <v>169</v>
      </c>
      <c r="F30" s="13">
        <v>153.4</v>
      </c>
      <c r="G30" s="13">
        <v>157.30000000000001</v>
      </c>
      <c r="H30" s="13">
        <v>140.80000000000001</v>
      </c>
      <c r="I30" s="13">
        <v>154</v>
      </c>
      <c r="J30" s="13">
        <v>154.80000000000001</v>
      </c>
      <c r="K30" s="13">
        <v>159.19999999999999</v>
      </c>
      <c r="L30" s="13">
        <v>157.69999999999999</v>
      </c>
      <c r="M30" s="13">
        <v>158.80000000000001</v>
      </c>
      <c r="N30" s="13">
        <v>158.30000000000001</v>
      </c>
      <c r="O30" s="13">
        <v>158.5</v>
      </c>
      <c r="P30" s="13">
        <v>159.69999999999999</v>
      </c>
      <c r="Q30" s="13">
        <v>165.3</v>
      </c>
      <c r="R30" s="13">
        <v>167.2</v>
      </c>
      <c r="S30" s="13">
        <v>166.8</v>
      </c>
      <c r="T30" s="13">
        <v>162.5</v>
      </c>
      <c r="U30" s="13">
        <v>164.8</v>
      </c>
      <c r="V30" s="13">
        <v>168.8</v>
      </c>
      <c r="W30" s="355">
        <v>167.5</v>
      </c>
      <c r="X30" s="13">
        <v>167.6</v>
      </c>
      <c r="Y30" s="13">
        <v>162.80000000000001</v>
      </c>
      <c r="Z30" s="13">
        <v>159.5</v>
      </c>
      <c r="AA30" s="13">
        <v>163.5</v>
      </c>
    </row>
    <row r="31" spans="1:27" ht="15.6">
      <c r="A31" s="46" t="s">
        <v>1395</v>
      </c>
      <c r="C31" s="13">
        <v>78.599999999999994</v>
      </c>
      <c r="D31" s="13">
        <v>79.099999999999994</v>
      </c>
      <c r="E31" s="13">
        <v>82.1</v>
      </c>
      <c r="F31" s="13">
        <v>85.2</v>
      </c>
      <c r="G31" s="13">
        <v>88</v>
      </c>
      <c r="H31" s="13">
        <v>89.6</v>
      </c>
      <c r="I31" s="13">
        <v>87.6</v>
      </c>
      <c r="J31" s="13">
        <v>89.3</v>
      </c>
      <c r="K31" s="13">
        <v>62.3</v>
      </c>
      <c r="L31" s="13">
        <v>62.2</v>
      </c>
      <c r="M31" s="13">
        <v>63.5</v>
      </c>
      <c r="N31" s="13">
        <v>64.5</v>
      </c>
      <c r="O31" s="13">
        <v>65</v>
      </c>
      <c r="P31" s="13">
        <v>65</v>
      </c>
      <c r="Q31" s="13">
        <v>66.2</v>
      </c>
      <c r="R31" s="13">
        <v>67.3</v>
      </c>
      <c r="S31" s="13">
        <v>67.8</v>
      </c>
      <c r="T31" s="13">
        <v>69.3</v>
      </c>
      <c r="U31" s="13">
        <v>70.5</v>
      </c>
      <c r="V31" s="13">
        <v>73.2</v>
      </c>
      <c r="W31" s="13">
        <v>71</v>
      </c>
      <c r="X31" s="13">
        <v>71</v>
      </c>
      <c r="Y31" s="13">
        <v>68.599999999999994</v>
      </c>
      <c r="Z31" s="13">
        <v>67.400000000000006</v>
      </c>
      <c r="AA31" s="13">
        <v>72</v>
      </c>
    </row>
    <row r="32" spans="1:27">
      <c r="A32" s="96" t="s">
        <v>854</v>
      </c>
      <c r="C32" s="13">
        <v>39.6</v>
      </c>
      <c r="D32" s="13">
        <v>40</v>
      </c>
      <c r="E32" s="13">
        <v>39.299999999999997</v>
      </c>
      <c r="F32" s="13">
        <v>40.799999999999997</v>
      </c>
      <c r="G32" s="13">
        <v>41.8</v>
      </c>
      <c r="H32" s="13">
        <v>42.2</v>
      </c>
      <c r="I32" s="13">
        <v>41.2</v>
      </c>
      <c r="J32" s="13">
        <v>41.6</v>
      </c>
      <c r="K32" s="13">
        <v>41.9</v>
      </c>
      <c r="L32" s="13">
        <v>42</v>
      </c>
      <c r="M32" s="13">
        <v>42.2</v>
      </c>
      <c r="N32" s="13">
        <v>42.6</v>
      </c>
      <c r="O32" s="13">
        <v>42.8</v>
      </c>
      <c r="P32" s="13">
        <v>42.9</v>
      </c>
      <c r="Q32" s="13">
        <v>43.5</v>
      </c>
      <c r="R32" s="13">
        <v>43.6</v>
      </c>
      <c r="S32" s="13">
        <v>43.3</v>
      </c>
      <c r="T32" s="13">
        <v>43.6</v>
      </c>
      <c r="U32" s="13">
        <v>43.7</v>
      </c>
      <c r="V32" s="13">
        <v>44.5</v>
      </c>
      <c r="W32" s="13">
        <v>43.9</v>
      </c>
      <c r="X32" s="13">
        <v>43.8</v>
      </c>
      <c r="Y32" s="13">
        <v>43.4</v>
      </c>
      <c r="Z32" s="13">
        <v>42.8</v>
      </c>
      <c r="AA32" s="13">
        <v>43.2</v>
      </c>
    </row>
    <row r="33" spans="1:27" ht="15.6">
      <c r="A33" s="96" t="s">
        <v>1396</v>
      </c>
      <c r="C33" s="13">
        <v>77.599999999999994</v>
      </c>
      <c r="D33" s="13">
        <v>78.2</v>
      </c>
      <c r="E33" s="13">
        <v>75.400000000000006</v>
      </c>
      <c r="F33" s="13">
        <v>76.099999999999994</v>
      </c>
      <c r="G33" s="13">
        <v>76.3</v>
      </c>
      <c r="H33" s="13">
        <v>74.8</v>
      </c>
      <c r="I33" s="13">
        <v>70.3</v>
      </c>
      <c r="J33" s="13">
        <v>69.5</v>
      </c>
      <c r="K33" s="13">
        <v>72.099999999999994</v>
      </c>
      <c r="L33" s="13">
        <v>69.900000000000006</v>
      </c>
      <c r="M33" s="13">
        <v>69.599999999999994</v>
      </c>
      <c r="N33" s="13">
        <v>69.3</v>
      </c>
      <c r="O33" s="13">
        <v>68.7</v>
      </c>
      <c r="P33" s="13">
        <v>68.599999999999994</v>
      </c>
      <c r="Q33" s="13">
        <v>69.8</v>
      </c>
      <c r="R33" s="13">
        <v>69.400000000000006</v>
      </c>
      <c r="S33" s="13">
        <v>69.400000000000006</v>
      </c>
      <c r="T33" s="13">
        <v>69.400000000000006</v>
      </c>
      <c r="U33" s="13">
        <v>68.900000000000006</v>
      </c>
      <c r="V33" s="13">
        <v>69.099999999999994</v>
      </c>
      <c r="W33" s="13">
        <v>68.5</v>
      </c>
      <c r="X33" s="13">
        <v>67.8</v>
      </c>
      <c r="Y33" s="13">
        <v>65.5</v>
      </c>
      <c r="Z33" s="13">
        <v>65.2</v>
      </c>
      <c r="AA33" s="13">
        <v>58.3</v>
      </c>
    </row>
    <row r="34" spans="1:27">
      <c r="A34" s="96" t="s">
        <v>855</v>
      </c>
      <c r="C34" s="13">
        <v>14.7</v>
      </c>
      <c r="D34" s="13">
        <v>14.7</v>
      </c>
      <c r="E34" s="13">
        <v>14.9</v>
      </c>
      <c r="F34" s="13">
        <v>14.9</v>
      </c>
      <c r="G34" s="13">
        <v>15.2</v>
      </c>
      <c r="H34" s="13">
        <v>15.3</v>
      </c>
      <c r="I34" s="13">
        <v>15.2</v>
      </c>
      <c r="J34" s="13">
        <v>15.4</v>
      </c>
      <c r="K34" s="13">
        <v>15.5</v>
      </c>
      <c r="L34" s="13">
        <v>15.5</v>
      </c>
      <c r="M34" s="13">
        <v>15.6</v>
      </c>
      <c r="N34" s="13">
        <v>15.9</v>
      </c>
      <c r="O34" s="13">
        <v>16</v>
      </c>
      <c r="P34" s="13">
        <v>16.2</v>
      </c>
      <c r="Q34" s="13">
        <v>16.399999999999999</v>
      </c>
      <c r="R34" s="13">
        <v>16.5</v>
      </c>
      <c r="S34" s="13">
        <v>16.399999999999999</v>
      </c>
      <c r="T34" s="13">
        <v>16.7</v>
      </c>
      <c r="U34" s="13">
        <v>16.899999999999999</v>
      </c>
      <c r="V34" s="13">
        <v>17.399999999999999</v>
      </c>
      <c r="W34" s="13">
        <v>17.399999999999999</v>
      </c>
      <c r="X34" s="13">
        <v>17.5</v>
      </c>
      <c r="Y34" s="13">
        <v>17.399999999999999</v>
      </c>
      <c r="Z34" s="13">
        <v>17.100000000000001</v>
      </c>
      <c r="AA34" s="13">
        <v>17.399999999999999</v>
      </c>
    </row>
    <row r="35" spans="1:27">
      <c r="A35" s="96" t="s">
        <v>856</v>
      </c>
      <c r="C35" s="13">
        <v>12</v>
      </c>
      <c r="D35" s="13">
        <v>12.3</v>
      </c>
      <c r="E35" s="13">
        <v>12</v>
      </c>
      <c r="F35" s="13">
        <v>12.2</v>
      </c>
      <c r="G35" s="13">
        <v>12.3</v>
      </c>
      <c r="H35" s="13">
        <v>12.3</v>
      </c>
      <c r="I35" s="13">
        <v>12.4</v>
      </c>
      <c r="J35" s="13">
        <v>12.6</v>
      </c>
      <c r="K35" s="13">
        <v>12.6</v>
      </c>
      <c r="L35" s="13">
        <v>12.4</v>
      </c>
      <c r="M35" s="13">
        <v>12.5</v>
      </c>
      <c r="N35" s="13">
        <v>12.5</v>
      </c>
      <c r="O35" s="13">
        <v>12.5</v>
      </c>
      <c r="P35" s="13">
        <v>12.7</v>
      </c>
      <c r="Q35" s="13">
        <v>12.6</v>
      </c>
      <c r="R35" s="13">
        <v>12.5</v>
      </c>
      <c r="S35" s="13">
        <v>12.3</v>
      </c>
      <c r="T35" s="13">
        <v>12.4</v>
      </c>
      <c r="U35" s="13">
        <v>12.4</v>
      </c>
      <c r="V35" s="13">
        <v>12.7</v>
      </c>
      <c r="W35" s="355">
        <v>12.6</v>
      </c>
      <c r="X35" s="13">
        <v>12.6</v>
      </c>
      <c r="Y35" s="13">
        <v>12.5</v>
      </c>
      <c r="Z35" s="13">
        <v>12.5</v>
      </c>
      <c r="AA35" s="13">
        <v>12.9</v>
      </c>
    </row>
    <row r="36" spans="1:27" ht="15.6">
      <c r="A36" s="96" t="s">
        <v>1397</v>
      </c>
      <c r="C36" s="13">
        <v>18.5</v>
      </c>
      <c r="D36" s="13">
        <v>19.399999999999999</v>
      </c>
      <c r="E36" s="13">
        <v>19.399999999999999</v>
      </c>
      <c r="F36" s="13">
        <v>20</v>
      </c>
      <c r="G36" s="13">
        <v>20.8</v>
      </c>
      <c r="H36" s="13">
        <v>21.2</v>
      </c>
      <c r="I36" s="13">
        <v>21.9</v>
      </c>
      <c r="J36" s="13">
        <v>22.3</v>
      </c>
      <c r="K36" s="13">
        <v>23.2</v>
      </c>
      <c r="L36" s="13">
        <v>23.4</v>
      </c>
      <c r="M36" s="13">
        <v>23.9</v>
      </c>
      <c r="N36" s="13">
        <v>24.4</v>
      </c>
      <c r="O36" s="13">
        <v>24.7</v>
      </c>
      <c r="P36" s="13">
        <v>25.1</v>
      </c>
      <c r="Q36" s="13">
        <v>25.4</v>
      </c>
      <c r="R36" s="13">
        <v>25.6</v>
      </c>
      <c r="S36" s="13">
        <v>25.5</v>
      </c>
      <c r="T36" s="13">
        <v>26.1</v>
      </c>
      <c r="U36" s="13">
        <v>26.5</v>
      </c>
      <c r="V36" s="13">
        <v>27.4</v>
      </c>
      <c r="W36" s="13">
        <v>27.7</v>
      </c>
      <c r="X36" s="13">
        <v>27.8</v>
      </c>
      <c r="Y36" s="13">
        <v>27.6</v>
      </c>
      <c r="Z36" s="13">
        <v>27.4</v>
      </c>
      <c r="AA36" s="13">
        <v>27.9</v>
      </c>
    </row>
    <row r="37" spans="1:27">
      <c r="A37" s="96" t="s">
        <v>857</v>
      </c>
      <c r="C37" s="13">
        <v>20.3</v>
      </c>
      <c r="D37" s="13">
        <v>18.8</v>
      </c>
      <c r="E37" s="13">
        <v>19</v>
      </c>
      <c r="F37" s="13">
        <v>19.399999999999999</v>
      </c>
      <c r="G37" s="13">
        <v>22.1</v>
      </c>
      <c r="H37" s="13">
        <v>22.6</v>
      </c>
      <c r="I37" s="13">
        <v>21.9</v>
      </c>
      <c r="J37" s="13">
        <v>22.5</v>
      </c>
      <c r="K37" s="13">
        <v>23.6</v>
      </c>
      <c r="L37" s="13">
        <v>23.8</v>
      </c>
      <c r="M37" s="13">
        <v>24.1</v>
      </c>
      <c r="N37" s="13">
        <v>24.3</v>
      </c>
      <c r="O37" s="13">
        <v>24.7</v>
      </c>
      <c r="P37" s="13">
        <v>24.7</v>
      </c>
      <c r="Q37" s="13">
        <v>24.8</v>
      </c>
      <c r="R37" s="13">
        <v>24.6</v>
      </c>
      <c r="S37" s="13">
        <v>24.2</v>
      </c>
      <c r="T37" s="13">
        <v>24.4</v>
      </c>
      <c r="U37" s="13">
        <v>24.2</v>
      </c>
      <c r="V37" s="13">
        <v>24.4</v>
      </c>
      <c r="W37" s="355">
        <v>23.6</v>
      </c>
      <c r="X37" s="13">
        <v>23.3</v>
      </c>
      <c r="Y37" s="13">
        <v>22.8</v>
      </c>
      <c r="Z37" s="13">
        <v>20.6</v>
      </c>
      <c r="AA37" s="13">
        <v>22</v>
      </c>
    </row>
    <row r="38" spans="1:27">
      <c r="A38" s="96" t="s">
        <v>858</v>
      </c>
      <c r="C38" s="13">
        <v>10</v>
      </c>
      <c r="D38" s="13">
        <v>9.9</v>
      </c>
      <c r="E38" s="13">
        <v>9.1</v>
      </c>
      <c r="F38" s="13">
        <v>10.1</v>
      </c>
      <c r="G38" s="13">
        <v>10.4</v>
      </c>
      <c r="H38" s="13">
        <v>10.3</v>
      </c>
      <c r="I38" s="13">
        <v>9.8000000000000007</v>
      </c>
      <c r="J38" s="13">
        <v>10</v>
      </c>
      <c r="K38" s="13">
        <v>9.9</v>
      </c>
      <c r="L38" s="13">
        <v>9.6999999999999993</v>
      </c>
      <c r="M38" s="13">
        <v>9.6999999999999993</v>
      </c>
      <c r="N38" s="13">
        <v>9.6</v>
      </c>
      <c r="O38" s="13">
        <v>9.6</v>
      </c>
      <c r="P38" s="13">
        <v>9.5</v>
      </c>
      <c r="Q38" s="13">
        <v>9.3000000000000007</v>
      </c>
      <c r="R38" s="13">
        <v>9.1</v>
      </c>
      <c r="S38" s="13">
        <v>9</v>
      </c>
      <c r="T38" s="13">
        <v>8.9</v>
      </c>
      <c r="U38" s="13">
        <v>8.8000000000000007</v>
      </c>
      <c r="V38" s="13">
        <v>8.9</v>
      </c>
      <c r="W38" s="355">
        <v>8.8000000000000007</v>
      </c>
      <c r="X38" s="13">
        <v>8.6</v>
      </c>
      <c r="Y38" s="13">
        <v>8.5</v>
      </c>
      <c r="Z38" s="13">
        <v>8.3000000000000007</v>
      </c>
      <c r="AA38" s="13">
        <v>8.1</v>
      </c>
    </row>
    <row r="39" spans="1:27">
      <c r="A39" s="96" t="s">
        <v>412</v>
      </c>
      <c r="C39" s="13">
        <v>8.6</v>
      </c>
      <c r="D39" s="13">
        <v>8.6999999999999993</v>
      </c>
      <c r="E39" s="13">
        <v>9.1999999999999993</v>
      </c>
      <c r="F39" s="13">
        <v>9.6</v>
      </c>
      <c r="G39" s="13">
        <v>10.3</v>
      </c>
      <c r="H39" s="13">
        <v>10.8</v>
      </c>
      <c r="I39" s="13">
        <v>11</v>
      </c>
      <c r="J39" s="13">
        <v>11.3</v>
      </c>
      <c r="K39" s="13">
        <v>11.4</v>
      </c>
      <c r="L39" s="13">
        <v>11.5</v>
      </c>
      <c r="M39" s="13">
        <v>11.7</v>
      </c>
      <c r="N39" s="13">
        <v>11.8</v>
      </c>
      <c r="O39" s="13">
        <v>12</v>
      </c>
      <c r="P39" s="13">
        <v>12.1</v>
      </c>
      <c r="Q39" s="13">
        <v>12.3</v>
      </c>
      <c r="R39" s="13">
        <v>12.4</v>
      </c>
      <c r="S39" s="13">
        <v>12.1</v>
      </c>
      <c r="T39" s="13">
        <v>12.1</v>
      </c>
      <c r="U39" s="13">
        <v>12.1</v>
      </c>
      <c r="V39" s="13">
        <v>12.5</v>
      </c>
      <c r="W39" s="355">
        <v>12.1</v>
      </c>
      <c r="X39" s="13">
        <v>11.9</v>
      </c>
      <c r="Y39" s="13">
        <v>11.6</v>
      </c>
      <c r="Z39" s="13">
        <v>11.4</v>
      </c>
      <c r="AA39" s="13">
        <v>11.6</v>
      </c>
    </row>
    <row r="40" spans="1:27">
      <c r="A40" s="96" t="s">
        <v>2206</v>
      </c>
      <c r="C40" s="13">
        <v>19.8</v>
      </c>
      <c r="D40" s="13">
        <v>19.7</v>
      </c>
      <c r="E40" s="13">
        <v>19.2</v>
      </c>
      <c r="F40" s="13">
        <v>19.399999999999999</v>
      </c>
      <c r="G40" s="13">
        <v>19.399999999999999</v>
      </c>
      <c r="H40" s="13">
        <v>19.100000000000001</v>
      </c>
      <c r="I40" s="13">
        <v>18.8</v>
      </c>
      <c r="J40" s="13">
        <v>18.600000000000001</v>
      </c>
      <c r="K40" s="13">
        <v>18.399999999999999</v>
      </c>
      <c r="L40" s="13">
        <v>18.100000000000001</v>
      </c>
      <c r="M40" s="13">
        <v>18.2</v>
      </c>
      <c r="N40" s="13">
        <v>18.100000000000001</v>
      </c>
      <c r="O40" s="13">
        <v>18.100000000000001</v>
      </c>
      <c r="P40" s="13">
        <v>18.2</v>
      </c>
      <c r="Q40" s="13">
        <v>18</v>
      </c>
      <c r="R40" s="13">
        <v>17.899999999999999</v>
      </c>
      <c r="S40" s="13">
        <v>18</v>
      </c>
      <c r="T40" s="13">
        <v>18.3</v>
      </c>
      <c r="U40" s="13">
        <v>18.8</v>
      </c>
      <c r="V40" s="13">
        <v>19.899999999999999</v>
      </c>
      <c r="W40" s="355">
        <v>19.8</v>
      </c>
      <c r="X40" s="13">
        <v>20.3</v>
      </c>
      <c r="Y40" s="13">
        <v>21</v>
      </c>
      <c r="Z40" s="13">
        <v>21.1</v>
      </c>
      <c r="AA40" s="13">
        <v>21.5</v>
      </c>
    </row>
    <row r="41" spans="1:27" ht="26.4">
      <c r="A41" s="96" t="s">
        <v>2207</v>
      </c>
      <c r="C41" s="13">
        <v>4</v>
      </c>
      <c r="D41" s="13">
        <v>3.8</v>
      </c>
      <c r="E41" s="13">
        <v>4</v>
      </c>
      <c r="F41" s="13">
        <v>4.0999999999999996</v>
      </c>
      <c r="G41" s="13">
        <v>4.2</v>
      </c>
      <c r="H41" s="13">
        <v>4.2</v>
      </c>
      <c r="I41" s="13">
        <v>4.2</v>
      </c>
      <c r="J41" s="13">
        <v>4.0999999999999996</v>
      </c>
      <c r="K41" s="13">
        <v>4.4000000000000004</v>
      </c>
      <c r="L41" s="13">
        <v>4.2</v>
      </c>
      <c r="M41" s="13">
        <v>4.5</v>
      </c>
      <c r="N41" s="13">
        <v>4.3</v>
      </c>
      <c r="O41" s="13">
        <v>4.4000000000000004</v>
      </c>
      <c r="P41" s="13">
        <v>4.3</v>
      </c>
      <c r="Q41" s="13">
        <v>4.2</v>
      </c>
      <c r="R41" s="13">
        <v>4.2</v>
      </c>
      <c r="S41" s="13">
        <v>4.0999999999999996</v>
      </c>
      <c r="T41" s="13">
        <v>4.0999999999999996</v>
      </c>
      <c r="U41" s="13">
        <v>4</v>
      </c>
      <c r="V41" s="13">
        <v>4.0999999999999996</v>
      </c>
      <c r="W41" s="52">
        <v>4.0999999999999996</v>
      </c>
      <c r="X41" s="13">
        <v>4.0999999999999996</v>
      </c>
      <c r="Y41" s="13">
        <v>3.9</v>
      </c>
      <c r="Z41" s="13">
        <v>3.9</v>
      </c>
      <c r="AA41" s="13">
        <v>3.9</v>
      </c>
    </row>
    <row r="42" spans="1:27" ht="26.4">
      <c r="A42" s="96" t="s">
        <v>848</v>
      </c>
      <c r="C42" s="13">
        <v>35.299999999999997</v>
      </c>
      <c r="D42" s="13">
        <v>30.4</v>
      </c>
      <c r="E42" s="13">
        <v>30.5</v>
      </c>
      <c r="F42" s="13">
        <v>34.200000000000003</v>
      </c>
      <c r="G42" s="13">
        <v>28.3</v>
      </c>
      <c r="H42" s="13">
        <v>28.6</v>
      </c>
      <c r="I42" s="13">
        <v>28.1</v>
      </c>
      <c r="J42" s="13">
        <v>27.5</v>
      </c>
      <c r="K42" s="13">
        <v>27.8</v>
      </c>
      <c r="L42" s="13">
        <v>27.8</v>
      </c>
      <c r="M42" s="13">
        <v>27</v>
      </c>
      <c r="N42" s="13">
        <v>27.1</v>
      </c>
      <c r="O42" s="13">
        <v>26.2</v>
      </c>
      <c r="P42" s="13">
        <v>19.399999999999999</v>
      </c>
      <c r="Q42" s="13">
        <v>18.8</v>
      </c>
      <c r="R42" s="13">
        <v>18.899999999999999</v>
      </c>
      <c r="S42" s="13">
        <v>18</v>
      </c>
      <c r="T42" s="13">
        <v>17.8</v>
      </c>
      <c r="U42" s="13">
        <v>17.8</v>
      </c>
      <c r="V42" s="13">
        <v>17.899999999999999</v>
      </c>
      <c r="W42" s="52">
        <v>18.600000000000001</v>
      </c>
      <c r="X42" s="13">
        <v>19.5</v>
      </c>
      <c r="Y42" s="13">
        <v>12.7</v>
      </c>
      <c r="Z42" s="13">
        <v>13.2</v>
      </c>
      <c r="AA42" s="13">
        <v>13.7</v>
      </c>
    </row>
    <row r="43" spans="1:27">
      <c r="A43" s="96" t="s">
        <v>849</v>
      </c>
      <c r="C43" s="13">
        <v>46.5</v>
      </c>
      <c r="D43" s="13">
        <v>50.4</v>
      </c>
      <c r="E43" s="13">
        <v>46.2</v>
      </c>
      <c r="F43" s="13">
        <v>49.1</v>
      </c>
      <c r="G43" s="13">
        <v>50.9</v>
      </c>
      <c r="H43" s="13">
        <v>51.5</v>
      </c>
      <c r="I43" s="13">
        <v>54.4</v>
      </c>
      <c r="J43" s="13">
        <v>55.1</v>
      </c>
      <c r="K43" s="13">
        <v>55.9</v>
      </c>
      <c r="L43" s="13">
        <v>56.5</v>
      </c>
      <c r="M43" s="13">
        <v>57.6</v>
      </c>
      <c r="N43" s="13">
        <v>58.6</v>
      </c>
      <c r="O43" s="13">
        <v>60.8</v>
      </c>
      <c r="P43" s="13">
        <v>62</v>
      </c>
      <c r="Q43" s="13">
        <v>63.7</v>
      </c>
      <c r="R43" s="13">
        <v>65</v>
      </c>
      <c r="S43" s="13">
        <v>60.2</v>
      </c>
      <c r="T43" s="13">
        <v>59.8</v>
      </c>
      <c r="U43" s="13">
        <v>60.6</v>
      </c>
      <c r="V43" s="13">
        <v>62.2</v>
      </c>
      <c r="W43" s="356">
        <v>63.2</v>
      </c>
      <c r="X43" s="13">
        <v>63.1</v>
      </c>
      <c r="Y43" s="13">
        <v>61.7</v>
      </c>
      <c r="Z43" s="13">
        <v>59.7</v>
      </c>
      <c r="AA43" s="13">
        <v>60.5</v>
      </c>
    </row>
    <row r="44" spans="1:27" ht="42">
      <c r="A44" s="8" t="s">
        <v>2139</v>
      </c>
      <c r="C44" s="13">
        <v>115</v>
      </c>
      <c r="D44" s="13">
        <v>112.9</v>
      </c>
      <c r="E44" s="13">
        <v>108.7</v>
      </c>
      <c r="F44" s="13">
        <v>110.8</v>
      </c>
      <c r="G44" s="13">
        <v>112.3</v>
      </c>
      <c r="H44" s="13">
        <v>110.9</v>
      </c>
      <c r="I44" s="13">
        <v>110.7</v>
      </c>
      <c r="J44" s="13">
        <v>110.6</v>
      </c>
      <c r="K44" s="13">
        <v>107.6</v>
      </c>
      <c r="L44" s="13">
        <v>106.8</v>
      </c>
      <c r="M44" s="13">
        <v>108.2</v>
      </c>
      <c r="N44" s="13">
        <v>108.3</v>
      </c>
      <c r="O44" s="13">
        <v>108.3</v>
      </c>
      <c r="P44" s="13">
        <v>107.7</v>
      </c>
      <c r="Q44" s="13">
        <v>108.1</v>
      </c>
      <c r="R44" s="13">
        <v>108.1</v>
      </c>
      <c r="S44" s="13">
        <v>105.9</v>
      </c>
      <c r="T44" s="13">
        <v>106.2</v>
      </c>
      <c r="U44" s="13">
        <v>105.6</v>
      </c>
      <c r="V44" s="13">
        <v>107</v>
      </c>
      <c r="W44" s="18">
        <v>106.1</v>
      </c>
      <c r="X44" s="13">
        <v>105.7</v>
      </c>
      <c r="Y44" s="13">
        <v>104.3</v>
      </c>
      <c r="Z44" s="13">
        <v>105.8</v>
      </c>
      <c r="AA44" s="13">
        <v>104.8</v>
      </c>
    </row>
    <row r="45" spans="1:27" ht="26.4">
      <c r="A45" s="8" t="s">
        <v>850</v>
      </c>
      <c r="C45" s="13">
        <v>1709.1</v>
      </c>
      <c r="D45" s="13">
        <v>1674.2</v>
      </c>
      <c r="E45" s="13">
        <v>1613.2</v>
      </c>
      <c r="F45" s="13">
        <v>1628.8</v>
      </c>
      <c r="G45" s="13">
        <v>1648.6</v>
      </c>
      <c r="H45" s="13">
        <v>1626.3</v>
      </c>
      <c r="I45" s="13">
        <v>1620.9</v>
      </c>
      <c r="J45" s="13">
        <v>1611.7</v>
      </c>
      <c r="K45" s="13">
        <v>1563.6</v>
      </c>
      <c r="L45" s="13">
        <v>1544.4</v>
      </c>
      <c r="M45" s="13">
        <v>1557</v>
      </c>
      <c r="N45" s="13">
        <v>1551.5</v>
      </c>
      <c r="O45" s="13">
        <v>1545.6</v>
      </c>
      <c r="P45" s="13">
        <v>1529.8</v>
      </c>
      <c r="Q45" s="13">
        <v>1545</v>
      </c>
      <c r="R45" s="13">
        <v>1542.5</v>
      </c>
      <c r="S45" s="13">
        <v>1511.2</v>
      </c>
      <c r="T45" s="13">
        <v>1517.6</v>
      </c>
      <c r="U45" s="310" t="s">
        <v>909</v>
      </c>
      <c r="V45" s="13">
        <v>1530.4</v>
      </c>
      <c r="W45" s="18">
        <v>1520.3</v>
      </c>
      <c r="X45" s="13">
        <v>1518.5</v>
      </c>
      <c r="Y45" s="13">
        <v>1525.1</v>
      </c>
      <c r="Z45" s="13">
        <v>1549.7</v>
      </c>
      <c r="AA45" s="13">
        <v>1537.9</v>
      </c>
    </row>
    <row r="46" spans="1:27">
      <c r="A46" s="8" t="s">
        <v>1370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8"/>
      <c r="U46" s="175"/>
      <c r="V46" s="13"/>
      <c r="W46" s="18"/>
      <c r="X46" s="427"/>
      <c r="Y46" s="427"/>
      <c r="Z46" s="427"/>
      <c r="AA46" s="427"/>
    </row>
    <row r="47" spans="1:27" ht="15.6">
      <c r="A47" s="11" t="s">
        <v>1001</v>
      </c>
      <c r="C47" s="13">
        <v>333.5</v>
      </c>
      <c r="D47" s="13">
        <v>298.89999999999998</v>
      </c>
      <c r="E47" s="13">
        <v>261.8</v>
      </c>
      <c r="F47" s="13">
        <v>273.39999999999998</v>
      </c>
      <c r="G47" s="13">
        <v>263.8</v>
      </c>
      <c r="H47" s="13">
        <v>255.4</v>
      </c>
      <c r="I47" s="13">
        <v>237.8</v>
      </c>
      <c r="J47" s="13">
        <v>231.8</v>
      </c>
      <c r="K47" s="13">
        <v>184.8</v>
      </c>
      <c r="L47" s="13">
        <v>172.8</v>
      </c>
      <c r="M47" s="13">
        <v>170.7</v>
      </c>
      <c r="N47" s="13">
        <v>166.3</v>
      </c>
      <c r="O47" s="13">
        <v>164.4</v>
      </c>
      <c r="P47" s="13">
        <v>160.69999999999999</v>
      </c>
      <c r="Q47" s="13">
        <v>159.80000000000001</v>
      </c>
      <c r="R47" s="13">
        <v>160.19999999999999</v>
      </c>
      <c r="S47" s="13">
        <v>158.4</v>
      </c>
      <c r="T47" s="13">
        <v>159</v>
      </c>
      <c r="U47" s="13">
        <v>160.1</v>
      </c>
      <c r="V47" s="13">
        <v>161.1</v>
      </c>
      <c r="W47" s="84">
        <v>110.3</v>
      </c>
      <c r="X47" s="13">
        <v>158.1</v>
      </c>
      <c r="Y47" s="13">
        <v>158.5</v>
      </c>
      <c r="Z47" s="13">
        <v>129.9</v>
      </c>
      <c r="AA47" s="13">
        <v>131.4</v>
      </c>
    </row>
    <row r="48" spans="1:27">
      <c r="A48" s="11" t="s">
        <v>2002</v>
      </c>
      <c r="C48" s="13">
        <v>128.30000000000001</v>
      </c>
      <c r="D48" s="13">
        <v>128.5</v>
      </c>
      <c r="E48" s="13">
        <v>115.8</v>
      </c>
      <c r="F48" s="13">
        <v>112.8</v>
      </c>
      <c r="G48" s="13">
        <v>107.1</v>
      </c>
      <c r="H48" s="13">
        <v>104.4</v>
      </c>
      <c r="I48" s="13">
        <v>93.8</v>
      </c>
      <c r="J48" s="13">
        <v>91.7</v>
      </c>
      <c r="K48" s="13">
        <v>76.7</v>
      </c>
      <c r="L48" s="13">
        <v>70.7</v>
      </c>
      <c r="M48" s="13">
        <v>70</v>
      </c>
      <c r="N48" s="13">
        <v>69.900000000000006</v>
      </c>
      <c r="O48" s="13">
        <v>68.8</v>
      </c>
      <c r="P48" s="13">
        <v>67.8</v>
      </c>
      <c r="Q48" s="13">
        <v>68.2</v>
      </c>
      <c r="R48" s="13">
        <v>67</v>
      </c>
      <c r="S48" s="13">
        <v>66.900000000000006</v>
      </c>
      <c r="T48" s="13">
        <v>67.099999999999994</v>
      </c>
      <c r="U48" s="13">
        <v>64.900000000000006</v>
      </c>
      <c r="V48" s="13">
        <v>64.3</v>
      </c>
      <c r="W48" s="18">
        <v>62.8</v>
      </c>
      <c r="X48" s="13">
        <v>62.6</v>
      </c>
      <c r="Y48" s="13">
        <v>61.7</v>
      </c>
      <c r="Z48" s="13">
        <v>57.3</v>
      </c>
      <c r="AA48" s="13">
        <v>59.4</v>
      </c>
    </row>
    <row r="49" spans="1:256">
      <c r="A49" s="46" t="s">
        <v>572</v>
      </c>
      <c r="C49" s="13">
        <v>940.5</v>
      </c>
      <c r="D49" s="13">
        <v>952.3</v>
      </c>
      <c r="E49" s="13">
        <v>996.4</v>
      </c>
      <c r="F49" s="13">
        <v>1003.3</v>
      </c>
      <c r="G49" s="13">
        <v>978.7</v>
      </c>
      <c r="H49" s="13">
        <v>972.7</v>
      </c>
      <c r="I49" s="13">
        <v>956.7</v>
      </c>
      <c r="J49" s="13">
        <v>958.3</v>
      </c>
      <c r="K49" s="13">
        <v>1013.6</v>
      </c>
      <c r="L49" s="13">
        <v>1020.1</v>
      </c>
      <c r="M49" s="13">
        <v>1039.5999999999999</v>
      </c>
      <c r="N49" s="13">
        <v>1042.8</v>
      </c>
      <c r="O49" s="13">
        <v>1046</v>
      </c>
      <c r="P49" s="13">
        <v>1045.8</v>
      </c>
      <c r="Q49" s="13">
        <v>1061.0999999999999</v>
      </c>
      <c r="R49" s="13">
        <v>1060.0999999999999</v>
      </c>
      <c r="S49" s="13">
        <v>1038.4000000000001</v>
      </c>
      <c r="T49" s="13">
        <v>1044</v>
      </c>
      <c r="U49" s="13">
        <v>1038.5</v>
      </c>
      <c r="V49" s="13">
        <v>1057.3</v>
      </c>
      <c r="W49" s="18">
        <v>1065.8</v>
      </c>
      <c r="X49" s="13">
        <v>1066.8</v>
      </c>
      <c r="Y49" s="13">
        <v>1078</v>
      </c>
      <c r="Z49" s="13">
        <v>1069.0999999999999</v>
      </c>
      <c r="AA49" s="13">
        <v>1063.9000000000001</v>
      </c>
    </row>
    <row r="50" spans="1:256" ht="26.25" customHeight="1">
      <c r="A50" s="46" t="s">
        <v>573</v>
      </c>
      <c r="C50" s="13">
        <v>72.900000000000006</v>
      </c>
      <c r="D50" s="13">
        <v>96.6</v>
      </c>
      <c r="E50" s="13">
        <v>82.6</v>
      </c>
      <c r="F50" s="13">
        <v>84.3</v>
      </c>
      <c r="G50" s="13">
        <v>100.6</v>
      </c>
      <c r="H50" s="13">
        <v>101.5</v>
      </c>
      <c r="I50" s="13">
        <v>98.3</v>
      </c>
      <c r="J50" s="13">
        <v>98.4</v>
      </c>
      <c r="K50" s="13">
        <v>106.2</v>
      </c>
      <c r="L50" s="13">
        <v>107.4</v>
      </c>
      <c r="M50" s="13">
        <v>109.1</v>
      </c>
      <c r="N50" s="13">
        <v>109.8</v>
      </c>
      <c r="O50" s="13">
        <v>108.8</v>
      </c>
      <c r="P50" s="13">
        <v>106.4</v>
      </c>
      <c r="Q50" s="13">
        <v>106.3</v>
      </c>
      <c r="R50" s="13">
        <v>105.7</v>
      </c>
      <c r="S50" s="13">
        <v>102.9</v>
      </c>
      <c r="T50" s="13">
        <v>102.4</v>
      </c>
      <c r="U50" s="13">
        <v>101.4</v>
      </c>
      <c r="V50" s="13">
        <v>101.2</v>
      </c>
      <c r="W50" s="18">
        <v>99.3</v>
      </c>
      <c r="X50" s="13">
        <v>77</v>
      </c>
      <c r="Y50" s="13">
        <v>76.2</v>
      </c>
      <c r="Z50" s="13">
        <v>70.3</v>
      </c>
      <c r="AA50" s="13">
        <v>69.5</v>
      </c>
    </row>
    <row r="51" spans="1:256">
      <c r="A51" s="46" t="s">
        <v>574</v>
      </c>
      <c r="C51" s="13">
        <v>24.6</v>
      </c>
      <c r="D51" s="13">
        <v>25</v>
      </c>
      <c r="E51" s="13">
        <v>26.7</v>
      </c>
      <c r="F51" s="13">
        <v>26.9</v>
      </c>
      <c r="G51" s="13">
        <v>26.4</v>
      </c>
      <c r="H51" s="13">
        <v>26.2</v>
      </c>
      <c r="I51" s="13">
        <v>26</v>
      </c>
      <c r="J51" s="13">
        <v>26.3</v>
      </c>
      <c r="K51" s="13">
        <v>29.3</v>
      </c>
      <c r="L51" s="13">
        <v>29.9</v>
      </c>
      <c r="M51" s="13">
        <v>30.8</v>
      </c>
      <c r="N51" s="13">
        <v>31.2</v>
      </c>
      <c r="O51" s="13">
        <v>31.4</v>
      </c>
      <c r="P51" s="13">
        <v>31.7</v>
      </c>
      <c r="Q51" s="13">
        <v>32.200000000000003</v>
      </c>
      <c r="R51" s="13">
        <v>32.5</v>
      </c>
      <c r="S51" s="13">
        <v>32.4</v>
      </c>
      <c r="T51" s="13">
        <v>33.1</v>
      </c>
      <c r="U51" s="13">
        <v>33.5</v>
      </c>
      <c r="V51" s="13">
        <v>34.700000000000003</v>
      </c>
      <c r="W51" s="18">
        <v>35.200000000000003</v>
      </c>
      <c r="X51" s="13">
        <v>35.9</v>
      </c>
      <c r="Y51" s="13">
        <v>37.200000000000003</v>
      </c>
      <c r="Z51" s="13">
        <v>37.5</v>
      </c>
      <c r="AA51" s="13">
        <v>37.799999999999997</v>
      </c>
    </row>
    <row r="52" spans="1:256">
      <c r="A52" s="11" t="s">
        <v>575</v>
      </c>
      <c r="C52" s="13">
        <v>25.3</v>
      </c>
      <c r="D52" s="13">
        <v>26.9</v>
      </c>
      <c r="E52" s="13">
        <v>26.3</v>
      </c>
      <c r="F52" s="13">
        <v>26.1</v>
      </c>
      <c r="G52" s="13">
        <v>26.4</v>
      </c>
      <c r="H52" s="13">
        <v>24.7</v>
      </c>
      <c r="I52" s="13">
        <v>28.4</v>
      </c>
      <c r="J52" s="13">
        <v>26</v>
      </c>
      <c r="K52" s="13">
        <v>25.8</v>
      </c>
      <c r="L52" s="13">
        <v>25.5</v>
      </c>
      <c r="M52" s="13">
        <v>25.1</v>
      </c>
      <c r="N52" s="13">
        <v>25</v>
      </c>
      <c r="O52" s="13">
        <v>25</v>
      </c>
      <c r="P52" s="13">
        <v>24.9</v>
      </c>
      <c r="Q52" s="13">
        <v>25.2</v>
      </c>
      <c r="R52" s="13">
        <v>25</v>
      </c>
      <c r="S52" s="13">
        <v>22.7</v>
      </c>
      <c r="T52" s="13">
        <v>22.3</v>
      </c>
      <c r="U52" s="13">
        <v>22.2</v>
      </c>
      <c r="V52" s="13">
        <v>22.1</v>
      </c>
      <c r="W52" s="18">
        <v>23.1</v>
      </c>
      <c r="X52" s="13">
        <v>22.6</v>
      </c>
      <c r="Y52" s="13">
        <v>21.7</v>
      </c>
      <c r="Z52" s="13">
        <v>18.600000000000001</v>
      </c>
      <c r="AA52" s="13">
        <v>18.7</v>
      </c>
    </row>
    <row r="53" spans="1:256" ht="26.4">
      <c r="A53" s="8" t="s">
        <v>2137</v>
      </c>
      <c r="C53" s="10">
        <v>3122</v>
      </c>
      <c r="D53" s="10">
        <v>3186</v>
      </c>
      <c r="E53" s="10">
        <v>3187</v>
      </c>
      <c r="F53" s="10">
        <v>3172</v>
      </c>
      <c r="G53" s="10">
        <v>3164</v>
      </c>
      <c r="H53" s="10">
        <v>3150</v>
      </c>
      <c r="I53" s="10">
        <v>3135</v>
      </c>
      <c r="J53" s="10">
        <v>3142</v>
      </c>
      <c r="K53" s="10">
        <v>3172</v>
      </c>
      <c r="L53" s="10">
        <v>3212</v>
      </c>
      <c r="M53" s="10">
        <v>3252</v>
      </c>
      <c r="N53" s="10">
        <v>3268</v>
      </c>
      <c r="O53" s="10">
        <v>3266</v>
      </c>
      <c r="P53" s="10">
        <v>3276</v>
      </c>
      <c r="Q53" s="10">
        <v>3223</v>
      </c>
      <c r="R53" s="10">
        <v>3091</v>
      </c>
      <c r="S53" s="10">
        <v>3029</v>
      </c>
      <c r="T53" s="10">
        <v>2992</v>
      </c>
      <c r="U53" s="10">
        <v>2940</v>
      </c>
      <c r="V53" s="10">
        <v>2912</v>
      </c>
      <c r="W53" s="18">
        <v>2841</v>
      </c>
      <c r="X53" s="10">
        <v>2704</v>
      </c>
      <c r="Y53" s="10">
        <v>2657</v>
      </c>
      <c r="Z53" s="10">
        <v>2561</v>
      </c>
      <c r="AA53" s="10">
        <v>2458</v>
      </c>
    </row>
    <row r="54" spans="1:256" ht="26.4">
      <c r="A54" s="8" t="s">
        <v>2138</v>
      </c>
      <c r="C54" s="13">
        <v>3436.7</v>
      </c>
      <c r="D54" s="13">
        <v>3244</v>
      </c>
      <c r="E54" s="13">
        <v>3060.2</v>
      </c>
      <c r="F54" s="13">
        <v>2766.4</v>
      </c>
      <c r="G54" s="13">
        <v>2652</v>
      </c>
      <c r="H54" s="13">
        <v>2498.1</v>
      </c>
      <c r="I54" s="13">
        <v>2346.1</v>
      </c>
      <c r="J54" s="13">
        <v>2181.1999999999998</v>
      </c>
      <c r="K54" s="13">
        <v>2138.8000000000002</v>
      </c>
      <c r="L54" s="13">
        <v>2014.7</v>
      </c>
      <c r="M54" s="13">
        <v>1944.5</v>
      </c>
      <c r="N54" s="13">
        <v>1864.6</v>
      </c>
      <c r="O54" s="13">
        <v>1797.6</v>
      </c>
      <c r="P54" s="13">
        <v>1675.7</v>
      </c>
      <c r="Q54" s="13">
        <v>1582.4</v>
      </c>
      <c r="R54" s="13">
        <v>1479</v>
      </c>
      <c r="S54" s="13">
        <v>1385.6</v>
      </c>
      <c r="T54" s="13">
        <v>1292.4000000000001</v>
      </c>
      <c r="U54" s="13">
        <v>1186.0999999999999</v>
      </c>
      <c r="V54" s="13">
        <v>1124.9000000000001</v>
      </c>
      <c r="W54" s="27">
        <v>1064</v>
      </c>
      <c r="X54" s="13">
        <v>1012.4</v>
      </c>
      <c r="Y54" s="13">
        <v>930</v>
      </c>
      <c r="Z54" s="13">
        <v>848.2</v>
      </c>
      <c r="AA54" s="13">
        <v>836.6</v>
      </c>
    </row>
    <row r="55" spans="1:256" ht="18" customHeight="1">
      <c r="A55" s="514" t="s">
        <v>1018</v>
      </c>
      <c r="B55" s="522"/>
      <c r="C55" s="522"/>
      <c r="D55" s="522"/>
      <c r="E55" s="522"/>
      <c r="F55" s="522"/>
      <c r="G55" s="522"/>
      <c r="H55" s="522"/>
      <c r="I55" s="522"/>
      <c r="J55" s="522"/>
      <c r="K55" s="522"/>
      <c r="L55" s="522"/>
      <c r="M55" s="522"/>
      <c r="N55" s="522"/>
      <c r="O55" s="522"/>
      <c r="P55" s="522"/>
      <c r="Q55" s="522"/>
      <c r="R55" s="522"/>
      <c r="S55" s="522"/>
      <c r="T55" s="522"/>
      <c r="U55" s="522"/>
      <c r="V55" s="522"/>
      <c r="W55" s="522"/>
      <c r="X55" s="522"/>
      <c r="Y55" s="522"/>
      <c r="Z55" s="503"/>
      <c r="AA55" s="50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  <c r="BJ55" s="173"/>
      <c r="BK55" s="173"/>
      <c r="BL55" s="173"/>
      <c r="BM55" s="173"/>
      <c r="BN55" s="173"/>
      <c r="BO55" s="173"/>
      <c r="BP55" s="173"/>
      <c r="BQ55" s="173"/>
      <c r="BR55" s="173"/>
      <c r="BS55" s="173"/>
      <c r="BT55" s="173"/>
      <c r="BU55" s="173"/>
      <c r="BV55" s="173"/>
      <c r="BW55" s="173"/>
      <c r="BX55" s="173"/>
      <c r="BY55" s="173"/>
      <c r="BZ55" s="173"/>
      <c r="CA55" s="173"/>
      <c r="CB55" s="173"/>
      <c r="CC55" s="173"/>
      <c r="CD55" s="173"/>
      <c r="CE55" s="173"/>
      <c r="CF55" s="173"/>
      <c r="CG55" s="514"/>
      <c r="CH55" s="503"/>
      <c r="CI55" s="503"/>
      <c r="CJ55" s="503"/>
      <c r="CK55" s="503"/>
      <c r="CL55" s="503"/>
      <c r="CM55" s="503"/>
      <c r="CN55" s="503"/>
      <c r="CO55" s="503"/>
      <c r="CP55" s="503"/>
      <c r="CQ55" s="503"/>
      <c r="CR55" s="503"/>
      <c r="CS55" s="503"/>
      <c r="CT55" s="503"/>
      <c r="CU55" s="503"/>
      <c r="CV55" s="503"/>
      <c r="CW55" s="503"/>
      <c r="CX55" s="503"/>
      <c r="CY55" s="503"/>
      <c r="CZ55" s="503"/>
      <c r="DA55" s="503"/>
      <c r="DB55" s="514"/>
      <c r="DC55" s="503"/>
      <c r="DD55" s="503"/>
      <c r="DE55" s="503"/>
      <c r="DF55" s="503"/>
      <c r="DG55" s="503"/>
      <c r="DH55" s="503"/>
      <c r="DI55" s="503"/>
      <c r="DJ55" s="503"/>
      <c r="DK55" s="503"/>
      <c r="DL55" s="503"/>
      <c r="DM55" s="503"/>
      <c r="DN55" s="503"/>
      <c r="DO55" s="503"/>
      <c r="DP55" s="503"/>
      <c r="DQ55" s="503"/>
      <c r="DR55" s="503"/>
      <c r="DS55" s="503"/>
      <c r="DT55" s="503"/>
      <c r="DU55" s="503"/>
      <c r="DV55" s="503"/>
      <c r="DW55" s="514"/>
      <c r="DX55" s="503"/>
      <c r="DY55" s="503"/>
      <c r="DZ55" s="503"/>
      <c r="EA55" s="503"/>
      <c r="EB55" s="503"/>
      <c r="EC55" s="503"/>
      <c r="ED55" s="503"/>
      <c r="EE55" s="503"/>
      <c r="EF55" s="503"/>
      <c r="EG55" s="503"/>
      <c r="EH55" s="503"/>
      <c r="EI55" s="503"/>
      <c r="EJ55" s="503"/>
      <c r="EK55" s="503"/>
      <c r="EL55" s="503"/>
      <c r="EM55" s="503"/>
      <c r="EN55" s="503"/>
      <c r="EO55" s="503"/>
      <c r="EP55" s="503"/>
      <c r="EQ55" s="503"/>
      <c r="ER55" s="514"/>
      <c r="ES55" s="503"/>
      <c r="ET55" s="503"/>
      <c r="EU55" s="503"/>
      <c r="EV55" s="503"/>
      <c r="EW55" s="503"/>
      <c r="EX55" s="503"/>
      <c r="EY55" s="503"/>
      <c r="EZ55" s="503"/>
      <c r="FA55" s="503"/>
      <c r="FB55" s="503"/>
      <c r="FC55" s="503"/>
      <c r="FD55" s="503"/>
      <c r="FE55" s="503"/>
      <c r="FF55" s="503"/>
      <c r="FG55" s="503"/>
      <c r="FH55" s="503"/>
      <c r="FI55" s="503"/>
      <c r="FJ55" s="503"/>
      <c r="FK55" s="503"/>
      <c r="FL55" s="503"/>
      <c r="FM55" s="514"/>
      <c r="FN55" s="503"/>
      <c r="FO55" s="503"/>
      <c r="FP55" s="503"/>
      <c r="FQ55" s="503"/>
      <c r="FR55" s="503"/>
      <c r="FS55" s="503"/>
      <c r="FT55" s="503"/>
      <c r="FU55" s="503"/>
      <c r="FV55" s="503"/>
      <c r="FW55" s="503"/>
      <c r="FX55" s="503"/>
      <c r="FY55" s="503"/>
      <c r="FZ55" s="503"/>
      <c r="GA55" s="503"/>
      <c r="GB55" s="503"/>
      <c r="GC55" s="503"/>
      <c r="GD55" s="503"/>
      <c r="GE55" s="503"/>
      <c r="GF55" s="503"/>
      <c r="GG55" s="503"/>
      <c r="GH55" s="514"/>
      <c r="GI55" s="503"/>
      <c r="GJ55" s="503"/>
      <c r="GK55" s="503"/>
      <c r="GL55" s="503"/>
      <c r="GM55" s="503"/>
      <c r="GN55" s="503"/>
      <c r="GO55" s="503"/>
      <c r="GP55" s="503"/>
      <c r="GQ55" s="503"/>
      <c r="GR55" s="503"/>
      <c r="GS55" s="503"/>
      <c r="GT55" s="503"/>
      <c r="GU55" s="503"/>
      <c r="GV55" s="503"/>
      <c r="GW55" s="503"/>
      <c r="GX55" s="503"/>
      <c r="GY55" s="503"/>
      <c r="GZ55" s="503"/>
      <c r="HA55" s="503"/>
      <c r="HB55" s="503"/>
      <c r="HC55" s="514"/>
      <c r="HD55" s="503"/>
      <c r="HE55" s="503"/>
      <c r="HF55" s="503"/>
      <c r="HG55" s="503"/>
      <c r="HH55" s="503"/>
      <c r="HI55" s="503"/>
      <c r="HJ55" s="503"/>
      <c r="HK55" s="503"/>
      <c r="HL55" s="503"/>
      <c r="HM55" s="503"/>
      <c r="HN55" s="503"/>
      <c r="HO55" s="503"/>
      <c r="HP55" s="503"/>
      <c r="HQ55" s="503"/>
      <c r="HR55" s="503"/>
      <c r="HS55" s="503"/>
      <c r="HT55" s="503"/>
      <c r="HU55" s="503"/>
      <c r="HV55" s="503"/>
      <c r="HW55" s="503"/>
      <c r="HX55" s="514"/>
      <c r="HY55" s="503"/>
      <c r="HZ55" s="503"/>
      <c r="IA55" s="503"/>
      <c r="IB55" s="503"/>
      <c r="IC55" s="503"/>
      <c r="ID55" s="503"/>
      <c r="IE55" s="503"/>
      <c r="IF55" s="503"/>
      <c r="IG55" s="503"/>
      <c r="IH55" s="503"/>
      <c r="II55" s="503"/>
      <c r="IJ55" s="503"/>
      <c r="IK55" s="503"/>
      <c r="IL55" s="503"/>
      <c r="IM55" s="503"/>
      <c r="IN55" s="503"/>
      <c r="IO55" s="503"/>
      <c r="IP55" s="503"/>
      <c r="IQ55" s="503"/>
      <c r="IR55" s="503"/>
      <c r="IS55" s="514"/>
      <c r="IT55" s="503"/>
      <c r="IU55" s="503"/>
      <c r="IV55" s="503"/>
    </row>
    <row r="56" spans="1:256" ht="18" customHeight="1">
      <c r="A56" s="553" t="s">
        <v>394</v>
      </c>
      <c r="B56" s="520"/>
      <c r="C56" s="520"/>
      <c r="D56" s="520"/>
      <c r="E56" s="520"/>
      <c r="F56" s="520"/>
      <c r="G56" s="520"/>
      <c r="H56" s="520"/>
      <c r="I56" s="520"/>
      <c r="J56" s="520"/>
      <c r="K56" s="520"/>
      <c r="L56" s="520"/>
      <c r="M56" s="520"/>
      <c r="N56" s="520"/>
      <c r="O56" s="520"/>
      <c r="P56" s="520"/>
      <c r="Q56" s="520"/>
      <c r="R56" s="520"/>
      <c r="S56" s="520"/>
      <c r="T56" s="520"/>
      <c r="U56" s="520"/>
      <c r="V56" s="520"/>
      <c r="W56" s="520"/>
      <c r="X56" s="520"/>
      <c r="Y56" s="520"/>
      <c r="Z56" s="520"/>
      <c r="AA56" s="50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  <c r="BJ56" s="173"/>
      <c r="BK56" s="173"/>
      <c r="BL56" s="173"/>
      <c r="BM56" s="173"/>
      <c r="BN56" s="173"/>
      <c r="BO56" s="173"/>
      <c r="BP56" s="173"/>
      <c r="BQ56" s="173"/>
      <c r="BR56" s="173"/>
      <c r="BS56" s="173"/>
      <c r="BT56" s="173"/>
      <c r="BU56" s="173"/>
      <c r="BV56" s="173"/>
      <c r="BW56" s="173"/>
      <c r="BX56" s="173"/>
      <c r="BY56" s="173"/>
      <c r="BZ56" s="173"/>
      <c r="CA56" s="173"/>
      <c r="CB56" s="173"/>
      <c r="CC56" s="173"/>
      <c r="CD56" s="173"/>
      <c r="CE56" s="173"/>
      <c r="CF56" s="173"/>
      <c r="CG56" s="317"/>
      <c r="CH56" s="173"/>
      <c r="CI56" s="173"/>
      <c r="CJ56" s="173"/>
      <c r="CK56" s="173"/>
      <c r="CL56" s="173"/>
      <c r="CM56" s="173"/>
      <c r="CN56" s="173"/>
      <c r="CO56" s="173"/>
      <c r="CP56" s="173"/>
      <c r="CQ56" s="173"/>
      <c r="CR56" s="173"/>
      <c r="CS56" s="173"/>
      <c r="CT56" s="173"/>
      <c r="CU56" s="173"/>
      <c r="CV56" s="173"/>
      <c r="CW56" s="173"/>
      <c r="CX56" s="173"/>
      <c r="CY56" s="173"/>
      <c r="CZ56" s="173"/>
      <c r="DA56" s="173"/>
      <c r="DB56" s="317"/>
      <c r="DC56" s="173"/>
      <c r="DD56" s="173"/>
      <c r="DE56" s="173"/>
      <c r="DF56" s="173"/>
      <c r="DG56" s="173"/>
      <c r="DH56" s="173"/>
      <c r="DI56" s="173"/>
      <c r="DJ56" s="173"/>
      <c r="DK56" s="173"/>
      <c r="DL56" s="173"/>
      <c r="DM56" s="173"/>
      <c r="DN56" s="173"/>
      <c r="DO56" s="173"/>
      <c r="DP56" s="173"/>
      <c r="DQ56" s="173"/>
      <c r="DR56" s="173"/>
      <c r="DS56" s="173"/>
      <c r="DT56" s="173"/>
      <c r="DU56" s="173"/>
      <c r="DV56" s="173"/>
      <c r="DW56" s="317"/>
      <c r="DX56" s="173"/>
      <c r="DY56" s="173"/>
      <c r="DZ56" s="173"/>
      <c r="EA56" s="173"/>
      <c r="EB56" s="173"/>
      <c r="EC56" s="173"/>
      <c r="ED56" s="173"/>
      <c r="EE56" s="173"/>
      <c r="EF56" s="173"/>
      <c r="EG56" s="173"/>
      <c r="EH56" s="173"/>
      <c r="EI56" s="173"/>
      <c r="EJ56" s="173"/>
      <c r="EK56" s="173"/>
      <c r="EL56" s="173"/>
      <c r="EM56" s="173"/>
      <c r="EN56" s="173"/>
      <c r="EO56" s="173"/>
      <c r="EP56" s="173"/>
      <c r="EQ56" s="173"/>
      <c r="ER56" s="317"/>
      <c r="ES56" s="173"/>
      <c r="ET56" s="173"/>
      <c r="EU56" s="173"/>
      <c r="EV56" s="173"/>
      <c r="EW56" s="173"/>
      <c r="EX56" s="173"/>
      <c r="EY56" s="173"/>
      <c r="EZ56" s="173"/>
      <c r="FA56" s="173"/>
      <c r="FB56" s="173"/>
      <c r="FC56" s="173"/>
      <c r="FD56" s="173"/>
      <c r="FE56" s="173"/>
      <c r="FF56" s="173"/>
      <c r="FG56" s="173"/>
      <c r="FH56" s="173"/>
      <c r="FI56" s="173"/>
      <c r="FJ56" s="173"/>
      <c r="FK56" s="173"/>
      <c r="FL56" s="173"/>
      <c r="FM56" s="317"/>
      <c r="FN56" s="173"/>
      <c r="FO56" s="173"/>
      <c r="FP56" s="173"/>
      <c r="FQ56" s="173"/>
      <c r="FR56" s="173"/>
      <c r="FS56" s="173"/>
      <c r="FT56" s="173"/>
      <c r="FU56" s="173"/>
      <c r="FV56" s="173"/>
      <c r="FW56" s="173"/>
      <c r="FX56" s="173"/>
      <c r="FY56" s="173"/>
      <c r="FZ56" s="173"/>
      <c r="GA56" s="173"/>
      <c r="GB56" s="173"/>
      <c r="GC56" s="173"/>
      <c r="GD56" s="173"/>
      <c r="GE56" s="173"/>
      <c r="GF56" s="173"/>
      <c r="GG56" s="173"/>
      <c r="GH56" s="317"/>
      <c r="GI56" s="173"/>
      <c r="GJ56" s="173"/>
      <c r="GK56" s="173"/>
      <c r="GL56" s="173"/>
      <c r="GM56" s="173"/>
      <c r="GN56" s="173"/>
      <c r="GO56" s="173"/>
      <c r="GP56" s="173"/>
      <c r="GQ56" s="173"/>
      <c r="GR56" s="173"/>
      <c r="GS56" s="173"/>
      <c r="GT56" s="173"/>
      <c r="GU56" s="173"/>
      <c r="GV56" s="173"/>
      <c r="GW56" s="173"/>
      <c r="GX56" s="173"/>
      <c r="GY56" s="173"/>
      <c r="GZ56" s="173"/>
      <c r="HA56" s="173"/>
      <c r="HB56" s="173"/>
      <c r="HC56" s="317"/>
      <c r="HD56" s="173"/>
      <c r="HE56" s="173"/>
      <c r="HF56" s="173"/>
      <c r="HG56" s="173"/>
      <c r="HH56" s="173"/>
      <c r="HI56" s="173"/>
      <c r="HJ56" s="173"/>
      <c r="HK56" s="173"/>
      <c r="HL56" s="173"/>
      <c r="HM56" s="173"/>
      <c r="HN56" s="173"/>
      <c r="HO56" s="173"/>
      <c r="HP56" s="173"/>
      <c r="HQ56" s="173"/>
      <c r="HR56" s="173"/>
      <c r="HS56" s="173"/>
      <c r="HT56" s="173"/>
      <c r="HU56" s="173"/>
      <c r="HV56" s="173"/>
      <c r="HW56" s="173"/>
      <c r="HX56" s="317"/>
      <c r="HY56" s="173"/>
      <c r="HZ56" s="173"/>
      <c r="IA56" s="173"/>
      <c r="IB56" s="173"/>
      <c r="IC56" s="173"/>
      <c r="ID56" s="173"/>
      <c r="IE56" s="173"/>
      <c r="IF56" s="173"/>
      <c r="IG56" s="173"/>
      <c r="IH56" s="173"/>
      <c r="II56" s="173"/>
      <c r="IJ56" s="173"/>
      <c r="IK56" s="173"/>
      <c r="IL56" s="173"/>
      <c r="IM56" s="173"/>
      <c r="IN56" s="173"/>
      <c r="IO56" s="173"/>
      <c r="IP56" s="173"/>
      <c r="IQ56" s="173"/>
      <c r="IR56" s="173"/>
      <c r="IS56" s="317"/>
      <c r="IT56" s="173"/>
      <c r="IU56" s="173"/>
      <c r="IV56" s="173"/>
    </row>
    <row r="57" spans="1:256" ht="16.5" customHeight="1">
      <c r="A57" s="514" t="s">
        <v>1398</v>
      </c>
      <c r="B57" s="503"/>
      <c r="C57" s="503"/>
      <c r="D57" s="503"/>
      <c r="E57" s="503"/>
      <c r="F57" s="503"/>
      <c r="G57" s="503"/>
      <c r="H57" s="503"/>
      <c r="I57" s="503"/>
      <c r="J57" s="503"/>
      <c r="K57" s="503"/>
      <c r="L57" s="503"/>
      <c r="M57" s="503"/>
      <c r="N57" s="503"/>
      <c r="O57" s="503"/>
      <c r="P57" s="503"/>
      <c r="Q57" s="503"/>
      <c r="R57" s="503"/>
      <c r="S57" s="503"/>
      <c r="T57" s="503"/>
      <c r="U57" s="503"/>
      <c r="V57" s="503"/>
      <c r="W57" s="503"/>
      <c r="X57" s="503"/>
      <c r="Y57" s="503"/>
      <c r="Z57" s="503"/>
      <c r="AA57" s="503"/>
    </row>
    <row r="58" spans="1:256" ht="17.25" customHeight="1">
      <c r="A58" s="514" t="s">
        <v>1399</v>
      </c>
      <c r="B58" s="503"/>
      <c r="C58" s="503"/>
      <c r="D58" s="503"/>
      <c r="E58" s="503"/>
      <c r="F58" s="503"/>
      <c r="G58" s="503"/>
      <c r="H58" s="503"/>
      <c r="I58" s="503"/>
      <c r="J58" s="503"/>
      <c r="K58" s="503"/>
      <c r="L58" s="503"/>
      <c r="M58" s="503"/>
      <c r="N58" s="503"/>
      <c r="O58" s="503"/>
      <c r="P58" s="503"/>
      <c r="Q58" s="503"/>
      <c r="R58" s="503"/>
      <c r="S58" s="503"/>
      <c r="T58" s="503"/>
      <c r="U58" s="503"/>
      <c r="V58" s="503"/>
      <c r="W58" s="503"/>
      <c r="X58" s="503"/>
      <c r="Y58" s="503"/>
      <c r="Z58" s="503"/>
      <c r="AA58" s="503"/>
    </row>
    <row r="59" spans="1:256" ht="17.25" customHeight="1">
      <c r="A59" s="514" t="s">
        <v>1400</v>
      </c>
      <c r="B59" s="503"/>
      <c r="C59" s="503"/>
      <c r="D59" s="503"/>
      <c r="E59" s="503"/>
      <c r="F59" s="503"/>
      <c r="G59" s="503"/>
      <c r="H59" s="503"/>
      <c r="I59" s="503"/>
      <c r="J59" s="503"/>
      <c r="K59" s="503"/>
      <c r="L59" s="503"/>
      <c r="M59" s="503"/>
      <c r="N59" s="503"/>
      <c r="O59" s="503"/>
      <c r="P59" s="503"/>
      <c r="Q59" s="503"/>
      <c r="R59" s="503"/>
      <c r="S59" s="503"/>
      <c r="T59" s="503"/>
      <c r="U59" s="503"/>
      <c r="V59" s="503"/>
      <c r="W59" s="503"/>
      <c r="X59" s="503"/>
      <c r="Y59" s="503"/>
      <c r="Z59" s="503"/>
      <c r="AA59" s="503"/>
    </row>
    <row r="60" spans="1:256" ht="17.25" customHeight="1">
      <c r="A60" s="514" t="s">
        <v>1019</v>
      </c>
      <c r="B60" s="522"/>
      <c r="C60" s="522"/>
      <c r="D60" s="522"/>
      <c r="E60" s="522"/>
      <c r="F60" s="522"/>
      <c r="G60" s="522"/>
      <c r="H60" s="522"/>
      <c r="I60" s="522"/>
      <c r="J60" s="522"/>
      <c r="K60" s="522"/>
      <c r="L60" s="522"/>
      <c r="M60" s="522"/>
      <c r="N60" s="522"/>
      <c r="O60" s="522"/>
      <c r="P60" s="522"/>
      <c r="Q60" s="522"/>
      <c r="R60" s="522"/>
      <c r="S60" s="522"/>
      <c r="T60" s="522"/>
      <c r="U60" s="522"/>
      <c r="V60" s="522"/>
      <c r="W60" s="522"/>
      <c r="X60" s="522"/>
      <c r="Y60" s="503"/>
      <c r="Z60" s="503"/>
      <c r="AA60" s="503"/>
    </row>
    <row r="61" spans="1:256">
      <c r="A61" s="336" t="s">
        <v>339</v>
      </c>
    </row>
    <row r="62" spans="1:256" ht="66">
      <c r="A62" s="26" t="s">
        <v>1523</v>
      </c>
      <c r="B62" s="13">
        <v>98953.160999999993</v>
      </c>
      <c r="C62" s="13">
        <v>91296.5</v>
      </c>
      <c r="D62" s="13">
        <v>96932</v>
      </c>
      <c r="E62" s="13">
        <v>96000.4</v>
      </c>
      <c r="F62" s="13">
        <v>100306.1</v>
      </c>
      <c r="G62" s="13">
        <v>95012.6</v>
      </c>
      <c r="H62" s="13">
        <v>98520.5</v>
      </c>
      <c r="I62" s="13">
        <v>97710.5</v>
      </c>
      <c r="J62" s="13">
        <v>103068.5</v>
      </c>
      <c r="K62" s="13">
        <v>106327.8</v>
      </c>
      <c r="L62" s="13">
        <v>104322</v>
      </c>
      <c r="M62" s="13">
        <v>106742.39999999999</v>
      </c>
      <c r="N62" s="13">
        <v>107384.9</v>
      </c>
      <c r="O62" s="13">
        <v>106287</v>
      </c>
      <c r="P62" s="13">
        <v>105886.2</v>
      </c>
      <c r="Q62" s="13">
        <v>108841.9</v>
      </c>
      <c r="R62" s="13">
        <v>109571.1</v>
      </c>
      <c r="S62" s="13">
        <v>109590</v>
      </c>
      <c r="T62" s="13">
        <v>113877</v>
      </c>
      <c r="U62" s="15">
        <v>111427.7</v>
      </c>
      <c r="V62" s="15">
        <v>113921.8</v>
      </c>
      <c r="W62" s="78">
        <v>113688.4</v>
      </c>
      <c r="X62" s="78">
        <v>114721.1</v>
      </c>
      <c r="Y62" s="13">
        <v>114989</v>
      </c>
      <c r="Z62" s="471">
        <v>113926.9</v>
      </c>
      <c r="AA62" s="471">
        <v>115187.3</v>
      </c>
    </row>
    <row r="63" spans="1:256">
      <c r="A63" s="26" t="s">
        <v>1370</v>
      </c>
      <c r="B63" s="18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75"/>
      <c r="V63" s="18"/>
      <c r="W63" s="52"/>
      <c r="X63" s="52"/>
      <c r="Y63" s="427"/>
      <c r="Z63" s="459"/>
      <c r="AA63" s="175"/>
    </row>
    <row r="64" spans="1:256" ht="26.4">
      <c r="A64" s="46" t="s">
        <v>1996</v>
      </c>
      <c r="B64" s="13">
        <v>4949.3999999999996</v>
      </c>
      <c r="C64" s="13">
        <v>5175.3999999999996</v>
      </c>
      <c r="D64" s="13">
        <v>5719.3</v>
      </c>
      <c r="E64" s="13">
        <v>6491.6</v>
      </c>
      <c r="F64" s="13">
        <v>6983.3</v>
      </c>
      <c r="G64" s="13">
        <v>6399.1</v>
      </c>
      <c r="H64" s="13">
        <v>6157.4</v>
      </c>
      <c r="I64" s="13">
        <v>6414.7</v>
      </c>
      <c r="J64" s="13">
        <v>6524.8</v>
      </c>
      <c r="K64" s="13">
        <v>6448</v>
      </c>
      <c r="L64" s="13">
        <v>6350.1</v>
      </c>
      <c r="M64" s="13">
        <v>5938.9</v>
      </c>
      <c r="N64" s="13">
        <v>5414</v>
      </c>
      <c r="O64" s="13">
        <v>5505.3</v>
      </c>
      <c r="P64" s="13">
        <v>5312.2</v>
      </c>
      <c r="Q64" s="13">
        <v>5327.3</v>
      </c>
      <c r="R64" s="13">
        <v>5332.1</v>
      </c>
      <c r="S64" s="13">
        <v>5186.8999999999996</v>
      </c>
      <c r="T64" s="13">
        <v>4916.3</v>
      </c>
      <c r="U64" s="52">
        <v>4689.5</v>
      </c>
      <c r="V64" s="18">
        <v>4626.1000000000004</v>
      </c>
      <c r="W64" s="52">
        <v>4591.8</v>
      </c>
      <c r="X64" s="52">
        <v>4434.1000000000004</v>
      </c>
      <c r="Y64" s="13">
        <v>4504.1000000000004</v>
      </c>
      <c r="Z64" s="472">
        <v>4116.3</v>
      </c>
      <c r="AA64" s="471">
        <v>4086.4</v>
      </c>
    </row>
    <row r="65" spans="1:27">
      <c r="A65" s="46" t="s">
        <v>1476</v>
      </c>
      <c r="B65" s="13">
        <v>854.6</v>
      </c>
      <c r="C65" s="13">
        <v>881.6</v>
      </c>
      <c r="D65" s="13">
        <v>909.7</v>
      </c>
      <c r="E65" s="13">
        <v>954.3</v>
      </c>
      <c r="F65" s="13">
        <v>974</v>
      </c>
      <c r="G65" s="13">
        <v>1029</v>
      </c>
      <c r="H65" s="13">
        <v>1019.7</v>
      </c>
      <c r="I65" s="13">
        <v>1116.4000000000001</v>
      </c>
      <c r="J65" s="13">
        <v>1184.7</v>
      </c>
      <c r="K65" s="13">
        <v>1226.5</v>
      </c>
      <c r="L65" s="13">
        <v>1239.2</v>
      </c>
      <c r="M65" s="13">
        <v>1294.8</v>
      </c>
      <c r="N65" s="13">
        <v>1287</v>
      </c>
      <c r="O65" s="13">
        <v>1374.8</v>
      </c>
      <c r="P65" s="13">
        <v>1356.9</v>
      </c>
      <c r="Q65" s="13">
        <v>1417.7</v>
      </c>
      <c r="R65" s="13">
        <v>1436.8</v>
      </c>
      <c r="S65" s="13">
        <v>1436.9</v>
      </c>
      <c r="T65" s="13">
        <v>1524.8</v>
      </c>
      <c r="U65" s="168">
        <v>1540</v>
      </c>
      <c r="V65" s="18">
        <v>1586.1</v>
      </c>
      <c r="W65" s="27">
        <v>1656</v>
      </c>
      <c r="X65" s="52">
        <v>1628.9</v>
      </c>
      <c r="Y65" s="13">
        <v>1693.1</v>
      </c>
      <c r="Z65" s="473">
        <v>1671.6</v>
      </c>
      <c r="AA65" s="471">
        <v>1668.1</v>
      </c>
    </row>
    <row r="66" spans="1:27" ht="39.6">
      <c r="A66" s="46" t="s">
        <v>1477</v>
      </c>
      <c r="B66" s="13">
        <v>232.7</v>
      </c>
      <c r="C66" s="13">
        <v>281.60000000000002</v>
      </c>
      <c r="D66" s="13">
        <v>325.8</v>
      </c>
      <c r="E66" s="13">
        <v>362.9</v>
      </c>
      <c r="F66" s="13">
        <v>401.6</v>
      </c>
      <c r="G66" s="13">
        <v>420.2</v>
      </c>
      <c r="H66" s="13">
        <v>440.6</v>
      </c>
      <c r="I66" s="13">
        <v>462.1</v>
      </c>
      <c r="J66" s="13">
        <v>506.9</v>
      </c>
      <c r="K66" s="13">
        <v>550.79999999999995</v>
      </c>
      <c r="L66" s="13">
        <v>563.20000000000005</v>
      </c>
      <c r="M66" s="13">
        <v>730.6</v>
      </c>
      <c r="N66" s="13">
        <v>625.79999999999995</v>
      </c>
      <c r="O66" s="13">
        <v>647.6</v>
      </c>
      <c r="P66" s="13">
        <v>647.20000000000005</v>
      </c>
      <c r="Q66" s="13">
        <v>764.7</v>
      </c>
      <c r="R66" s="13">
        <v>775.7</v>
      </c>
      <c r="S66" s="13">
        <v>758.4</v>
      </c>
      <c r="T66" s="13">
        <v>724.1</v>
      </c>
      <c r="U66" s="52">
        <v>705.3</v>
      </c>
      <c r="V66" s="18">
        <v>676.3</v>
      </c>
      <c r="W66" s="52">
        <v>674.7</v>
      </c>
      <c r="X66" s="52">
        <v>668.2</v>
      </c>
      <c r="Y66" s="13">
        <v>688.2</v>
      </c>
      <c r="Z66" s="473">
        <v>691.6</v>
      </c>
      <c r="AA66" s="471">
        <v>688.1</v>
      </c>
    </row>
    <row r="67" spans="1:27" ht="39.6">
      <c r="A67" s="46" t="s">
        <v>1478</v>
      </c>
      <c r="B67" s="13">
        <v>585.6</v>
      </c>
      <c r="C67" s="13">
        <v>616.6</v>
      </c>
      <c r="D67" s="13">
        <v>672.3</v>
      </c>
      <c r="E67" s="13">
        <v>770.1</v>
      </c>
      <c r="F67" s="13">
        <v>817.1</v>
      </c>
      <c r="G67" s="13">
        <v>908</v>
      </c>
      <c r="H67" s="13">
        <v>979.1</v>
      </c>
      <c r="I67" s="13">
        <v>1114</v>
      </c>
      <c r="J67" s="13">
        <v>1169.5</v>
      </c>
      <c r="K67" s="13">
        <v>1234.5</v>
      </c>
      <c r="L67" s="13">
        <v>1297.2</v>
      </c>
      <c r="M67" s="13">
        <v>1546</v>
      </c>
      <c r="N67" s="13">
        <v>1373</v>
      </c>
      <c r="O67" s="13">
        <v>1406.8</v>
      </c>
      <c r="P67" s="13">
        <v>1360.6</v>
      </c>
      <c r="Q67" s="13">
        <v>1672.5</v>
      </c>
      <c r="R67" s="13">
        <v>1638.4</v>
      </c>
      <c r="S67" s="13">
        <v>1628.6</v>
      </c>
      <c r="T67" s="13">
        <v>1480.5</v>
      </c>
      <c r="U67" s="13">
        <v>1461.5</v>
      </c>
      <c r="V67" s="18">
        <v>1474.5</v>
      </c>
      <c r="W67" s="57">
        <v>1519.3</v>
      </c>
      <c r="X67" s="52">
        <v>1526.7</v>
      </c>
      <c r="Y67" s="13">
        <v>1635.9</v>
      </c>
      <c r="Z67" s="473">
        <v>1952.8</v>
      </c>
      <c r="AA67" s="490">
        <v>2037.6</v>
      </c>
    </row>
    <row r="68" spans="1:27">
      <c r="A68" s="46" t="s">
        <v>1479</v>
      </c>
      <c r="B68" s="13">
        <v>7052.8</v>
      </c>
      <c r="C68" s="13">
        <v>7506.8</v>
      </c>
      <c r="D68" s="13">
        <v>8041.8</v>
      </c>
      <c r="E68" s="13">
        <v>8302.9</v>
      </c>
      <c r="F68" s="13">
        <v>8588.7000000000007</v>
      </c>
      <c r="G68" s="13">
        <v>8847</v>
      </c>
      <c r="H68" s="13">
        <v>8829.7000000000007</v>
      </c>
      <c r="I68" s="13">
        <v>9106.1</v>
      </c>
      <c r="J68" s="97">
        <v>2383.1</v>
      </c>
      <c r="K68" s="98">
        <v>2226.6</v>
      </c>
      <c r="L68" s="98">
        <v>2179.1999999999998</v>
      </c>
      <c r="M68" s="13">
        <v>2245.9</v>
      </c>
      <c r="N68" s="13">
        <v>2174.4</v>
      </c>
      <c r="O68" s="51">
        <v>2227.9</v>
      </c>
      <c r="P68" s="51">
        <v>2178</v>
      </c>
      <c r="Q68" s="51">
        <v>2318</v>
      </c>
      <c r="R68" s="51">
        <v>2361</v>
      </c>
      <c r="S68" s="51">
        <v>2419.1999999999998</v>
      </c>
      <c r="T68" s="13">
        <v>2373.8000000000002</v>
      </c>
      <c r="U68" s="255">
        <v>2345.3000000000002</v>
      </c>
      <c r="V68" s="27">
        <v>2354</v>
      </c>
      <c r="W68" s="52">
        <v>2329.6</v>
      </c>
      <c r="X68" s="52">
        <v>2364.5</v>
      </c>
      <c r="Y68" s="13">
        <v>2369.9</v>
      </c>
      <c r="Z68" s="473">
        <v>2256.6</v>
      </c>
      <c r="AA68" s="490">
        <v>2231.1999999999998</v>
      </c>
    </row>
    <row r="69" spans="1:27" ht="28.8">
      <c r="A69" s="46" t="s">
        <v>340</v>
      </c>
      <c r="B69" s="36"/>
      <c r="J69" s="13">
        <v>4412.1000000000004</v>
      </c>
      <c r="K69" s="13">
        <v>4637.5</v>
      </c>
      <c r="L69" s="13">
        <v>4700.7</v>
      </c>
      <c r="M69" s="13">
        <v>4836.2</v>
      </c>
      <c r="N69" s="13">
        <v>4722.2</v>
      </c>
      <c r="O69" s="13">
        <v>4870.6000000000004</v>
      </c>
      <c r="P69" s="13">
        <v>4778.3</v>
      </c>
      <c r="Q69" s="13">
        <v>5106.7</v>
      </c>
      <c r="R69" s="13">
        <v>4976.3</v>
      </c>
      <c r="S69" s="13">
        <v>4858</v>
      </c>
      <c r="T69" s="13">
        <v>4777.6000000000004</v>
      </c>
      <c r="U69" s="13">
        <v>4715.3</v>
      </c>
      <c r="V69" s="18">
        <v>4757.6000000000004</v>
      </c>
      <c r="W69" s="52">
        <v>5043.3</v>
      </c>
      <c r="X69" s="52">
        <v>5023.3999999999996</v>
      </c>
      <c r="Y69" s="13">
        <v>5067</v>
      </c>
      <c r="Z69" s="473">
        <v>4878.3</v>
      </c>
      <c r="AA69" s="490">
        <v>4786.8</v>
      </c>
    </row>
    <row r="70" spans="1:27" ht="28.8">
      <c r="A70" s="46" t="s">
        <v>341</v>
      </c>
      <c r="B70" s="36"/>
      <c r="J70" s="13">
        <v>3045.1</v>
      </c>
      <c r="K70" s="13">
        <v>3191.3</v>
      </c>
      <c r="L70" s="13">
        <v>3234.4</v>
      </c>
      <c r="M70" s="13">
        <v>3305</v>
      </c>
      <c r="N70" s="13">
        <v>3230.9</v>
      </c>
      <c r="O70" s="13">
        <v>3414.6</v>
      </c>
      <c r="P70" s="13">
        <v>3425.3</v>
      </c>
      <c r="Q70" s="13">
        <v>3501.8</v>
      </c>
      <c r="R70" s="13">
        <v>3562.7</v>
      </c>
      <c r="S70" s="13">
        <v>3526</v>
      </c>
      <c r="T70" s="13">
        <v>3733</v>
      </c>
      <c r="U70" s="13">
        <v>3867.1</v>
      </c>
      <c r="V70" s="18">
        <v>3975.1</v>
      </c>
      <c r="W70" s="52">
        <v>4032.4</v>
      </c>
      <c r="X70" s="52">
        <v>4013.8</v>
      </c>
      <c r="Y70" s="13">
        <v>4049.9</v>
      </c>
      <c r="Z70" s="474">
        <v>3893.1</v>
      </c>
      <c r="AA70" s="490">
        <v>3863.4</v>
      </c>
    </row>
    <row r="71" spans="1:27">
      <c r="A71" s="46" t="s">
        <v>1480</v>
      </c>
      <c r="B71" s="13">
        <v>1631.4</v>
      </c>
      <c r="C71" s="13">
        <v>1702.7</v>
      </c>
      <c r="D71" s="13">
        <v>1751.5</v>
      </c>
      <c r="E71" s="13">
        <v>1899.8</v>
      </c>
      <c r="F71" s="13">
        <v>1960</v>
      </c>
      <c r="G71" s="13">
        <v>2056.6</v>
      </c>
      <c r="H71" s="13">
        <v>2101.1</v>
      </c>
      <c r="I71" s="13">
        <v>2226.5</v>
      </c>
      <c r="J71" s="13">
        <v>2355.6999999999998</v>
      </c>
      <c r="K71" s="13">
        <v>2482.8000000000002</v>
      </c>
      <c r="L71" s="13">
        <v>2604.6999999999998</v>
      </c>
      <c r="M71" s="13">
        <v>2805.3</v>
      </c>
      <c r="N71" s="13">
        <v>2954.4</v>
      </c>
      <c r="O71" s="13">
        <v>3146.4</v>
      </c>
      <c r="P71" s="13">
        <v>3277.8</v>
      </c>
      <c r="Q71" s="13">
        <v>3786.7</v>
      </c>
      <c r="R71" s="13">
        <v>3719.4</v>
      </c>
      <c r="S71" s="13">
        <v>3780.8</v>
      </c>
      <c r="T71" s="13">
        <v>3761.4</v>
      </c>
      <c r="U71" s="13">
        <v>3734.1</v>
      </c>
      <c r="V71" s="18">
        <v>3803.6</v>
      </c>
      <c r="W71" s="52">
        <v>3813.7</v>
      </c>
      <c r="X71" s="52">
        <v>4284.8</v>
      </c>
      <c r="Y71" s="13">
        <v>4205</v>
      </c>
      <c r="Z71" s="471">
        <v>4563</v>
      </c>
      <c r="AA71" s="490">
        <v>4648.6000000000004</v>
      </c>
    </row>
    <row r="72" spans="1:27">
      <c r="A72" s="46" t="s">
        <v>1481</v>
      </c>
      <c r="B72" s="13">
        <v>52162.2</v>
      </c>
      <c r="C72" s="13">
        <v>42965.7</v>
      </c>
      <c r="D72" s="13">
        <v>45799.8</v>
      </c>
      <c r="E72" s="13">
        <v>41621.800000000003</v>
      </c>
      <c r="F72" s="13">
        <v>43636.1</v>
      </c>
      <c r="G72" s="13">
        <v>39058.199999999997</v>
      </c>
      <c r="H72" s="13">
        <v>43537.9</v>
      </c>
      <c r="I72" s="13">
        <v>41091.699999999997</v>
      </c>
      <c r="J72" s="13">
        <v>44054.6</v>
      </c>
      <c r="K72" s="13">
        <v>46169.9</v>
      </c>
      <c r="L72" s="13">
        <v>43012.2</v>
      </c>
      <c r="M72" s="13">
        <v>43004.5</v>
      </c>
      <c r="N72" s="13">
        <v>44559.6</v>
      </c>
      <c r="O72" s="13">
        <v>41946.1</v>
      </c>
      <c r="P72" s="13">
        <v>41914.699999999997</v>
      </c>
      <c r="Q72" s="13">
        <v>42338.3</v>
      </c>
      <c r="R72" s="13">
        <v>42957.9</v>
      </c>
      <c r="S72" s="13">
        <v>43220.800000000003</v>
      </c>
      <c r="T72" s="13">
        <v>48148</v>
      </c>
      <c r="U72" s="13">
        <v>46281</v>
      </c>
      <c r="V72" s="18">
        <v>48436.7</v>
      </c>
      <c r="W72" s="52">
        <v>47381.3</v>
      </c>
      <c r="X72" s="52">
        <v>48568.3</v>
      </c>
      <c r="Y72" s="13">
        <v>48707.9</v>
      </c>
      <c r="Z72" s="473">
        <v>49463.9</v>
      </c>
      <c r="AA72" s="490">
        <v>51572.6</v>
      </c>
    </row>
    <row r="73" spans="1:27">
      <c r="A73" s="46" t="s">
        <v>2322</v>
      </c>
      <c r="B73" s="13">
        <v>4233.6000000000004</v>
      </c>
      <c r="C73" s="82">
        <v>4620.3999999999996</v>
      </c>
      <c r="D73" s="82">
        <v>4787.3</v>
      </c>
      <c r="E73" s="82">
        <v>4879</v>
      </c>
      <c r="F73" s="82">
        <v>5357.2</v>
      </c>
      <c r="G73" s="82">
        <v>4978.2</v>
      </c>
      <c r="H73" s="82">
        <v>4565.5</v>
      </c>
      <c r="I73" s="82">
        <v>4748.1000000000004</v>
      </c>
      <c r="J73" s="82">
        <v>4930.5</v>
      </c>
      <c r="K73" s="82">
        <v>4698.2</v>
      </c>
      <c r="L73" s="82">
        <v>4840.6000000000004</v>
      </c>
      <c r="M73" s="82">
        <v>5149.3999999999996</v>
      </c>
      <c r="N73" s="82">
        <v>5062.8999999999996</v>
      </c>
      <c r="O73" s="82">
        <v>5079.5</v>
      </c>
      <c r="P73" s="82">
        <v>5034.1000000000004</v>
      </c>
      <c r="Q73" s="82">
        <v>5024</v>
      </c>
      <c r="R73" s="82">
        <v>4904.1000000000004</v>
      </c>
      <c r="S73" s="82">
        <v>4910.2</v>
      </c>
      <c r="T73" s="13">
        <v>4901.5</v>
      </c>
      <c r="U73" s="13">
        <v>4778.1000000000004</v>
      </c>
      <c r="V73" s="18">
        <v>4766.8999999999996</v>
      </c>
      <c r="W73" s="52">
        <v>4981.8999999999996</v>
      </c>
      <c r="X73" s="52">
        <v>5055.3</v>
      </c>
      <c r="Y73" s="13">
        <v>5342.3</v>
      </c>
      <c r="Z73" s="473">
        <v>5163.1000000000004</v>
      </c>
      <c r="AA73" s="490">
        <v>5228.7</v>
      </c>
    </row>
    <row r="74" spans="1:27" ht="16.5" customHeight="1">
      <c r="A74" s="46" t="s">
        <v>2323</v>
      </c>
      <c r="B74" s="13">
        <v>5181.7</v>
      </c>
      <c r="C74" s="82">
        <v>5299.5</v>
      </c>
      <c r="D74" s="82">
        <v>5911.5</v>
      </c>
      <c r="E74" s="82">
        <v>6700.1</v>
      </c>
      <c r="F74" s="82">
        <v>7112.9</v>
      </c>
      <c r="G74" s="82">
        <v>6773.4</v>
      </c>
      <c r="H74" s="82">
        <v>6420.9</v>
      </c>
      <c r="I74" s="82">
        <v>6298.4</v>
      </c>
      <c r="J74" s="82">
        <v>6278.8</v>
      </c>
      <c r="K74" s="82">
        <v>6407.3</v>
      </c>
      <c r="L74" s="82">
        <v>6560.9</v>
      </c>
      <c r="M74" s="82">
        <v>6763.1</v>
      </c>
      <c r="N74" s="82">
        <v>6763.5</v>
      </c>
      <c r="O74" s="82">
        <v>6993.3</v>
      </c>
      <c r="P74" s="82">
        <v>7072.9</v>
      </c>
      <c r="Q74" s="82">
        <v>7238.7</v>
      </c>
      <c r="R74" s="82">
        <v>7160.9</v>
      </c>
      <c r="S74" s="82">
        <v>7056.3</v>
      </c>
      <c r="T74" s="13">
        <v>6990.8</v>
      </c>
      <c r="U74" s="13">
        <v>6885.5</v>
      </c>
      <c r="V74" s="18">
        <v>6794.7</v>
      </c>
      <c r="W74" s="52">
        <v>6876.3</v>
      </c>
      <c r="X74" s="52">
        <v>6739.9</v>
      </c>
      <c r="Y74" s="13">
        <v>6767.4</v>
      </c>
      <c r="Z74" s="473">
        <v>6436.8</v>
      </c>
      <c r="AA74" s="490">
        <v>6241</v>
      </c>
    </row>
    <row r="75" spans="1:27" ht="26.4">
      <c r="A75" s="46" t="s">
        <v>1879</v>
      </c>
      <c r="B75" s="13">
        <v>3784.3</v>
      </c>
      <c r="C75" s="13">
        <v>3793.4</v>
      </c>
      <c r="D75" s="13">
        <v>3836.3</v>
      </c>
      <c r="E75" s="13">
        <v>3959.7</v>
      </c>
      <c r="F75" s="13">
        <v>3952.9</v>
      </c>
      <c r="G75" s="13">
        <v>4119.8999999999996</v>
      </c>
      <c r="H75" s="13">
        <v>4128.3</v>
      </c>
      <c r="I75" s="13">
        <v>4236.1000000000004</v>
      </c>
      <c r="J75" s="13">
        <v>4268.8999999999996</v>
      </c>
      <c r="K75" s="13">
        <v>4452.5</v>
      </c>
      <c r="L75" s="13">
        <v>4582.8</v>
      </c>
      <c r="M75" s="13">
        <v>5059.3</v>
      </c>
      <c r="N75" s="13">
        <v>4817.7</v>
      </c>
      <c r="O75" s="13">
        <v>4875.3</v>
      </c>
      <c r="P75" s="13">
        <v>4745.7</v>
      </c>
      <c r="Q75" s="13">
        <v>5039.5</v>
      </c>
      <c r="R75" s="13">
        <v>5022.3</v>
      </c>
      <c r="S75" s="13">
        <v>5013.3</v>
      </c>
      <c r="T75" s="13">
        <v>4952</v>
      </c>
      <c r="U75" s="13">
        <v>4788.8999999999996</v>
      </c>
      <c r="V75" s="18">
        <v>4808.8999999999996</v>
      </c>
      <c r="W75" s="27">
        <v>4761</v>
      </c>
      <c r="X75" s="52">
        <v>4633.7</v>
      </c>
      <c r="Y75" s="13">
        <v>4647</v>
      </c>
      <c r="Z75" s="475">
        <v>4409.7</v>
      </c>
      <c r="AA75" s="490">
        <v>4331.5</v>
      </c>
    </row>
    <row r="76" spans="1:27">
      <c r="A76" s="46" t="s">
        <v>1540</v>
      </c>
      <c r="B76" s="13">
        <v>2980.4</v>
      </c>
      <c r="C76" s="13">
        <v>3314.2</v>
      </c>
      <c r="D76" s="13">
        <v>3571.4</v>
      </c>
      <c r="E76" s="13">
        <v>3957.4</v>
      </c>
      <c r="F76" s="13">
        <v>4275.6000000000004</v>
      </c>
      <c r="G76" s="13">
        <v>4522.8</v>
      </c>
      <c r="H76" s="13">
        <v>4611.5</v>
      </c>
      <c r="I76" s="13">
        <v>4905.5</v>
      </c>
      <c r="J76" s="13">
        <v>5288.4</v>
      </c>
      <c r="K76" s="13">
        <v>5469.5</v>
      </c>
      <c r="L76" s="13">
        <v>5626.9</v>
      </c>
      <c r="M76" s="13">
        <v>5880</v>
      </c>
      <c r="N76" s="13">
        <v>6034.9</v>
      </c>
      <c r="O76" s="13">
        <v>6523.1</v>
      </c>
      <c r="P76" s="13">
        <v>6560.2</v>
      </c>
      <c r="Q76" s="13">
        <v>6966.5</v>
      </c>
      <c r="R76" s="13">
        <v>6939.6</v>
      </c>
      <c r="S76" s="13">
        <v>6915.8</v>
      </c>
      <c r="T76" s="13">
        <v>6835.4</v>
      </c>
      <c r="U76" s="13">
        <v>6841.9</v>
      </c>
      <c r="V76" s="27">
        <v>7050.2</v>
      </c>
      <c r="W76" s="27">
        <v>7101</v>
      </c>
      <c r="X76" s="52">
        <v>7147.1</v>
      </c>
      <c r="Y76" s="13">
        <v>7164.1</v>
      </c>
      <c r="Z76" s="473">
        <v>6792.9</v>
      </c>
      <c r="AA76" s="490">
        <v>6689</v>
      </c>
    </row>
    <row r="77" spans="1:27" ht="39.6">
      <c r="A77" s="46" t="s">
        <v>825</v>
      </c>
      <c r="B77" s="13">
        <v>123.4</v>
      </c>
      <c r="C77" s="13">
        <v>131.30000000000001</v>
      </c>
      <c r="D77" s="13">
        <v>136.4</v>
      </c>
      <c r="E77" s="13">
        <v>146.4</v>
      </c>
      <c r="F77" s="13">
        <v>156.30000000000001</v>
      </c>
      <c r="G77" s="13">
        <v>169.6</v>
      </c>
      <c r="H77" s="13">
        <v>178.6</v>
      </c>
      <c r="I77" s="13">
        <v>193.2</v>
      </c>
      <c r="J77" s="13">
        <v>210.6</v>
      </c>
      <c r="K77" s="13">
        <v>213.7</v>
      </c>
      <c r="L77" s="13">
        <v>210.8</v>
      </c>
      <c r="M77" s="13">
        <v>241</v>
      </c>
      <c r="N77" s="13">
        <v>235.7</v>
      </c>
      <c r="O77" s="13">
        <v>236.2</v>
      </c>
      <c r="P77" s="13">
        <v>242.8</v>
      </c>
      <c r="Q77" s="13">
        <v>257.10000000000002</v>
      </c>
      <c r="R77" s="13">
        <v>273.3</v>
      </c>
      <c r="S77" s="13">
        <v>294.89999999999998</v>
      </c>
      <c r="T77" s="13">
        <v>296</v>
      </c>
      <c r="U77" s="13">
        <v>294.8</v>
      </c>
      <c r="V77" s="18">
        <v>302.5</v>
      </c>
      <c r="W77" s="52">
        <v>298.8</v>
      </c>
      <c r="X77" s="52">
        <v>298.3</v>
      </c>
      <c r="Y77" s="13">
        <v>307.10000000000002</v>
      </c>
      <c r="Z77" s="473">
        <v>296.8</v>
      </c>
      <c r="AA77" s="490">
        <v>301.89999999999998</v>
      </c>
    </row>
    <row r="78" spans="1:27" ht="39.6">
      <c r="A78" s="46" t="s">
        <v>826</v>
      </c>
      <c r="B78" s="13">
        <v>12457.8</v>
      </c>
      <c r="C78" s="13">
        <v>12295.1</v>
      </c>
      <c r="D78" s="13">
        <v>12652.2</v>
      </c>
      <c r="E78" s="13">
        <v>12964.8</v>
      </c>
      <c r="F78" s="13">
        <v>13008.2</v>
      </c>
      <c r="G78" s="13">
        <v>12520.5</v>
      </c>
      <c r="H78" s="13">
        <v>12294</v>
      </c>
      <c r="I78" s="13">
        <v>12355.5</v>
      </c>
      <c r="J78" s="13">
        <v>12261.4</v>
      </c>
      <c r="K78" s="13">
        <v>12543.6</v>
      </c>
      <c r="L78" s="13">
        <v>12716.2</v>
      </c>
      <c r="M78" s="13">
        <v>12866.2</v>
      </c>
      <c r="N78" s="13">
        <v>12903.3</v>
      </c>
      <c r="O78" s="13">
        <v>12845.7</v>
      </c>
      <c r="P78" s="13">
        <v>12807.7</v>
      </c>
      <c r="Q78" s="13">
        <v>12759.1</v>
      </c>
      <c r="R78" s="13">
        <v>13072.1</v>
      </c>
      <c r="S78" s="13">
        <v>13021</v>
      </c>
      <c r="T78" s="13">
        <v>12854.5</v>
      </c>
      <c r="U78" s="13">
        <v>13096.3</v>
      </c>
      <c r="V78" s="18">
        <v>13261.4</v>
      </c>
      <c r="W78" s="52">
        <v>13425.5</v>
      </c>
      <c r="X78" s="52">
        <v>13285.3</v>
      </c>
      <c r="Y78" s="13">
        <v>13182.8</v>
      </c>
      <c r="Z78" s="473">
        <v>13234.9</v>
      </c>
      <c r="AA78" s="490">
        <v>13063</v>
      </c>
    </row>
    <row r="79" spans="1:27" ht="59.25" customHeight="1">
      <c r="A79" s="26" t="s">
        <v>1524</v>
      </c>
      <c r="B79" s="13"/>
      <c r="C79" s="13"/>
      <c r="D79" s="13"/>
      <c r="E79" s="13"/>
      <c r="F79" s="13"/>
      <c r="G79" s="13"/>
      <c r="H79" s="13"/>
      <c r="J79" s="10">
        <v>19661</v>
      </c>
      <c r="K79" s="100">
        <v>55449</v>
      </c>
      <c r="L79" s="12">
        <v>79492</v>
      </c>
      <c r="M79" s="49">
        <v>43455</v>
      </c>
      <c r="N79" s="100">
        <v>32037</v>
      </c>
      <c r="O79" s="84">
        <v>28371</v>
      </c>
      <c r="P79" s="84">
        <v>32704</v>
      </c>
      <c r="Q79" s="84">
        <v>28508</v>
      </c>
      <c r="R79" s="84">
        <v>38767</v>
      </c>
      <c r="S79" s="84">
        <v>44101</v>
      </c>
      <c r="T79" s="10">
        <v>50722</v>
      </c>
      <c r="U79" s="10">
        <v>57214</v>
      </c>
      <c r="V79" s="18">
        <v>59592</v>
      </c>
      <c r="W79" s="18">
        <v>59713</v>
      </c>
      <c r="X79" s="52">
        <v>63560</v>
      </c>
      <c r="Y79" s="10">
        <v>73538</v>
      </c>
      <c r="Z79" s="474">
        <v>87269</v>
      </c>
      <c r="AA79" s="474">
        <v>86855</v>
      </c>
    </row>
    <row r="80" spans="1:27" ht="67.5" customHeight="1">
      <c r="A80" s="106" t="s">
        <v>1379</v>
      </c>
      <c r="B80" s="13">
        <v>394.3</v>
      </c>
      <c r="C80" s="13">
        <v>403.2</v>
      </c>
      <c r="D80" s="13">
        <v>409.3</v>
      </c>
      <c r="E80" s="13">
        <v>411.8</v>
      </c>
      <c r="F80" s="13">
        <v>412.5</v>
      </c>
      <c r="G80" s="13">
        <v>422.1</v>
      </c>
      <c r="H80" s="13">
        <v>430.6</v>
      </c>
      <c r="I80" s="13">
        <v>440.7</v>
      </c>
      <c r="J80" s="13">
        <v>441.4</v>
      </c>
      <c r="K80" s="13">
        <v>447.8</v>
      </c>
      <c r="L80" s="13">
        <v>451.3</v>
      </c>
      <c r="M80" s="13">
        <v>453.3</v>
      </c>
      <c r="N80" s="13">
        <v>455.4</v>
      </c>
      <c r="O80" s="13">
        <v>468</v>
      </c>
      <c r="P80" s="13">
        <v>469.2</v>
      </c>
      <c r="Q80" s="13">
        <v>475.4</v>
      </c>
      <c r="R80" s="13">
        <v>485.4</v>
      </c>
      <c r="S80" s="13">
        <v>490.7</v>
      </c>
      <c r="T80" s="13">
        <v>505</v>
      </c>
      <c r="U80" s="13">
        <v>516.9</v>
      </c>
      <c r="V80" s="18">
        <v>522.4</v>
      </c>
      <c r="W80" s="18">
        <v>525.9</v>
      </c>
      <c r="X80" s="52">
        <v>535.9</v>
      </c>
      <c r="Y80" s="13">
        <v>567</v>
      </c>
      <c r="Z80" s="474">
        <v>589.4</v>
      </c>
      <c r="AA80" s="490">
        <v>599.29999999999995</v>
      </c>
    </row>
    <row r="81" spans="1:27" ht="68.25" customHeight="1">
      <c r="A81" s="26" t="s">
        <v>1258</v>
      </c>
      <c r="B81" s="13">
        <v>50.4</v>
      </c>
      <c r="C81" s="13">
        <v>53.1</v>
      </c>
      <c r="D81" s="13">
        <v>63.6</v>
      </c>
      <c r="E81" s="13">
        <v>70.8</v>
      </c>
      <c r="F81" s="13">
        <v>85</v>
      </c>
      <c r="G81" s="13">
        <v>99</v>
      </c>
      <c r="H81" s="13">
        <v>108.2</v>
      </c>
      <c r="I81" s="13">
        <v>110.9</v>
      </c>
      <c r="J81" s="13">
        <v>124</v>
      </c>
      <c r="K81" s="13">
        <v>130.69999999999999</v>
      </c>
      <c r="L81" s="13">
        <v>127.2</v>
      </c>
      <c r="M81" s="13">
        <v>123.3</v>
      </c>
      <c r="N81" s="13">
        <v>118.6</v>
      </c>
      <c r="O81" s="13">
        <v>118.9</v>
      </c>
      <c r="P81" s="13">
        <v>119.2</v>
      </c>
      <c r="Q81" s="13">
        <v>117.6</v>
      </c>
      <c r="R81" s="13">
        <v>118.4</v>
      </c>
      <c r="S81" s="13">
        <v>120.8</v>
      </c>
      <c r="T81" s="13">
        <v>117.2</v>
      </c>
      <c r="U81" s="13">
        <v>109.9</v>
      </c>
      <c r="V81" s="18">
        <v>104.3</v>
      </c>
      <c r="W81" s="15">
        <v>97.5</v>
      </c>
      <c r="X81" s="52">
        <v>90.4</v>
      </c>
      <c r="Y81" s="13">
        <v>87</v>
      </c>
      <c r="Z81" s="474">
        <v>84.5</v>
      </c>
      <c r="AA81" s="490">
        <v>78.099999999999994</v>
      </c>
    </row>
    <row r="82" spans="1:27" ht="41.25" customHeight="1">
      <c r="A82" s="106" t="s">
        <v>827</v>
      </c>
      <c r="B82" s="13">
        <v>10.7</v>
      </c>
      <c r="C82" s="13">
        <v>19.899999999999999</v>
      </c>
      <c r="D82" s="13">
        <v>50.1</v>
      </c>
      <c r="E82" s="13">
        <v>126.6</v>
      </c>
      <c r="F82" s="13">
        <v>261.89999999999998</v>
      </c>
      <c r="G82" s="13">
        <v>388.2</v>
      </c>
      <c r="H82" s="13">
        <v>405.7</v>
      </c>
      <c r="I82" s="13">
        <v>342.7</v>
      </c>
      <c r="J82" s="13">
        <v>271.7</v>
      </c>
      <c r="K82" s="13">
        <v>239.4</v>
      </c>
      <c r="L82" s="13">
        <v>207.2</v>
      </c>
      <c r="M82" s="13">
        <v>171.3</v>
      </c>
      <c r="N82" s="13">
        <v>135.69999999999999</v>
      </c>
      <c r="O82" s="13">
        <v>113.3</v>
      </c>
      <c r="P82" s="13">
        <v>97.9</v>
      </c>
      <c r="Q82" s="13">
        <v>93.1</v>
      </c>
      <c r="R82" s="13">
        <v>89.6</v>
      </c>
      <c r="S82" s="13">
        <v>85</v>
      </c>
      <c r="T82" s="13">
        <v>75.7</v>
      </c>
      <c r="U82" s="13">
        <v>63.7</v>
      </c>
      <c r="V82" s="18">
        <v>53.8</v>
      </c>
      <c r="W82" s="18">
        <v>47.3</v>
      </c>
      <c r="X82" s="52">
        <v>41.5</v>
      </c>
      <c r="Y82" s="13">
        <v>36.6</v>
      </c>
      <c r="Z82" s="474">
        <v>34.4</v>
      </c>
      <c r="AA82" s="490">
        <v>31.1</v>
      </c>
    </row>
    <row r="83" spans="1:27" ht="39.6">
      <c r="A83" s="26" t="s">
        <v>828</v>
      </c>
      <c r="B83" s="13">
        <v>190.7</v>
      </c>
      <c r="C83" s="13">
        <v>251.5</v>
      </c>
      <c r="D83" s="13">
        <v>341</v>
      </c>
      <c r="E83" s="13">
        <v>301.7</v>
      </c>
      <c r="F83" s="13">
        <v>256.60000000000002</v>
      </c>
      <c r="G83" s="13">
        <v>203.9</v>
      </c>
      <c r="H83" s="13">
        <v>167</v>
      </c>
      <c r="I83" s="13">
        <v>150.4</v>
      </c>
      <c r="J83" s="13">
        <v>174.4</v>
      </c>
      <c r="K83" s="13">
        <v>175.9</v>
      </c>
      <c r="L83" s="13">
        <v>156.69999999999999</v>
      </c>
      <c r="M83" s="13">
        <v>135</v>
      </c>
      <c r="N83" s="13">
        <v>117.6</v>
      </c>
      <c r="O83" s="13">
        <v>113</v>
      </c>
      <c r="P83" s="13">
        <v>101.8</v>
      </c>
      <c r="Q83" s="13">
        <v>91</v>
      </c>
      <c r="R83" s="13">
        <v>86.4</v>
      </c>
      <c r="S83" s="13">
        <v>80.099999999999994</v>
      </c>
      <c r="T83" s="13">
        <v>68.2</v>
      </c>
      <c r="U83" s="13">
        <v>60.6</v>
      </c>
      <c r="V83" s="18">
        <v>54.5</v>
      </c>
      <c r="W83" s="27">
        <v>52</v>
      </c>
      <c r="X83" s="52">
        <v>42.7</v>
      </c>
      <c r="Y83" s="13">
        <v>34.299999999999997</v>
      </c>
      <c r="Z83" s="474">
        <v>27.1</v>
      </c>
      <c r="AA83" s="490">
        <v>27.1</v>
      </c>
    </row>
    <row r="84" spans="1:27" ht="79.2">
      <c r="A84" s="26" t="s">
        <v>1259</v>
      </c>
      <c r="B84" s="13">
        <v>151.6</v>
      </c>
      <c r="C84" s="13">
        <v>158.1</v>
      </c>
      <c r="D84" s="13">
        <v>149</v>
      </c>
      <c r="E84" s="13">
        <v>134.1</v>
      </c>
      <c r="F84" s="13">
        <v>137.6</v>
      </c>
      <c r="G84" s="13">
        <v>136.5</v>
      </c>
      <c r="H84" s="13">
        <v>132.30000000000001</v>
      </c>
      <c r="I84" s="13">
        <v>130.1</v>
      </c>
      <c r="J84" s="13">
        <v>121.6</v>
      </c>
      <c r="K84" s="13">
        <v>121</v>
      </c>
      <c r="L84" s="13">
        <v>113.4</v>
      </c>
      <c r="M84" s="13">
        <v>112.8</v>
      </c>
      <c r="N84" s="13">
        <v>103.8</v>
      </c>
      <c r="O84" s="13">
        <v>98.9</v>
      </c>
      <c r="P84" s="13">
        <v>95.9</v>
      </c>
      <c r="Q84" s="13">
        <v>92.3</v>
      </c>
      <c r="R84" s="13">
        <v>84.8</v>
      </c>
      <c r="S84" s="13">
        <v>78.5</v>
      </c>
      <c r="T84" s="13">
        <v>77.5</v>
      </c>
      <c r="U84" s="13">
        <v>74.3</v>
      </c>
      <c r="V84" s="18">
        <v>70.3</v>
      </c>
      <c r="W84" s="18">
        <v>68.2</v>
      </c>
      <c r="X84" s="52">
        <v>65.099999999999994</v>
      </c>
      <c r="Y84" s="13">
        <v>64.400000000000006</v>
      </c>
      <c r="Z84" s="474">
        <v>62.8</v>
      </c>
      <c r="AA84" s="490">
        <v>60.1</v>
      </c>
    </row>
    <row r="85" spans="1:27" ht="63.75" customHeight="1">
      <c r="A85" s="26" t="s">
        <v>1687</v>
      </c>
      <c r="B85" s="18"/>
      <c r="U85" s="175"/>
      <c r="V85" s="18"/>
      <c r="W85" s="18"/>
      <c r="Y85" s="423"/>
      <c r="Z85" s="175"/>
    </row>
    <row r="86" spans="1:27">
      <c r="A86" s="46" t="s">
        <v>1260</v>
      </c>
      <c r="B86" s="10">
        <v>21</v>
      </c>
      <c r="C86" s="10">
        <v>11</v>
      </c>
      <c r="D86" s="10">
        <v>12</v>
      </c>
      <c r="E86" s="10">
        <v>34</v>
      </c>
      <c r="F86" s="100">
        <v>96</v>
      </c>
      <c r="G86" s="10">
        <v>145</v>
      </c>
      <c r="H86" s="10">
        <v>232</v>
      </c>
      <c r="I86" s="10">
        <v>158</v>
      </c>
      <c r="J86" s="10">
        <v>194</v>
      </c>
      <c r="K86" s="100">
        <v>216</v>
      </c>
      <c r="L86" s="100">
        <v>142</v>
      </c>
      <c r="M86" s="100">
        <v>62</v>
      </c>
      <c r="N86" s="100">
        <v>74</v>
      </c>
      <c r="O86" s="100">
        <v>80</v>
      </c>
      <c r="P86" s="100">
        <v>29</v>
      </c>
      <c r="Q86" s="100">
        <v>44</v>
      </c>
      <c r="R86" s="100">
        <v>28</v>
      </c>
      <c r="S86" s="100">
        <v>28</v>
      </c>
      <c r="T86" s="10">
        <v>20</v>
      </c>
      <c r="U86" s="100">
        <v>8</v>
      </c>
      <c r="V86" s="18">
        <v>7</v>
      </c>
      <c r="W86" s="15">
        <v>8</v>
      </c>
      <c r="X86" s="52">
        <v>9</v>
      </c>
      <c r="Y86" s="10">
        <v>17</v>
      </c>
      <c r="Z86" s="10">
        <v>15</v>
      </c>
      <c r="AA86" s="491">
        <v>14</v>
      </c>
    </row>
    <row r="87" spans="1:27" ht="15.6">
      <c r="A87" s="118" t="s">
        <v>1261</v>
      </c>
      <c r="B87" s="10" t="s">
        <v>1095</v>
      </c>
      <c r="C87" s="10" t="s">
        <v>1096</v>
      </c>
      <c r="D87" s="10">
        <v>605</v>
      </c>
      <c r="E87" s="10">
        <v>1244</v>
      </c>
      <c r="F87" s="10">
        <v>2655</v>
      </c>
      <c r="G87" s="10">
        <v>3891</v>
      </c>
      <c r="H87" s="10">
        <v>4457</v>
      </c>
      <c r="I87" s="10">
        <v>4839</v>
      </c>
      <c r="J87" s="10">
        <v>5451</v>
      </c>
      <c r="K87" s="100">
        <v>6122</v>
      </c>
      <c r="L87" s="100">
        <v>4016</v>
      </c>
      <c r="M87" s="100">
        <v>1305</v>
      </c>
      <c r="N87" s="100">
        <v>827</v>
      </c>
      <c r="O87" s="100">
        <v>1034</v>
      </c>
      <c r="P87" s="100">
        <v>750</v>
      </c>
      <c r="Q87" s="100">
        <v>877</v>
      </c>
      <c r="R87" s="100">
        <v>864</v>
      </c>
      <c r="S87" s="84">
        <v>649</v>
      </c>
      <c r="T87" s="10">
        <v>507</v>
      </c>
      <c r="U87" s="100">
        <v>333</v>
      </c>
      <c r="V87" s="18">
        <v>208</v>
      </c>
      <c r="W87" s="18">
        <v>143</v>
      </c>
      <c r="X87" s="52">
        <v>202</v>
      </c>
      <c r="Y87" s="10">
        <v>309</v>
      </c>
      <c r="Z87" s="10">
        <v>365</v>
      </c>
      <c r="AA87" s="491">
        <v>216</v>
      </c>
    </row>
    <row r="88" spans="1:27" ht="66">
      <c r="A88" s="26" t="s">
        <v>1688</v>
      </c>
      <c r="B88" s="66"/>
      <c r="T88" s="18"/>
      <c r="U88" s="175"/>
      <c r="V88" s="18"/>
      <c r="W88" s="286"/>
      <c r="X88" s="427"/>
      <c r="Y88" s="13"/>
      <c r="AA88" s="175"/>
    </row>
    <row r="89" spans="1:27">
      <c r="A89" s="46" t="s">
        <v>1263</v>
      </c>
      <c r="B89" s="10">
        <v>140</v>
      </c>
      <c r="C89" s="10">
        <v>127</v>
      </c>
      <c r="D89" s="10">
        <v>84</v>
      </c>
      <c r="E89" s="10">
        <v>157</v>
      </c>
      <c r="F89" s="10">
        <v>550</v>
      </c>
      <c r="G89" s="10">
        <v>946</v>
      </c>
      <c r="H89" s="10">
        <v>1322</v>
      </c>
      <c r="I89" s="10">
        <v>1005</v>
      </c>
      <c r="J89" s="10">
        <v>367</v>
      </c>
      <c r="K89" s="100">
        <v>327</v>
      </c>
      <c r="L89" s="100">
        <v>516</v>
      </c>
      <c r="M89" s="100">
        <v>687</v>
      </c>
      <c r="N89" s="100">
        <v>790</v>
      </c>
      <c r="O89" s="100">
        <v>716</v>
      </c>
      <c r="P89" s="100">
        <v>618</v>
      </c>
      <c r="Q89" s="100">
        <v>477</v>
      </c>
      <c r="R89" s="100">
        <v>391</v>
      </c>
      <c r="S89" s="10">
        <v>288</v>
      </c>
      <c r="T89" s="100">
        <v>219</v>
      </c>
      <c r="U89" s="100">
        <v>176</v>
      </c>
      <c r="V89" s="18">
        <v>125</v>
      </c>
      <c r="W89" s="18">
        <v>90</v>
      </c>
      <c r="X89" s="52">
        <v>76</v>
      </c>
      <c r="Y89" s="10">
        <v>61</v>
      </c>
      <c r="Z89" s="10">
        <v>35</v>
      </c>
      <c r="AA89" s="18">
        <v>37</v>
      </c>
    </row>
    <row r="90" spans="1:27" ht="15.6">
      <c r="A90" s="118" t="s">
        <v>1262</v>
      </c>
      <c r="B90" s="10" t="s">
        <v>342</v>
      </c>
      <c r="C90" s="10" t="s">
        <v>343</v>
      </c>
      <c r="D90" s="10">
        <v>473</v>
      </c>
      <c r="E90" s="10">
        <v>467</v>
      </c>
      <c r="F90" s="10">
        <v>740</v>
      </c>
      <c r="G90" s="10">
        <v>1099</v>
      </c>
      <c r="H90" s="10">
        <v>1327</v>
      </c>
      <c r="I90" s="10">
        <v>1410</v>
      </c>
      <c r="J90" s="10">
        <v>656</v>
      </c>
      <c r="K90" s="100">
        <v>505</v>
      </c>
      <c r="L90" s="100">
        <v>605</v>
      </c>
      <c r="M90" s="100">
        <v>938</v>
      </c>
      <c r="N90" s="100">
        <v>1030</v>
      </c>
      <c r="O90" s="100">
        <v>988</v>
      </c>
      <c r="P90" s="100">
        <v>906</v>
      </c>
      <c r="Q90" s="100">
        <v>809</v>
      </c>
      <c r="R90" s="100">
        <v>699</v>
      </c>
      <c r="S90" s="10">
        <v>502</v>
      </c>
      <c r="T90" s="100">
        <v>402</v>
      </c>
      <c r="U90" s="100">
        <v>312</v>
      </c>
      <c r="V90" s="18">
        <v>214</v>
      </c>
      <c r="W90" s="18">
        <v>176</v>
      </c>
      <c r="X90" s="52">
        <v>218</v>
      </c>
      <c r="Y90" s="10">
        <v>206</v>
      </c>
      <c r="Z90" s="10">
        <v>134</v>
      </c>
      <c r="AA90" s="18">
        <v>98</v>
      </c>
    </row>
    <row r="91" spans="1:27" ht="52.8">
      <c r="A91" s="142" t="s">
        <v>905</v>
      </c>
      <c r="B91" s="13"/>
      <c r="C91" s="13"/>
      <c r="D91" s="13"/>
      <c r="E91" s="13"/>
      <c r="F91" s="13"/>
      <c r="G91" s="13"/>
      <c r="H91" s="13"/>
      <c r="I91" s="15"/>
      <c r="J91" s="13"/>
      <c r="K91" s="101"/>
      <c r="L91" s="101"/>
      <c r="M91" s="101"/>
      <c r="N91" s="101"/>
      <c r="O91" s="15"/>
      <c r="P91" s="15"/>
      <c r="Q91" s="15"/>
      <c r="R91" s="15"/>
      <c r="S91" s="15"/>
      <c r="T91" s="13"/>
      <c r="U91" s="13"/>
      <c r="V91" s="175"/>
      <c r="W91" s="18"/>
      <c r="X91" s="427"/>
      <c r="Y91" s="427"/>
      <c r="AA91" s="18"/>
    </row>
    <row r="92" spans="1:27">
      <c r="A92" s="142" t="s">
        <v>1370</v>
      </c>
      <c r="B92" s="13"/>
      <c r="C92" s="13"/>
      <c r="D92" s="13"/>
      <c r="E92" s="13"/>
      <c r="F92" s="13"/>
      <c r="G92" s="13"/>
      <c r="H92" s="13"/>
      <c r="I92" s="15"/>
      <c r="J92" s="13"/>
      <c r="K92" s="101"/>
      <c r="L92" s="101"/>
      <c r="M92" s="101"/>
      <c r="N92" s="101"/>
      <c r="O92" s="15"/>
      <c r="P92" s="15"/>
      <c r="Q92" s="15"/>
      <c r="R92" s="15"/>
      <c r="S92" s="15"/>
      <c r="T92" s="13"/>
      <c r="U92" s="13"/>
      <c r="V92" s="175"/>
      <c r="W92" s="18"/>
      <c r="X92" s="427"/>
      <c r="Y92" s="427"/>
      <c r="AA92" s="18"/>
    </row>
    <row r="93" spans="1:27">
      <c r="A93" s="46" t="s">
        <v>1878</v>
      </c>
      <c r="B93" s="13">
        <v>194</v>
      </c>
      <c r="C93" s="13">
        <v>196.9</v>
      </c>
      <c r="D93" s="13">
        <v>201.8</v>
      </c>
      <c r="E93" s="13">
        <v>205.2</v>
      </c>
      <c r="F93" s="13">
        <v>206.1</v>
      </c>
      <c r="G93" s="13">
        <v>213.4</v>
      </c>
      <c r="H93" s="13">
        <v>219.1</v>
      </c>
      <c r="I93" s="13">
        <v>225.5</v>
      </c>
      <c r="J93" s="13">
        <v>227.8</v>
      </c>
      <c r="K93" s="13">
        <v>232.3</v>
      </c>
      <c r="L93" s="13">
        <v>234.5</v>
      </c>
      <c r="M93" s="13">
        <v>237</v>
      </c>
      <c r="N93" s="13">
        <v>239.1</v>
      </c>
      <c r="O93" s="13">
        <v>248.6</v>
      </c>
      <c r="P93" s="13">
        <v>250.1</v>
      </c>
      <c r="Q93" s="13">
        <v>254.6</v>
      </c>
      <c r="R93" s="13">
        <v>259.2</v>
      </c>
      <c r="S93" s="13">
        <v>262.5</v>
      </c>
      <c r="T93" s="13">
        <v>269.89999999999998</v>
      </c>
      <c r="U93" s="13">
        <v>278.89999999999998</v>
      </c>
      <c r="V93" s="18">
        <v>282.3</v>
      </c>
      <c r="W93" s="27">
        <v>285</v>
      </c>
      <c r="X93" s="52">
        <v>290.7</v>
      </c>
      <c r="Y93" s="13">
        <v>307.5</v>
      </c>
      <c r="Z93" s="13">
        <v>319.3</v>
      </c>
      <c r="AA93" s="18">
        <v>325.8</v>
      </c>
    </row>
    <row r="94" spans="1:27">
      <c r="A94" s="46" t="s">
        <v>2436</v>
      </c>
      <c r="B94" s="13">
        <v>15.4</v>
      </c>
      <c r="C94" s="13">
        <v>16.100000000000001</v>
      </c>
      <c r="D94" s="13">
        <v>18.899999999999999</v>
      </c>
      <c r="E94" s="13">
        <v>20.3</v>
      </c>
      <c r="F94" s="13">
        <v>22.2</v>
      </c>
      <c r="G94" s="13">
        <v>23.9</v>
      </c>
      <c r="H94" s="13">
        <v>25.2</v>
      </c>
      <c r="I94" s="13">
        <v>26.9</v>
      </c>
      <c r="J94" s="13">
        <v>29.2</v>
      </c>
      <c r="K94" s="13">
        <v>31.3</v>
      </c>
      <c r="L94" s="13">
        <v>32.200000000000003</v>
      </c>
      <c r="M94" s="13">
        <v>32.1</v>
      </c>
      <c r="N94" s="13">
        <v>32.9</v>
      </c>
      <c r="O94" s="13">
        <v>34.4</v>
      </c>
      <c r="P94" s="13">
        <v>34.299999999999997</v>
      </c>
      <c r="Q94" s="13">
        <v>34.9</v>
      </c>
      <c r="R94" s="13">
        <v>35.799999999999997</v>
      </c>
      <c r="S94" s="13">
        <v>36.200000000000003</v>
      </c>
      <c r="T94" s="13">
        <v>35.799999999999997</v>
      </c>
      <c r="U94" s="13">
        <v>33.6</v>
      </c>
      <c r="V94" s="18">
        <v>32.5</v>
      </c>
      <c r="W94" s="15">
        <v>30.6</v>
      </c>
      <c r="X94" s="78">
        <v>28.1</v>
      </c>
      <c r="Y94" s="13">
        <v>27.7</v>
      </c>
      <c r="Z94" s="13">
        <v>26.8</v>
      </c>
      <c r="AA94" s="18">
        <v>25.2</v>
      </c>
    </row>
    <row r="95" spans="1:27">
      <c r="A95" s="46" t="s">
        <v>2437</v>
      </c>
      <c r="B95" s="13">
        <v>23.5</v>
      </c>
      <c r="C95" s="13">
        <v>22.5</v>
      </c>
      <c r="D95" s="13">
        <v>33.200000000000003</v>
      </c>
      <c r="E95" s="13">
        <v>38.700000000000003</v>
      </c>
      <c r="F95" s="13">
        <v>39.200000000000003</v>
      </c>
      <c r="G95" s="13">
        <v>37.299999999999997</v>
      </c>
      <c r="H95" s="13">
        <v>31.1</v>
      </c>
      <c r="I95" s="13">
        <v>30</v>
      </c>
      <c r="J95" s="13">
        <v>29.8</v>
      </c>
      <c r="K95" s="13">
        <v>36.9</v>
      </c>
      <c r="L95" s="13">
        <v>39.700000000000003</v>
      </c>
      <c r="M95" s="13">
        <v>45</v>
      </c>
      <c r="N95" s="13">
        <v>46.9</v>
      </c>
      <c r="O95" s="13">
        <v>45.7</v>
      </c>
      <c r="P95" s="13">
        <v>43.2</v>
      </c>
      <c r="Q95" s="13">
        <v>41</v>
      </c>
      <c r="R95" s="13">
        <v>38.700000000000003</v>
      </c>
      <c r="S95" s="13">
        <v>38.299999999999997</v>
      </c>
      <c r="T95" s="13">
        <v>35.9</v>
      </c>
      <c r="U95" s="13">
        <v>35.6</v>
      </c>
      <c r="V95" s="18">
        <v>32.299999999999997</v>
      </c>
      <c r="W95" s="18">
        <v>28.7</v>
      </c>
      <c r="X95" s="78">
        <v>25.8</v>
      </c>
      <c r="Y95" s="13">
        <v>24.9</v>
      </c>
      <c r="Z95" s="13">
        <v>24</v>
      </c>
      <c r="AA95" s="18">
        <v>22.7</v>
      </c>
    </row>
    <row r="96" spans="1:27">
      <c r="A96" s="46" t="s">
        <v>2438</v>
      </c>
      <c r="B96" s="13">
        <v>513.1</v>
      </c>
      <c r="C96" s="13">
        <v>536.20000000000005</v>
      </c>
      <c r="D96" s="13">
        <v>525.4</v>
      </c>
      <c r="E96" s="13">
        <v>517</v>
      </c>
      <c r="F96" s="13">
        <v>506.6</v>
      </c>
      <c r="G96" s="13">
        <v>505.4</v>
      </c>
      <c r="H96" s="13">
        <v>484.9</v>
      </c>
      <c r="I96" s="13">
        <v>490.7</v>
      </c>
      <c r="J96" s="13">
        <v>508.6</v>
      </c>
      <c r="K96" s="13">
        <v>496.2</v>
      </c>
      <c r="L96" s="13">
        <v>484.5</v>
      </c>
      <c r="M96" s="13">
        <v>471.9</v>
      </c>
      <c r="N96" s="13">
        <v>477.2</v>
      </c>
      <c r="O96" s="13">
        <v>500.5</v>
      </c>
      <c r="P96" s="13">
        <v>499</v>
      </c>
      <c r="Q96" s="13">
        <v>509.9</v>
      </c>
      <c r="R96" s="13">
        <v>510.8</v>
      </c>
      <c r="S96" s="13">
        <v>491.3</v>
      </c>
      <c r="T96" s="13">
        <v>495.7</v>
      </c>
      <c r="U96" s="285" t="s">
        <v>1842</v>
      </c>
      <c r="V96" s="18">
        <v>332.6</v>
      </c>
      <c r="W96" s="18">
        <v>373.7</v>
      </c>
      <c r="X96" s="78">
        <v>373.5</v>
      </c>
      <c r="Y96" s="13">
        <v>375.5</v>
      </c>
      <c r="Z96" s="13">
        <v>340</v>
      </c>
      <c r="AA96" s="18">
        <v>332.1</v>
      </c>
    </row>
    <row r="97" spans="1:27">
      <c r="A97" s="46" t="s">
        <v>2439</v>
      </c>
      <c r="B97" s="13">
        <v>121.7</v>
      </c>
      <c r="C97" s="13">
        <v>153.80000000000001</v>
      </c>
      <c r="D97" s="13">
        <v>170.3</v>
      </c>
      <c r="E97" s="13">
        <v>199.3</v>
      </c>
      <c r="F97" s="13">
        <v>239.9</v>
      </c>
      <c r="G97" s="13">
        <v>285.7</v>
      </c>
      <c r="H97" s="13">
        <v>303.3</v>
      </c>
      <c r="I97" s="13">
        <v>335.5</v>
      </c>
      <c r="J97" s="13">
        <v>396.7</v>
      </c>
      <c r="K97" s="13">
        <v>399.8</v>
      </c>
      <c r="L97" s="13">
        <v>413.3</v>
      </c>
      <c r="M97" s="13">
        <v>457.5</v>
      </c>
      <c r="N97" s="13">
        <v>479.2</v>
      </c>
      <c r="O97" s="13">
        <v>523.1</v>
      </c>
      <c r="P97" s="13">
        <v>531.6</v>
      </c>
      <c r="Q97" s="13">
        <v>552.6</v>
      </c>
      <c r="R97" s="13">
        <v>540.79999999999995</v>
      </c>
      <c r="S97" s="13">
        <v>530.5</v>
      </c>
      <c r="T97" s="13">
        <v>528.79999999999995</v>
      </c>
      <c r="U97" s="13">
        <v>555.1</v>
      </c>
      <c r="V97" s="18">
        <v>556.5</v>
      </c>
      <c r="W97" s="18">
        <v>577.29999999999995</v>
      </c>
      <c r="X97" s="78">
        <v>563.6</v>
      </c>
      <c r="Y97" s="13">
        <v>564.6</v>
      </c>
      <c r="Z97" s="13">
        <v>535.70000000000005</v>
      </c>
      <c r="AA97" s="27">
        <v>537</v>
      </c>
    </row>
    <row r="98" spans="1:27">
      <c r="A98" s="46" t="s">
        <v>2440</v>
      </c>
      <c r="B98" s="13">
        <v>38.4</v>
      </c>
      <c r="C98" s="13">
        <v>36.6</v>
      </c>
      <c r="D98" s="13">
        <v>38.700000000000003</v>
      </c>
      <c r="E98" s="13">
        <v>39.200000000000003</v>
      </c>
      <c r="F98" s="13">
        <v>40.799999999999997</v>
      </c>
      <c r="G98" s="13">
        <v>43.9</v>
      </c>
      <c r="H98" s="13">
        <v>46</v>
      </c>
      <c r="I98" s="13">
        <v>47.3</v>
      </c>
      <c r="J98" s="13">
        <v>51.4</v>
      </c>
      <c r="K98" s="13">
        <v>49.8</v>
      </c>
      <c r="L98" s="13">
        <v>48.2</v>
      </c>
      <c r="M98" s="13">
        <v>52.2</v>
      </c>
      <c r="N98" s="13">
        <v>53.2</v>
      </c>
      <c r="O98" s="13">
        <v>54.3</v>
      </c>
      <c r="P98" s="13">
        <v>52.3</v>
      </c>
      <c r="Q98" s="13">
        <v>56.1</v>
      </c>
      <c r="R98" s="13">
        <v>65.900000000000006</v>
      </c>
      <c r="S98" s="13">
        <v>68.599999999999994</v>
      </c>
      <c r="T98" s="13">
        <v>69.7</v>
      </c>
      <c r="U98" s="13">
        <v>70.7</v>
      </c>
      <c r="V98" s="18">
        <v>77.8</v>
      </c>
      <c r="W98" s="27">
        <v>78</v>
      </c>
      <c r="X98" s="101">
        <v>81</v>
      </c>
      <c r="Y98" s="13">
        <v>83.1</v>
      </c>
      <c r="Z98" s="13">
        <v>94.2</v>
      </c>
      <c r="AA98" s="18">
        <v>92.8</v>
      </c>
    </row>
    <row r="99" spans="1:27" ht="28.5" customHeight="1">
      <c r="A99" s="46" t="s">
        <v>2441</v>
      </c>
      <c r="B99" s="13">
        <v>1258.4000000000001</v>
      </c>
      <c r="C99" s="13">
        <v>1262.8</v>
      </c>
      <c r="D99" s="13">
        <v>1288.5999999999999</v>
      </c>
      <c r="E99" s="13">
        <v>1393.7</v>
      </c>
      <c r="F99" s="13">
        <v>1443.9</v>
      </c>
      <c r="G99" s="13">
        <v>1541</v>
      </c>
      <c r="H99" s="13">
        <v>1573</v>
      </c>
      <c r="I99" s="15">
        <v>1669.5</v>
      </c>
      <c r="J99" s="13">
        <v>2104.5</v>
      </c>
      <c r="K99" s="101">
        <v>2085.1</v>
      </c>
      <c r="L99" s="101">
        <v>2180.6999999999998</v>
      </c>
      <c r="M99" s="101">
        <v>2385.8000000000002</v>
      </c>
      <c r="N99" s="101">
        <v>2512.1</v>
      </c>
      <c r="O99" s="15">
        <v>2467.9</v>
      </c>
      <c r="P99" s="15">
        <v>2470.6999999999998</v>
      </c>
      <c r="Q99" s="15">
        <v>2519</v>
      </c>
      <c r="R99" s="15">
        <v>2650.7</v>
      </c>
      <c r="S99" s="15">
        <v>2735.8</v>
      </c>
      <c r="T99" s="13">
        <v>2881.3</v>
      </c>
      <c r="U99" s="13">
        <v>2888.8</v>
      </c>
      <c r="V99" s="18">
        <v>2815.7</v>
      </c>
      <c r="W99" s="18">
        <v>2832.1</v>
      </c>
      <c r="X99" s="78">
        <v>2777.8</v>
      </c>
      <c r="Y99" s="13">
        <v>2801.3</v>
      </c>
      <c r="Z99" s="13">
        <v>2618.1</v>
      </c>
      <c r="AA99" s="18">
        <v>2450.1</v>
      </c>
    </row>
    <row r="100" spans="1:27" ht="66" customHeight="1">
      <c r="A100" s="142" t="s">
        <v>939</v>
      </c>
      <c r="B100" s="13">
        <v>39647.9</v>
      </c>
      <c r="C100" s="13">
        <v>35025.5</v>
      </c>
      <c r="D100" s="13">
        <v>37349.300000000003</v>
      </c>
      <c r="E100" s="13">
        <v>35880.1</v>
      </c>
      <c r="F100" s="13">
        <v>37986.5</v>
      </c>
      <c r="G100" s="13">
        <v>35154.5</v>
      </c>
      <c r="H100" s="13">
        <v>36425.199999999997</v>
      </c>
      <c r="I100" s="15">
        <v>36704.199999999997</v>
      </c>
      <c r="J100" s="101">
        <v>37582</v>
      </c>
      <c r="K100" s="101">
        <v>38225.699999999997</v>
      </c>
      <c r="L100" s="101">
        <v>36983</v>
      </c>
      <c r="M100" s="101">
        <v>37934.400000000001</v>
      </c>
      <c r="N100" s="101">
        <v>37118.6</v>
      </c>
      <c r="O100" s="101">
        <v>36471.800000000003</v>
      </c>
      <c r="P100" s="15">
        <v>36837.300000000003</v>
      </c>
      <c r="Q100" s="15">
        <v>37388.5</v>
      </c>
      <c r="R100" s="15">
        <v>38140.5</v>
      </c>
      <c r="S100" s="15">
        <v>38293.800000000003</v>
      </c>
      <c r="T100" s="13">
        <v>41302</v>
      </c>
      <c r="U100" s="13">
        <v>40903.5</v>
      </c>
      <c r="V100" s="18">
        <v>42055.8</v>
      </c>
      <c r="W100" s="18">
        <v>42549.7</v>
      </c>
      <c r="X100" s="52">
        <v>43155.1</v>
      </c>
      <c r="Y100" s="13">
        <v>44157.599999999999</v>
      </c>
      <c r="Z100" s="13">
        <v>43843</v>
      </c>
      <c r="AA100" s="18">
        <v>44831.9</v>
      </c>
    </row>
    <row r="101" spans="1:27" ht="15" customHeight="1">
      <c r="A101" s="142" t="s">
        <v>1370</v>
      </c>
      <c r="B101" s="13"/>
      <c r="C101" s="13"/>
      <c r="D101" s="13"/>
      <c r="E101" s="13"/>
      <c r="F101" s="13"/>
      <c r="G101" s="13"/>
      <c r="H101" s="13"/>
      <c r="I101" s="15"/>
      <c r="J101" s="13"/>
      <c r="K101" s="101"/>
      <c r="L101" s="101"/>
      <c r="M101" s="101"/>
      <c r="N101" s="101"/>
      <c r="O101" s="15"/>
      <c r="P101" s="15"/>
      <c r="Q101" s="15"/>
      <c r="R101" s="15"/>
      <c r="S101" s="15"/>
      <c r="T101" s="13"/>
      <c r="U101" s="13"/>
      <c r="V101" s="18"/>
      <c r="W101" s="18"/>
      <c r="X101" s="52"/>
      <c r="Y101" s="13"/>
      <c r="Z101" s="13"/>
      <c r="AA101" s="427"/>
    </row>
    <row r="102" spans="1:27" ht="26.25" customHeight="1">
      <c r="A102" s="334" t="s">
        <v>2235</v>
      </c>
      <c r="B102" s="13">
        <v>39647.9</v>
      </c>
      <c r="C102" s="13">
        <v>35025.5</v>
      </c>
      <c r="D102" s="13">
        <v>37349.300000000003</v>
      </c>
      <c r="E102" s="13">
        <v>35880.1</v>
      </c>
      <c r="F102" s="13">
        <v>37986.5</v>
      </c>
      <c r="G102" s="13">
        <v>35154.5</v>
      </c>
      <c r="H102" s="13">
        <v>36425.199999999997</v>
      </c>
      <c r="I102" s="13">
        <v>36704.199999999997</v>
      </c>
      <c r="J102" s="13">
        <v>2809.3</v>
      </c>
      <c r="K102" s="13">
        <v>2689.4</v>
      </c>
      <c r="L102" s="13">
        <v>2578</v>
      </c>
      <c r="M102" s="13">
        <v>2314.8000000000002</v>
      </c>
      <c r="N102" s="13">
        <v>1970.2</v>
      </c>
      <c r="O102" s="13">
        <v>2012.6</v>
      </c>
      <c r="P102" s="13">
        <v>1905.1</v>
      </c>
      <c r="Q102" s="13">
        <v>1897</v>
      </c>
      <c r="R102" s="13">
        <v>1973.7</v>
      </c>
      <c r="S102" s="13">
        <v>1937.1</v>
      </c>
      <c r="T102" s="13">
        <v>1833.8</v>
      </c>
      <c r="U102" s="13">
        <v>1765.4</v>
      </c>
      <c r="V102" s="18">
        <v>1790.9</v>
      </c>
      <c r="W102" s="18">
        <v>1854.5</v>
      </c>
      <c r="X102" s="52">
        <v>1811.4</v>
      </c>
      <c r="Y102" s="13">
        <v>1944</v>
      </c>
      <c r="Z102" s="13">
        <v>1797.4</v>
      </c>
      <c r="AA102" s="18">
        <v>1793.4</v>
      </c>
    </row>
    <row r="103" spans="1:27" ht="14.25" customHeight="1">
      <c r="A103" s="334" t="s">
        <v>2234</v>
      </c>
      <c r="B103" s="13">
        <v>38.299999999999997</v>
      </c>
      <c r="C103" s="13">
        <v>44.3</v>
      </c>
      <c r="D103" s="13">
        <v>45.6</v>
      </c>
      <c r="E103" s="13">
        <v>49.6</v>
      </c>
      <c r="F103" s="13">
        <v>51.1</v>
      </c>
      <c r="G103" s="13">
        <v>53</v>
      </c>
      <c r="H103" s="13">
        <v>54.7</v>
      </c>
      <c r="I103" s="13">
        <v>59.4</v>
      </c>
      <c r="J103" s="13">
        <v>59.4</v>
      </c>
      <c r="K103" s="13">
        <v>59.7</v>
      </c>
      <c r="L103" s="13">
        <v>59.5</v>
      </c>
      <c r="M103" s="13">
        <v>64.099999999999994</v>
      </c>
      <c r="N103" s="13">
        <v>65.8</v>
      </c>
      <c r="O103" s="13">
        <v>72.599999999999994</v>
      </c>
      <c r="P103" s="13">
        <v>73.099999999999994</v>
      </c>
      <c r="Q103" s="13">
        <v>75.2</v>
      </c>
      <c r="R103" s="13">
        <v>80.2</v>
      </c>
      <c r="S103" s="13">
        <v>86.6</v>
      </c>
      <c r="T103" s="13">
        <v>92.1</v>
      </c>
      <c r="U103" s="13">
        <v>96.2</v>
      </c>
      <c r="V103" s="18">
        <v>101.2</v>
      </c>
      <c r="W103" s="18">
        <v>107.9</v>
      </c>
      <c r="X103" s="52">
        <v>110.3</v>
      </c>
      <c r="Y103" s="13">
        <v>115.4</v>
      </c>
      <c r="Z103" s="13">
        <v>118</v>
      </c>
      <c r="AA103" s="18">
        <v>118.8</v>
      </c>
    </row>
    <row r="104" spans="1:27" ht="39.75" customHeight="1">
      <c r="A104" s="334" t="s">
        <v>1477</v>
      </c>
      <c r="B104" s="13">
        <v>156.1</v>
      </c>
      <c r="C104" s="13">
        <v>185.1</v>
      </c>
      <c r="D104" s="13">
        <v>211.3</v>
      </c>
      <c r="E104" s="13">
        <v>225.4</v>
      </c>
      <c r="F104" s="13">
        <v>243</v>
      </c>
      <c r="G104" s="13">
        <v>251.3</v>
      </c>
      <c r="H104" s="13">
        <v>256.89999999999998</v>
      </c>
      <c r="I104" s="13">
        <v>269.8</v>
      </c>
      <c r="J104" s="13">
        <v>293</v>
      </c>
      <c r="K104" s="13">
        <v>316.39999999999998</v>
      </c>
      <c r="L104" s="13">
        <v>322.5</v>
      </c>
      <c r="M104" s="13">
        <v>466.2</v>
      </c>
      <c r="N104" s="13">
        <v>370.9</v>
      </c>
      <c r="O104" s="13">
        <v>379</v>
      </c>
      <c r="P104" s="13">
        <v>382.1</v>
      </c>
      <c r="Q104" s="13">
        <v>417.7</v>
      </c>
      <c r="R104" s="13">
        <v>424.5</v>
      </c>
      <c r="S104" s="13">
        <v>416.1</v>
      </c>
      <c r="T104" s="13">
        <v>393.8</v>
      </c>
      <c r="U104" s="13">
        <v>389.9</v>
      </c>
      <c r="V104" s="18">
        <v>365.3</v>
      </c>
      <c r="W104" s="18">
        <v>365.6</v>
      </c>
      <c r="X104" s="52">
        <v>350.9</v>
      </c>
      <c r="Y104" s="13">
        <v>359.6</v>
      </c>
      <c r="Z104" s="13">
        <v>345.3</v>
      </c>
      <c r="AA104" s="18">
        <v>344.7</v>
      </c>
    </row>
    <row r="105" spans="1:27" ht="39" customHeight="1">
      <c r="A105" s="334" t="s">
        <v>2236</v>
      </c>
      <c r="B105" s="13">
        <v>201.3</v>
      </c>
      <c r="C105" s="13">
        <v>229.6</v>
      </c>
      <c r="D105" s="13">
        <v>260.7</v>
      </c>
      <c r="E105" s="13">
        <v>293.3</v>
      </c>
      <c r="F105" s="13">
        <v>306.5</v>
      </c>
      <c r="G105" s="13">
        <v>322</v>
      </c>
      <c r="H105" s="13">
        <v>341.7</v>
      </c>
      <c r="I105" s="13">
        <v>372.9</v>
      </c>
      <c r="J105" s="13">
        <v>372.9</v>
      </c>
      <c r="K105" s="13">
        <v>392.4</v>
      </c>
      <c r="L105" s="13">
        <v>382.7</v>
      </c>
      <c r="M105" s="13">
        <v>541.29999999999995</v>
      </c>
      <c r="N105" s="13">
        <v>400</v>
      </c>
      <c r="O105" s="13">
        <v>405.1</v>
      </c>
      <c r="P105" s="13">
        <v>385.3</v>
      </c>
      <c r="Q105" s="13">
        <v>393</v>
      </c>
      <c r="R105" s="13">
        <v>388</v>
      </c>
      <c r="S105" s="13">
        <v>379.2</v>
      </c>
      <c r="T105" s="13">
        <v>364.4</v>
      </c>
      <c r="U105" s="13">
        <v>357.3</v>
      </c>
      <c r="V105" s="18">
        <v>374.9</v>
      </c>
      <c r="W105" s="18">
        <v>378.5</v>
      </c>
      <c r="X105" s="52">
        <v>355.6</v>
      </c>
      <c r="Y105" s="13">
        <v>364.1</v>
      </c>
      <c r="Z105" s="13">
        <v>367</v>
      </c>
      <c r="AA105" s="18">
        <v>391.5</v>
      </c>
    </row>
    <row r="106" spans="1:27" ht="12" customHeight="1">
      <c r="A106" s="335" t="s">
        <v>1479</v>
      </c>
      <c r="B106" s="13">
        <v>2128.9</v>
      </c>
      <c r="C106" s="13">
        <v>2274.5</v>
      </c>
      <c r="D106" s="13">
        <v>2391.5</v>
      </c>
      <c r="E106" s="13">
        <v>2447.1999999999998</v>
      </c>
      <c r="F106" s="13">
        <v>2581.6999999999998</v>
      </c>
      <c r="G106" s="13">
        <v>2663.2</v>
      </c>
      <c r="H106" s="13">
        <v>2664</v>
      </c>
      <c r="I106" s="13">
        <v>2788.4</v>
      </c>
      <c r="J106" s="13">
        <v>759.3</v>
      </c>
      <c r="K106" s="13">
        <v>713.9</v>
      </c>
      <c r="L106" s="13">
        <v>697.9</v>
      </c>
      <c r="M106" s="13">
        <v>780.3</v>
      </c>
      <c r="N106" s="13">
        <v>740</v>
      </c>
      <c r="O106" s="13">
        <v>772.9</v>
      </c>
      <c r="P106" s="13">
        <v>779.8</v>
      </c>
      <c r="Q106" s="13">
        <v>802.5</v>
      </c>
      <c r="R106" s="13">
        <v>843.4</v>
      </c>
      <c r="S106" s="13">
        <v>904.3</v>
      </c>
      <c r="T106" s="13">
        <v>914.8</v>
      </c>
      <c r="U106" s="13">
        <v>928.5</v>
      </c>
      <c r="V106" s="18">
        <v>943.9</v>
      </c>
      <c r="W106" s="27">
        <v>953</v>
      </c>
      <c r="X106" s="168">
        <v>966</v>
      </c>
      <c r="Y106" s="13">
        <v>971.7</v>
      </c>
      <c r="Z106" s="13">
        <v>927.6</v>
      </c>
      <c r="AA106" s="18">
        <v>931.2</v>
      </c>
    </row>
    <row r="107" spans="1:27" ht="27.75" customHeight="1">
      <c r="A107" s="46" t="s">
        <v>340</v>
      </c>
      <c r="B107" s="13"/>
      <c r="C107" s="13"/>
      <c r="D107" s="13"/>
      <c r="E107" s="13"/>
      <c r="F107" s="13"/>
      <c r="G107" s="13"/>
      <c r="H107" s="13"/>
      <c r="I107" s="15"/>
      <c r="J107" s="13">
        <v>1198.3</v>
      </c>
      <c r="K107" s="13">
        <v>1221</v>
      </c>
      <c r="L107" s="13">
        <v>1200.3</v>
      </c>
      <c r="M107" s="13">
        <v>1265.0999999999999</v>
      </c>
      <c r="N107" s="13">
        <v>1169.8</v>
      </c>
      <c r="O107" s="13">
        <v>1198.2</v>
      </c>
      <c r="P107" s="13">
        <v>1196.0999999999999</v>
      </c>
      <c r="Q107" s="13">
        <v>1175.5</v>
      </c>
      <c r="R107" s="13">
        <v>1201.3</v>
      </c>
      <c r="S107" s="13">
        <v>1210.5</v>
      </c>
      <c r="T107" s="13">
        <v>1220.3</v>
      </c>
      <c r="U107" s="13">
        <v>1259.4000000000001</v>
      </c>
      <c r="V107" s="18">
        <f>ROUND(1291328/1000,1)</f>
        <v>1291.3</v>
      </c>
      <c r="W107" s="52">
        <v>1378.4</v>
      </c>
      <c r="X107" s="52">
        <v>1392.9</v>
      </c>
      <c r="Y107" s="13">
        <v>1443.9</v>
      </c>
      <c r="Z107" s="13">
        <v>1459.1</v>
      </c>
      <c r="AA107" s="18">
        <v>1491.9</v>
      </c>
    </row>
    <row r="108" spans="1:27" ht="29.25" customHeight="1">
      <c r="A108" s="46" t="s">
        <v>341</v>
      </c>
      <c r="B108" s="13"/>
      <c r="C108" s="13"/>
      <c r="D108" s="13"/>
      <c r="E108" s="13"/>
      <c r="F108" s="13"/>
      <c r="G108" s="13"/>
      <c r="H108" s="13"/>
      <c r="I108" s="15"/>
      <c r="J108" s="13">
        <v>1048.2</v>
      </c>
      <c r="K108" s="13">
        <v>1076.9000000000001</v>
      </c>
      <c r="L108" s="13">
        <v>1076.2</v>
      </c>
      <c r="M108" s="13">
        <v>1089.9000000000001</v>
      </c>
      <c r="N108" s="13">
        <v>988.6</v>
      </c>
      <c r="O108" s="13">
        <v>1033</v>
      </c>
      <c r="P108" s="13">
        <v>1029.2</v>
      </c>
      <c r="Q108" s="13">
        <v>1007.6</v>
      </c>
      <c r="R108" s="13">
        <v>1056.8</v>
      </c>
      <c r="S108" s="13">
        <v>1049.5</v>
      </c>
      <c r="T108" s="13">
        <v>1097.9000000000001</v>
      </c>
      <c r="U108" s="13">
        <v>1159.8</v>
      </c>
      <c r="V108" s="18">
        <f>ROUND(1201886/1000,1)</f>
        <v>1201.9000000000001</v>
      </c>
      <c r="W108" s="52">
        <v>1210.0999999999999</v>
      </c>
      <c r="X108" s="52">
        <v>1203.8</v>
      </c>
      <c r="Y108" s="13">
        <v>1269.0999999999999</v>
      </c>
      <c r="Z108" s="13">
        <v>1229.8</v>
      </c>
      <c r="AA108" s="18">
        <v>1239.7</v>
      </c>
    </row>
    <row r="109" spans="1:27" ht="15" customHeight="1">
      <c r="A109" s="335" t="s">
        <v>1480</v>
      </c>
      <c r="B109" s="13">
        <v>69.2</v>
      </c>
      <c r="C109" s="13">
        <v>92.6</v>
      </c>
      <c r="D109" s="13">
        <v>115.4</v>
      </c>
      <c r="E109" s="13">
        <v>125.4</v>
      </c>
      <c r="F109" s="13">
        <v>138</v>
      </c>
      <c r="G109" s="13">
        <v>149.19999999999999</v>
      </c>
      <c r="H109" s="13">
        <v>154.1</v>
      </c>
      <c r="I109" s="13">
        <v>163</v>
      </c>
      <c r="J109" s="13">
        <v>171.9</v>
      </c>
      <c r="K109" s="13">
        <v>174.4</v>
      </c>
      <c r="L109" s="13">
        <v>170.9</v>
      </c>
      <c r="M109" s="13">
        <v>214.6</v>
      </c>
      <c r="N109" s="13">
        <v>188.4</v>
      </c>
      <c r="O109" s="13">
        <v>189</v>
      </c>
      <c r="P109" s="13">
        <v>189.7</v>
      </c>
      <c r="Q109" s="13">
        <v>192.2</v>
      </c>
      <c r="R109" s="13">
        <v>199.5</v>
      </c>
      <c r="S109" s="13">
        <v>197.4</v>
      </c>
      <c r="T109" s="13">
        <v>193.3</v>
      </c>
      <c r="U109" s="13">
        <v>184.6</v>
      </c>
      <c r="V109" s="18">
        <v>199.4</v>
      </c>
      <c r="W109" s="52">
        <v>194.7</v>
      </c>
      <c r="X109" s="52">
        <v>187.4</v>
      </c>
      <c r="Y109" s="13">
        <v>177.6</v>
      </c>
      <c r="Z109" s="13">
        <v>178.3</v>
      </c>
      <c r="AA109" s="18">
        <v>175.3</v>
      </c>
    </row>
    <row r="110" spans="1:27" ht="15" customHeight="1">
      <c r="A110" s="335" t="s">
        <v>1481</v>
      </c>
      <c r="B110" s="13">
        <v>27724.6</v>
      </c>
      <c r="C110" s="13">
        <v>22399.3</v>
      </c>
      <c r="D110" s="13">
        <v>24035.200000000001</v>
      </c>
      <c r="E110" s="13">
        <v>21681.5</v>
      </c>
      <c r="F110" s="13">
        <v>22929</v>
      </c>
      <c r="G110" s="13">
        <v>20498.2</v>
      </c>
      <c r="H110" s="13">
        <v>22228.3</v>
      </c>
      <c r="I110" s="13">
        <v>21957.200000000001</v>
      </c>
      <c r="J110" s="13">
        <v>22293.200000000001</v>
      </c>
      <c r="K110" s="13">
        <v>22952.2</v>
      </c>
      <c r="L110" s="13">
        <v>21859.200000000001</v>
      </c>
      <c r="M110" s="13">
        <v>21692.799999999999</v>
      </c>
      <c r="N110" s="13">
        <v>22180.7</v>
      </c>
      <c r="O110" s="13">
        <v>21347.200000000001</v>
      </c>
      <c r="P110" s="13">
        <v>21780.3</v>
      </c>
      <c r="Q110" s="13">
        <v>22237.9</v>
      </c>
      <c r="R110" s="13">
        <v>22637.3</v>
      </c>
      <c r="S110" s="13">
        <v>22731.1</v>
      </c>
      <c r="T110" s="13">
        <v>25847.3</v>
      </c>
      <c r="U110" s="13">
        <v>25507.7</v>
      </c>
      <c r="V110" s="18">
        <v>26459.9</v>
      </c>
      <c r="W110" s="52">
        <v>26579.599999999999</v>
      </c>
      <c r="X110" s="52">
        <v>27341.4</v>
      </c>
      <c r="Y110" s="13">
        <v>28167.3</v>
      </c>
      <c r="Z110" s="13">
        <v>28578.3</v>
      </c>
      <c r="AA110" s="18">
        <v>29656.799999999999</v>
      </c>
    </row>
    <row r="111" spans="1:27" ht="15" customHeight="1">
      <c r="A111" s="335" t="s">
        <v>2322</v>
      </c>
      <c r="B111" s="13">
        <v>1372.9</v>
      </c>
      <c r="C111" s="13">
        <v>1561.2</v>
      </c>
      <c r="D111" s="13">
        <v>1671.9</v>
      </c>
      <c r="E111" s="13">
        <v>1645.1</v>
      </c>
      <c r="F111" s="13">
        <v>1844.7</v>
      </c>
      <c r="G111" s="13">
        <v>1849.5</v>
      </c>
      <c r="H111" s="13">
        <v>1680</v>
      </c>
      <c r="I111" s="13">
        <v>1713.9</v>
      </c>
      <c r="J111" s="13">
        <v>1765.7</v>
      </c>
      <c r="K111" s="13">
        <v>1709.2</v>
      </c>
      <c r="L111" s="13">
        <v>1703.3</v>
      </c>
      <c r="M111" s="13">
        <v>2003.1</v>
      </c>
      <c r="N111" s="13">
        <v>1872.5</v>
      </c>
      <c r="O111" s="13">
        <v>1807.2</v>
      </c>
      <c r="P111" s="13">
        <v>1822</v>
      </c>
      <c r="Q111" s="13">
        <v>1807.6</v>
      </c>
      <c r="R111" s="13">
        <v>1791.5</v>
      </c>
      <c r="S111" s="13">
        <v>1823.1</v>
      </c>
      <c r="T111" s="13">
        <v>1821.8</v>
      </c>
      <c r="U111" s="13">
        <v>1807.5</v>
      </c>
      <c r="V111" s="27">
        <v>1794</v>
      </c>
      <c r="W111" s="52">
        <v>1854.9</v>
      </c>
      <c r="X111" s="52">
        <v>1880.7</v>
      </c>
      <c r="Y111" s="13">
        <v>1929</v>
      </c>
      <c r="Z111" s="13">
        <v>1786.1</v>
      </c>
      <c r="AA111" s="27">
        <v>1781</v>
      </c>
    </row>
    <row r="112" spans="1:27" ht="15" customHeight="1">
      <c r="A112" s="335" t="s">
        <v>2323</v>
      </c>
      <c r="B112" s="13">
        <v>1633.5</v>
      </c>
      <c r="C112" s="13">
        <v>1687</v>
      </c>
      <c r="D112" s="13">
        <v>1880.7</v>
      </c>
      <c r="E112" s="13">
        <v>2173.6</v>
      </c>
      <c r="F112" s="13">
        <v>2320.9</v>
      </c>
      <c r="G112" s="13">
        <v>2189.8000000000002</v>
      </c>
      <c r="H112" s="13">
        <v>2044.1</v>
      </c>
      <c r="I112" s="13">
        <v>1953.1</v>
      </c>
      <c r="J112" s="13">
        <v>1862.6</v>
      </c>
      <c r="K112" s="13">
        <v>1889.6</v>
      </c>
      <c r="L112" s="13">
        <v>1898.7</v>
      </c>
      <c r="M112" s="13">
        <v>1899.6</v>
      </c>
      <c r="N112" s="13">
        <v>1873.7</v>
      </c>
      <c r="O112" s="13">
        <v>1946.7</v>
      </c>
      <c r="P112" s="13">
        <v>1960.5</v>
      </c>
      <c r="Q112" s="13">
        <v>2014.5</v>
      </c>
      <c r="R112" s="13">
        <v>2024.9</v>
      </c>
      <c r="S112" s="13">
        <v>1988.1</v>
      </c>
      <c r="T112" s="13">
        <v>1961.5</v>
      </c>
      <c r="U112" s="13">
        <v>1980.5</v>
      </c>
      <c r="V112" s="18">
        <v>1966.8</v>
      </c>
      <c r="W112" s="52">
        <v>2019.9</v>
      </c>
      <c r="X112" s="52">
        <v>1977.5</v>
      </c>
      <c r="Y112" s="13">
        <v>1999.5</v>
      </c>
      <c r="Z112" s="13">
        <v>1887.2</v>
      </c>
      <c r="AA112" s="18">
        <v>1800.8</v>
      </c>
    </row>
    <row r="113" spans="1:27" ht="26.25" customHeight="1">
      <c r="A113" s="409" t="s">
        <v>1879</v>
      </c>
      <c r="B113" s="13">
        <v>308.60000000000002</v>
      </c>
      <c r="C113" s="13">
        <v>376.8</v>
      </c>
      <c r="D113" s="13">
        <v>440</v>
      </c>
      <c r="E113" s="13">
        <v>501.7</v>
      </c>
      <c r="F113" s="13">
        <v>547.4</v>
      </c>
      <c r="G113" s="13">
        <v>611</v>
      </c>
      <c r="H113" s="13">
        <v>639.29999999999995</v>
      </c>
      <c r="I113" s="13">
        <v>719.5</v>
      </c>
      <c r="J113" s="13">
        <v>747.1</v>
      </c>
      <c r="K113" s="13">
        <v>759.1</v>
      </c>
      <c r="L113" s="13">
        <v>741.3</v>
      </c>
      <c r="M113" s="13">
        <v>1037.9000000000001</v>
      </c>
      <c r="N113" s="13">
        <v>850.5</v>
      </c>
      <c r="O113" s="13">
        <v>849.7</v>
      </c>
      <c r="P113" s="13">
        <v>823.7</v>
      </c>
      <c r="Q113" s="13">
        <v>816.6</v>
      </c>
      <c r="R113" s="13">
        <v>831.3</v>
      </c>
      <c r="S113" s="13">
        <v>833.9</v>
      </c>
      <c r="T113" s="13">
        <v>842.6</v>
      </c>
      <c r="U113" s="13">
        <v>825.7</v>
      </c>
      <c r="V113" s="18">
        <v>864.1</v>
      </c>
      <c r="W113" s="27">
        <v>872</v>
      </c>
      <c r="X113" s="52">
        <v>844.3</v>
      </c>
      <c r="Y113" s="13">
        <v>838.5</v>
      </c>
      <c r="Z113" s="13">
        <v>818.7</v>
      </c>
      <c r="AA113" s="18">
        <v>800.6</v>
      </c>
    </row>
    <row r="114" spans="1:27" ht="15" customHeight="1">
      <c r="A114" s="409" t="s">
        <v>1540</v>
      </c>
      <c r="B114" s="13">
        <v>273.2</v>
      </c>
      <c r="C114" s="13">
        <v>326.2</v>
      </c>
      <c r="D114" s="13">
        <v>361.5</v>
      </c>
      <c r="E114" s="13">
        <v>413.6</v>
      </c>
      <c r="F114" s="13">
        <v>448</v>
      </c>
      <c r="G114" s="13">
        <v>474.2</v>
      </c>
      <c r="H114" s="13">
        <v>487.1</v>
      </c>
      <c r="I114" s="13">
        <v>523.4</v>
      </c>
      <c r="J114" s="13">
        <v>533.79999999999995</v>
      </c>
      <c r="K114" s="13">
        <v>539.1</v>
      </c>
      <c r="L114" s="13">
        <v>532.6</v>
      </c>
      <c r="M114" s="13">
        <v>586.4</v>
      </c>
      <c r="N114" s="13">
        <v>583.9</v>
      </c>
      <c r="O114" s="13">
        <v>617.20000000000005</v>
      </c>
      <c r="P114" s="13">
        <v>627.70000000000005</v>
      </c>
      <c r="Q114" s="13">
        <v>647.4</v>
      </c>
      <c r="R114" s="13">
        <v>652.4</v>
      </c>
      <c r="S114" s="13">
        <v>655.8</v>
      </c>
      <c r="T114" s="13">
        <v>660.1</v>
      </c>
      <c r="U114" s="13">
        <v>674.8</v>
      </c>
      <c r="V114" s="18">
        <v>700.9</v>
      </c>
      <c r="W114" s="52">
        <v>711.7</v>
      </c>
      <c r="X114" s="168">
        <v>719</v>
      </c>
      <c r="Y114" s="13">
        <v>743</v>
      </c>
      <c r="Z114" s="13">
        <v>698.5</v>
      </c>
      <c r="AA114" s="18">
        <v>689.8</v>
      </c>
    </row>
    <row r="115" spans="1:27" ht="37.5" customHeight="1">
      <c r="A115" s="334" t="s">
        <v>825</v>
      </c>
      <c r="B115" s="13">
        <v>105.2</v>
      </c>
      <c r="C115" s="13">
        <v>111.8</v>
      </c>
      <c r="D115" s="13">
        <v>113.6</v>
      </c>
      <c r="E115" s="13">
        <v>121.8</v>
      </c>
      <c r="F115" s="13">
        <v>130.5</v>
      </c>
      <c r="G115" s="13">
        <v>140</v>
      </c>
      <c r="H115" s="13">
        <v>147.1</v>
      </c>
      <c r="I115" s="13">
        <v>159.5</v>
      </c>
      <c r="J115" s="13">
        <v>171.5</v>
      </c>
      <c r="K115" s="13">
        <v>172.4</v>
      </c>
      <c r="L115" s="13">
        <v>168</v>
      </c>
      <c r="M115" s="13">
        <v>191.5</v>
      </c>
      <c r="N115" s="13">
        <v>187.2</v>
      </c>
      <c r="O115" s="13">
        <v>190.7</v>
      </c>
      <c r="P115" s="13">
        <v>199</v>
      </c>
      <c r="Q115" s="13">
        <v>211.9</v>
      </c>
      <c r="R115" s="13">
        <v>230.3</v>
      </c>
      <c r="S115" s="13">
        <v>253.8</v>
      </c>
      <c r="T115" s="13">
        <v>255.7</v>
      </c>
      <c r="U115" s="13">
        <v>255.5</v>
      </c>
      <c r="V115" s="18">
        <v>264.39999999999998</v>
      </c>
      <c r="W115" s="52">
        <v>266.2</v>
      </c>
      <c r="X115" s="168">
        <v>267.39999999999998</v>
      </c>
      <c r="Y115" s="13">
        <v>277.89999999999998</v>
      </c>
      <c r="Z115" s="13">
        <v>270.60000000000002</v>
      </c>
      <c r="AA115" s="18">
        <v>274.8</v>
      </c>
    </row>
    <row r="116" spans="1:27" ht="39" customHeight="1">
      <c r="A116" s="46" t="s">
        <v>826</v>
      </c>
      <c r="B116" s="13">
        <v>2292.4</v>
      </c>
      <c r="C116" s="13">
        <v>2245.1</v>
      </c>
      <c r="D116" s="13">
        <v>2190.3000000000002</v>
      </c>
      <c r="E116" s="13">
        <v>2216.3000000000002</v>
      </c>
      <c r="F116" s="13">
        <v>2312.6999999999998</v>
      </c>
      <c r="G116" s="13">
        <v>2332.3000000000002</v>
      </c>
      <c r="H116" s="13">
        <v>2337.9</v>
      </c>
      <c r="I116" s="13">
        <v>2385.1</v>
      </c>
      <c r="J116" s="13">
        <v>2395.9</v>
      </c>
      <c r="K116" s="13">
        <v>2390.9</v>
      </c>
      <c r="L116" s="13">
        <v>2321.6999999999998</v>
      </c>
      <c r="M116" s="13">
        <v>2306.6999999999998</v>
      </c>
      <c r="N116" s="13">
        <v>2215.4</v>
      </c>
      <c r="O116" s="13">
        <v>2192.4</v>
      </c>
      <c r="P116" s="13">
        <v>2220.1</v>
      </c>
      <c r="Q116" s="13">
        <v>2156.6</v>
      </c>
      <c r="R116" s="13">
        <v>2231.5</v>
      </c>
      <c r="S116" s="13">
        <v>2233.4</v>
      </c>
      <c r="T116" s="13">
        <v>2251.8000000000002</v>
      </c>
      <c r="U116" s="13">
        <v>2294.9</v>
      </c>
      <c r="V116" s="18">
        <v>2364.6</v>
      </c>
      <c r="W116" s="52">
        <v>2451.6</v>
      </c>
      <c r="X116" s="168">
        <v>2443.1999999999998</v>
      </c>
      <c r="Y116" s="13">
        <v>2504.1999999999998</v>
      </c>
      <c r="Z116" s="13">
        <v>2574.6</v>
      </c>
      <c r="AA116" s="18">
        <v>2628.6</v>
      </c>
    </row>
    <row r="117" spans="1:27" ht="17.25" customHeight="1">
      <c r="A117" s="514" t="s">
        <v>344</v>
      </c>
      <c r="B117" s="515"/>
      <c r="C117" s="515"/>
      <c r="D117" s="515"/>
      <c r="E117" s="515"/>
      <c r="F117" s="515"/>
      <c r="G117" s="515"/>
      <c r="H117" s="515"/>
      <c r="I117" s="515"/>
      <c r="J117" s="515"/>
      <c r="K117" s="515"/>
      <c r="L117" s="515"/>
      <c r="M117" s="515"/>
      <c r="N117" s="515"/>
      <c r="O117" s="515"/>
      <c r="P117" s="515"/>
      <c r="Q117" s="515"/>
      <c r="R117" s="515"/>
      <c r="S117" s="515"/>
      <c r="T117" s="515"/>
      <c r="U117" s="515"/>
      <c r="V117" s="522"/>
      <c r="W117" s="522"/>
      <c r="X117" s="522"/>
      <c r="Y117" s="522"/>
      <c r="Z117" s="503"/>
      <c r="AA117" s="503"/>
    </row>
    <row r="118" spans="1:27" ht="17.25" customHeight="1">
      <c r="A118" s="514" t="s">
        <v>345</v>
      </c>
      <c r="B118" s="515"/>
      <c r="C118" s="515"/>
      <c r="D118" s="515"/>
      <c r="E118" s="515"/>
      <c r="F118" s="515"/>
      <c r="G118" s="515"/>
      <c r="H118" s="515"/>
      <c r="I118" s="515"/>
      <c r="J118" s="515"/>
      <c r="K118" s="515"/>
      <c r="L118" s="515"/>
      <c r="M118" s="515"/>
      <c r="N118" s="515"/>
      <c r="O118" s="515"/>
      <c r="P118" s="515"/>
      <c r="Q118" s="515"/>
      <c r="R118" s="515"/>
      <c r="S118" s="515"/>
      <c r="T118" s="515"/>
      <c r="U118" s="515"/>
      <c r="V118" s="522"/>
      <c r="W118" s="522"/>
      <c r="X118" s="522"/>
      <c r="Y118" s="522"/>
      <c r="Z118" s="503"/>
      <c r="AA118" s="503"/>
    </row>
    <row r="119" spans="1:27">
      <c r="A119" s="7" t="s">
        <v>1219</v>
      </c>
    </row>
    <row r="120" spans="1:27" ht="45.75" customHeight="1">
      <c r="A120" s="28" t="s">
        <v>463</v>
      </c>
      <c r="C120" s="13">
        <v>1112.8</v>
      </c>
      <c r="D120" s="13">
        <v>1142.8</v>
      </c>
      <c r="E120" s="13">
        <v>1123.9000000000001</v>
      </c>
      <c r="F120" s="13">
        <v>1346.9</v>
      </c>
      <c r="G120" s="13">
        <v>1170.4000000000001</v>
      </c>
      <c r="H120" s="13">
        <v>1142</v>
      </c>
      <c r="I120" s="13">
        <v>1131.4000000000001</v>
      </c>
      <c r="J120" s="13">
        <v>1049.7</v>
      </c>
      <c r="K120" s="13">
        <v>1109.0999999999999</v>
      </c>
      <c r="L120" s="13">
        <v>1199.8</v>
      </c>
      <c r="M120" s="13">
        <v>1184</v>
      </c>
      <c r="N120" s="13">
        <v>1091.8</v>
      </c>
      <c r="O120" s="13">
        <v>1463</v>
      </c>
      <c r="P120" s="13">
        <v>1799</v>
      </c>
      <c r="Q120" s="13">
        <v>1473.6</v>
      </c>
      <c r="R120" s="13">
        <v>1108.7</v>
      </c>
      <c r="S120" s="13">
        <v>966.3</v>
      </c>
      <c r="T120" s="13">
        <v>934.1</v>
      </c>
      <c r="U120" s="13">
        <v>892.5</v>
      </c>
      <c r="V120" s="13">
        <v>842.1</v>
      </c>
      <c r="W120" s="13">
        <v>804.6</v>
      </c>
      <c r="X120" s="13">
        <v>754</v>
      </c>
      <c r="Y120" s="13">
        <v>728.7</v>
      </c>
      <c r="Z120" s="13">
        <v>695</v>
      </c>
      <c r="AA120" s="13">
        <v>666.4</v>
      </c>
    </row>
    <row r="121" spans="1:27" ht="90.75" customHeight="1">
      <c r="A121" s="106" t="s">
        <v>462</v>
      </c>
      <c r="B121" s="64">
        <v>212</v>
      </c>
      <c r="C121" s="10">
        <v>285</v>
      </c>
      <c r="D121" s="10">
        <v>345</v>
      </c>
      <c r="E121" s="10">
        <v>399</v>
      </c>
      <c r="F121" s="10">
        <v>454</v>
      </c>
      <c r="G121" s="10">
        <v>514</v>
      </c>
      <c r="H121" s="10">
        <v>564</v>
      </c>
      <c r="I121" s="10">
        <v>597</v>
      </c>
      <c r="J121" s="10">
        <v>592</v>
      </c>
      <c r="K121" s="10">
        <v>675</v>
      </c>
      <c r="L121" s="10">
        <v>658</v>
      </c>
      <c r="M121" s="10">
        <v>642</v>
      </c>
      <c r="N121" s="10">
        <v>624</v>
      </c>
      <c r="O121" s="10">
        <v>593</v>
      </c>
      <c r="P121" s="10">
        <v>573</v>
      </c>
      <c r="Q121" s="10">
        <v>554</v>
      </c>
      <c r="R121" s="10">
        <v>529</v>
      </c>
      <c r="S121" s="10">
        <v>515</v>
      </c>
      <c r="T121" s="64">
        <v>519</v>
      </c>
      <c r="U121" s="10">
        <v>541</v>
      </c>
      <c r="V121" s="10">
        <v>560</v>
      </c>
      <c r="W121" s="10">
        <v>568</v>
      </c>
      <c r="X121" s="10">
        <v>580</v>
      </c>
      <c r="Y121" s="10">
        <v>605</v>
      </c>
      <c r="Z121" s="10">
        <v>617</v>
      </c>
      <c r="AA121" s="10">
        <v>636</v>
      </c>
    </row>
    <row r="122" spans="1:27" ht="37.5" customHeight="1">
      <c r="A122" s="28" t="s">
        <v>1649</v>
      </c>
      <c r="C122" s="10">
        <v>742</v>
      </c>
      <c r="D122" s="10">
        <v>788</v>
      </c>
      <c r="E122" s="10">
        <v>848</v>
      </c>
      <c r="F122" s="10">
        <v>871</v>
      </c>
      <c r="G122" s="10">
        <v>904</v>
      </c>
      <c r="H122" s="10">
        <v>926</v>
      </c>
      <c r="I122" s="10">
        <v>943</v>
      </c>
      <c r="J122" s="10">
        <v>975</v>
      </c>
      <c r="K122" s="10">
        <v>1132</v>
      </c>
      <c r="L122" s="10">
        <v>1159</v>
      </c>
      <c r="M122" s="10">
        <v>1207</v>
      </c>
      <c r="N122" s="10">
        <v>1248</v>
      </c>
      <c r="O122" s="10">
        <v>1308</v>
      </c>
      <c r="P122" s="10">
        <v>1390</v>
      </c>
      <c r="Q122" s="10">
        <v>1507</v>
      </c>
      <c r="R122" s="10">
        <v>1542</v>
      </c>
      <c r="S122" s="10">
        <v>1530</v>
      </c>
      <c r="T122" s="10">
        <v>1512</v>
      </c>
      <c r="U122" s="10">
        <v>1475</v>
      </c>
      <c r="V122" s="10">
        <v>1417</v>
      </c>
      <c r="W122" s="10">
        <v>1406</v>
      </c>
      <c r="X122" s="10">
        <v>1411</v>
      </c>
      <c r="Y122" s="10">
        <v>1354</v>
      </c>
      <c r="Z122" s="10">
        <v>1293</v>
      </c>
      <c r="AA122" s="10">
        <v>1277</v>
      </c>
    </row>
    <row r="123" spans="1:27" ht="25.5" customHeight="1">
      <c r="A123" s="514" t="s">
        <v>1006</v>
      </c>
      <c r="B123" s="515"/>
      <c r="C123" s="515"/>
      <c r="D123" s="515"/>
      <c r="E123" s="515"/>
      <c r="F123" s="515"/>
      <c r="G123" s="515"/>
      <c r="H123" s="515"/>
      <c r="I123" s="515"/>
      <c r="J123" s="515"/>
      <c r="K123" s="515"/>
      <c r="L123" s="515"/>
      <c r="M123" s="515"/>
      <c r="N123" s="515"/>
      <c r="O123" s="515"/>
      <c r="P123" s="515"/>
      <c r="Q123" s="515"/>
      <c r="R123" s="515"/>
      <c r="S123" s="515"/>
      <c r="T123" s="515"/>
      <c r="U123" s="515"/>
      <c r="V123" s="503"/>
      <c r="W123" s="503"/>
      <c r="X123" s="503"/>
      <c r="Y123" s="503"/>
      <c r="Z123" s="503"/>
      <c r="AA123" s="503"/>
    </row>
    <row r="124" spans="1:27" ht="17.25" customHeight="1">
      <c r="A124" s="533" t="s">
        <v>472</v>
      </c>
      <c r="B124" s="528"/>
      <c r="C124" s="528"/>
      <c r="D124" s="528"/>
      <c r="E124" s="528"/>
      <c r="F124" s="528"/>
      <c r="G124" s="528"/>
      <c r="H124" s="528"/>
      <c r="I124" s="528"/>
      <c r="J124" s="528"/>
      <c r="K124" s="528"/>
      <c r="L124" s="528"/>
      <c r="M124" s="528"/>
      <c r="N124" s="528"/>
      <c r="O124" s="528"/>
      <c r="P124" s="528"/>
      <c r="Q124" s="528"/>
      <c r="R124" s="528"/>
      <c r="S124" s="528"/>
      <c r="T124" s="528"/>
      <c r="U124" s="528"/>
      <c r="V124" s="528"/>
      <c r="W124" s="528"/>
      <c r="X124" s="528"/>
      <c r="Y124" s="528"/>
      <c r="Z124" s="503"/>
      <c r="AA124" s="503"/>
    </row>
  </sheetData>
  <mergeCells count="21">
    <mergeCell ref="A123:AA123"/>
    <mergeCell ref="A124:AA124"/>
    <mergeCell ref="CG55:DA55"/>
    <mergeCell ref="DB55:DV55"/>
    <mergeCell ref="A117:AA117"/>
    <mergeCell ref="A118:AA118"/>
    <mergeCell ref="A1:AA1"/>
    <mergeCell ref="A58:AA58"/>
    <mergeCell ref="A59:AA59"/>
    <mergeCell ref="A60:AA60"/>
    <mergeCell ref="A3:AA3"/>
    <mergeCell ref="A55:AA55"/>
    <mergeCell ref="A56:AA56"/>
    <mergeCell ref="A57:AA57"/>
    <mergeCell ref="HC55:HW55"/>
    <mergeCell ref="HX55:IR55"/>
    <mergeCell ref="IS55:IV55"/>
    <mergeCell ref="DW55:EQ55"/>
    <mergeCell ref="ER55:FL55"/>
    <mergeCell ref="FM55:GG55"/>
    <mergeCell ref="GH55:HB55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O13 O10 S7 U45 U15 U7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8">
    <tabColor rgb="FFCCFFCC"/>
  </sheetPr>
  <dimension ref="A1:AA53"/>
  <sheetViews>
    <sheetView zoomScale="80" zoomScaleNormal="80"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A50" sqref="A49:AA50"/>
    </sheetView>
  </sheetViews>
  <sheetFormatPr defaultRowHeight="13.2"/>
  <cols>
    <col min="1" max="1" width="38.44140625" customWidth="1"/>
  </cols>
  <sheetData>
    <row r="1" spans="1:27">
      <c r="A1" s="510" t="s">
        <v>466</v>
      </c>
      <c r="B1" s="554"/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4"/>
      <c r="O1" s="554"/>
      <c r="P1" s="554"/>
      <c r="Q1" s="554"/>
      <c r="R1" s="554"/>
      <c r="S1" s="554"/>
      <c r="T1" s="554"/>
      <c r="U1" s="554"/>
      <c r="V1" s="554"/>
      <c r="W1" s="512"/>
      <c r="X1" s="512"/>
      <c r="Y1" s="512"/>
      <c r="Z1" s="512"/>
      <c r="AA1" s="503"/>
    </row>
    <row r="2" spans="1:27" ht="15.75" customHeight="1">
      <c r="A2" s="1" t="s">
        <v>1518</v>
      </c>
      <c r="B2" s="1">
        <v>1991</v>
      </c>
      <c r="C2" s="1">
        <v>1992</v>
      </c>
      <c r="D2" s="1">
        <v>1993</v>
      </c>
      <c r="E2" s="1">
        <v>1994</v>
      </c>
      <c r="F2" s="1">
        <v>1995</v>
      </c>
      <c r="G2" s="1">
        <v>1996</v>
      </c>
      <c r="H2" s="1">
        <v>1997</v>
      </c>
      <c r="I2" s="1">
        <v>1998</v>
      </c>
      <c r="J2" s="1">
        <v>1999</v>
      </c>
      <c r="K2" s="1">
        <v>2000</v>
      </c>
      <c r="L2" s="1">
        <v>2001</v>
      </c>
      <c r="M2" s="1">
        <v>2002</v>
      </c>
      <c r="N2" s="1">
        <v>2003</v>
      </c>
      <c r="O2" s="1">
        <v>2004</v>
      </c>
      <c r="P2" s="1">
        <v>2005</v>
      </c>
      <c r="Q2" s="1">
        <v>2006</v>
      </c>
      <c r="R2" s="1">
        <v>2007</v>
      </c>
      <c r="S2" s="174">
        <v>2008</v>
      </c>
      <c r="T2" s="174">
        <v>2009</v>
      </c>
      <c r="U2" s="174">
        <v>2010</v>
      </c>
      <c r="V2" s="174">
        <v>2011</v>
      </c>
      <c r="W2" s="174">
        <v>2012</v>
      </c>
      <c r="X2" s="174">
        <v>2013</v>
      </c>
      <c r="Y2" s="174">
        <v>2014</v>
      </c>
      <c r="Z2" s="174">
        <v>2015</v>
      </c>
      <c r="AA2" s="174">
        <v>2016</v>
      </c>
    </row>
    <row r="3" spans="1:27">
      <c r="A3" s="508" t="s">
        <v>821</v>
      </c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</row>
    <row r="4" spans="1:27" ht="15.6">
      <c r="A4" s="26" t="s">
        <v>25</v>
      </c>
      <c r="B4" s="84">
        <v>393</v>
      </c>
      <c r="C4" s="84">
        <v>421</v>
      </c>
      <c r="D4" s="84">
        <v>439</v>
      </c>
      <c r="E4" s="84">
        <v>460</v>
      </c>
      <c r="F4" s="84">
        <v>470</v>
      </c>
      <c r="G4" s="84">
        <v>489</v>
      </c>
      <c r="H4" s="84">
        <v>506</v>
      </c>
      <c r="I4" s="84">
        <v>523</v>
      </c>
      <c r="J4" s="84">
        <v>539</v>
      </c>
      <c r="K4" s="84">
        <v>547</v>
      </c>
      <c r="L4" s="84">
        <v>556</v>
      </c>
      <c r="M4" s="84">
        <v>571</v>
      </c>
      <c r="N4" s="84">
        <v>568</v>
      </c>
      <c r="O4" s="84">
        <v>579</v>
      </c>
      <c r="P4" s="84">
        <v>588</v>
      </c>
      <c r="Q4" s="84">
        <v>590</v>
      </c>
      <c r="R4" s="84">
        <v>594</v>
      </c>
      <c r="S4" s="84">
        <v>586</v>
      </c>
      <c r="T4" s="84">
        <v>601</v>
      </c>
      <c r="U4" s="84">
        <v>604</v>
      </c>
      <c r="V4" s="84">
        <v>618</v>
      </c>
      <c r="W4" s="84">
        <v>643</v>
      </c>
      <c r="X4" s="84">
        <v>658</v>
      </c>
      <c r="Y4" s="84">
        <v>661</v>
      </c>
      <c r="Z4" s="84">
        <v>665</v>
      </c>
      <c r="AA4" s="84">
        <v>651</v>
      </c>
    </row>
    <row r="5" spans="1:27" ht="18" customHeight="1">
      <c r="A5" s="26" t="s">
        <v>256</v>
      </c>
      <c r="B5" s="50">
        <v>50.5</v>
      </c>
      <c r="C5" s="50">
        <v>44.2</v>
      </c>
      <c r="D5" s="50">
        <v>41.4</v>
      </c>
      <c r="E5" s="50">
        <v>34.6</v>
      </c>
      <c r="F5" s="50">
        <v>31.6</v>
      </c>
      <c r="G5" s="50">
        <v>29.1</v>
      </c>
      <c r="H5" s="50">
        <v>27.7</v>
      </c>
      <c r="I5" s="50">
        <v>27.6</v>
      </c>
      <c r="J5" s="50">
        <v>29.3</v>
      </c>
      <c r="K5" s="50">
        <v>30.8</v>
      </c>
      <c r="L5" s="84">
        <v>31</v>
      </c>
      <c r="M5" s="50">
        <v>30.1</v>
      </c>
      <c r="N5" s="50">
        <v>29.1</v>
      </c>
      <c r="O5" s="50">
        <v>28.2</v>
      </c>
      <c r="P5" s="84">
        <v>28</v>
      </c>
      <c r="Q5" s="50">
        <v>28.6</v>
      </c>
      <c r="R5" s="50">
        <v>29.3</v>
      </c>
      <c r="S5" s="50">
        <v>30.4</v>
      </c>
      <c r="T5" s="50">
        <v>30.2</v>
      </c>
      <c r="U5" s="50">
        <v>31</v>
      </c>
      <c r="V5" s="50">
        <v>32.9</v>
      </c>
      <c r="W5" s="50">
        <v>33.9</v>
      </c>
      <c r="X5" s="50">
        <v>35.799999999999997</v>
      </c>
      <c r="Y5" s="84">
        <v>37.200000000000003</v>
      </c>
      <c r="Z5" s="84">
        <v>38.200000000000003</v>
      </c>
      <c r="AA5" s="84">
        <v>38.9</v>
      </c>
    </row>
    <row r="6" spans="1:27" ht="15.6">
      <c r="A6" s="26" t="s">
        <v>257</v>
      </c>
      <c r="B6" s="36">
        <v>45</v>
      </c>
      <c r="C6" s="84">
        <v>77</v>
      </c>
      <c r="D6" s="84">
        <v>73</v>
      </c>
      <c r="E6" s="84">
        <v>72</v>
      </c>
      <c r="F6" s="84">
        <v>70</v>
      </c>
      <c r="G6" s="84">
        <v>62</v>
      </c>
      <c r="H6" s="84">
        <v>68</v>
      </c>
      <c r="I6" s="84">
        <v>68</v>
      </c>
      <c r="J6" s="84">
        <v>68</v>
      </c>
      <c r="K6" s="84">
        <v>62</v>
      </c>
      <c r="L6" s="84">
        <v>63</v>
      </c>
      <c r="M6" s="84">
        <v>64</v>
      </c>
      <c r="N6" s="84">
        <v>71</v>
      </c>
      <c r="O6" s="84">
        <v>66</v>
      </c>
      <c r="P6" s="84">
        <v>67</v>
      </c>
      <c r="Q6" s="84">
        <v>67</v>
      </c>
      <c r="R6" s="84">
        <v>68</v>
      </c>
      <c r="S6" s="84">
        <v>68</v>
      </c>
      <c r="T6" s="84">
        <v>66</v>
      </c>
      <c r="U6" s="84">
        <v>68</v>
      </c>
      <c r="V6" s="84">
        <v>68</v>
      </c>
      <c r="W6" s="84">
        <v>67</v>
      </c>
      <c r="X6" s="84">
        <v>67</v>
      </c>
      <c r="Y6" s="84">
        <v>63</v>
      </c>
      <c r="Z6" s="84">
        <v>67</v>
      </c>
      <c r="AA6" s="84">
        <v>65</v>
      </c>
    </row>
    <row r="7" spans="1:27" ht="19.5" customHeight="1">
      <c r="A7" s="26" t="s">
        <v>258</v>
      </c>
      <c r="B7" s="36">
        <v>15.1</v>
      </c>
      <c r="C7" s="50">
        <v>21.5</v>
      </c>
      <c r="D7" s="50">
        <v>14.1</v>
      </c>
      <c r="E7" s="50">
        <v>13.1</v>
      </c>
      <c r="F7" s="50">
        <v>11.1</v>
      </c>
      <c r="G7" s="50">
        <v>11.3</v>
      </c>
      <c r="H7" s="50">
        <v>9.6</v>
      </c>
      <c r="I7" s="50">
        <v>8.1999999999999993</v>
      </c>
      <c r="J7" s="50">
        <v>8.6</v>
      </c>
      <c r="K7" s="50">
        <v>8.6</v>
      </c>
      <c r="L7" s="50">
        <v>8.9</v>
      </c>
      <c r="M7" s="50">
        <v>8.1</v>
      </c>
      <c r="N7" s="50">
        <v>7.5</v>
      </c>
      <c r="O7" s="50">
        <v>6.7</v>
      </c>
      <c r="P7" s="50">
        <v>6.8</v>
      </c>
      <c r="Q7" s="50">
        <v>6.5</v>
      </c>
      <c r="R7" s="50">
        <v>6.9</v>
      </c>
      <c r="S7" s="50">
        <v>7.4</v>
      </c>
      <c r="T7" s="50">
        <v>6.3</v>
      </c>
      <c r="U7" s="80" t="s">
        <v>255</v>
      </c>
      <c r="V7" s="80">
        <v>11.5</v>
      </c>
      <c r="W7" s="80">
        <v>10.8</v>
      </c>
      <c r="X7" s="80">
        <v>5.6</v>
      </c>
      <c r="Y7" s="84">
        <v>5.0999999999999996</v>
      </c>
      <c r="Z7" s="84">
        <v>4.2</v>
      </c>
      <c r="AA7" s="80">
        <v>4.2</v>
      </c>
    </row>
    <row r="8" spans="1:27" ht="15.6">
      <c r="A8" s="26" t="s">
        <v>259</v>
      </c>
      <c r="B8" s="6">
        <v>1282</v>
      </c>
      <c r="C8" s="84">
        <v>1425</v>
      </c>
      <c r="D8" s="84">
        <v>1478</v>
      </c>
      <c r="E8" s="84">
        <v>1547</v>
      </c>
      <c r="F8" s="84">
        <v>1725</v>
      </c>
      <c r="G8" s="84">
        <v>1814</v>
      </c>
      <c r="H8" s="84">
        <v>1871</v>
      </c>
      <c r="I8" s="84">
        <v>1942</v>
      </c>
      <c r="J8" s="84">
        <v>1979</v>
      </c>
      <c r="K8" s="84">
        <v>2047</v>
      </c>
      <c r="L8" s="84">
        <v>2113</v>
      </c>
      <c r="M8" s="84">
        <v>2189</v>
      </c>
      <c r="N8" s="84">
        <v>2229</v>
      </c>
      <c r="O8" s="84">
        <v>2269</v>
      </c>
      <c r="P8" s="84">
        <v>2285</v>
      </c>
      <c r="Q8" s="84">
        <v>2368</v>
      </c>
      <c r="R8" s="84">
        <v>2468</v>
      </c>
      <c r="S8" s="84">
        <v>2495</v>
      </c>
      <c r="T8" s="50">
        <v>2539</v>
      </c>
      <c r="U8" s="80">
        <v>2578</v>
      </c>
      <c r="V8" s="80">
        <v>2631</v>
      </c>
      <c r="W8" s="80">
        <v>2687</v>
      </c>
      <c r="X8" s="80">
        <v>2727</v>
      </c>
      <c r="Y8" s="84">
        <v>2731</v>
      </c>
      <c r="Z8" s="84">
        <v>2758</v>
      </c>
      <c r="AA8" s="80">
        <v>2742</v>
      </c>
    </row>
    <row r="9" spans="1:27" ht="15.6">
      <c r="A9" s="26" t="s">
        <v>260</v>
      </c>
      <c r="B9" s="6">
        <v>114.4</v>
      </c>
      <c r="C9" s="51">
        <v>95</v>
      </c>
      <c r="D9" s="51">
        <v>79.8</v>
      </c>
      <c r="E9" s="51">
        <v>62.5</v>
      </c>
      <c r="F9" s="51">
        <v>75.400000000000006</v>
      </c>
      <c r="G9" s="51">
        <v>69</v>
      </c>
      <c r="H9" s="51">
        <v>69.599999999999994</v>
      </c>
      <c r="I9" s="51">
        <v>66.8</v>
      </c>
      <c r="J9" s="51">
        <v>72.3</v>
      </c>
      <c r="K9" s="50">
        <v>73.2</v>
      </c>
      <c r="L9" s="50">
        <v>74.3</v>
      </c>
      <c r="M9" s="50">
        <v>75.099999999999994</v>
      </c>
      <c r="N9" s="50">
        <v>73.8</v>
      </c>
      <c r="O9" s="50">
        <v>74.3</v>
      </c>
      <c r="P9" s="50">
        <v>75.599999999999994</v>
      </c>
      <c r="Q9" s="50">
        <v>79.2</v>
      </c>
      <c r="R9" s="50">
        <v>78.8</v>
      </c>
      <c r="S9" s="50">
        <v>80.8</v>
      </c>
      <c r="T9" s="50">
        <v>78.900000000000006</v>
      </c>
      <c r="U9" s="13">
        <v>81</v>
      </c>
      <c r="V9" s="80">
        <v>85.9</v>
      </c>
      <c r="W9" s="80">
        <v>90.1</v>
      </c>
      <c r="X9" s="80">
        <v>95.8</v>
      </c>
      <c r="Y9" s="84">
        <v>102.7</v>
      </c>
      <c r="Z9" s="51">
        <v>119</v>
      </c>
      <c r="AA9" s="80">
        <v>123.5</v>
      </c>
    </row>
    <row r="10" spans="1:27" ht="28.8">
      <c r="A10" s="26" t="s">
        <v>26</v>
      </c>
      <c r="B10" s="51">
        <v>49.6</v>
      </c>
      <c r="C10" s="50">
        <v>52.4</v>
      </c>
      <c r="D10" s="50">
        <v>55.1</v>
      </c>
      <c r="E10" s="50">
        <v>57.1</v>
      </c>
      <c r="F10" s="50">
        <v>64.5</v>
      </c>
      <c r="G10" s="50">
        <v>70.3</v>
      </c>
      <c r="H10" s="84">
        <v>78</v>
      </c>
      <c r="I10" s="50">
        <v>84.8</v>
      </c>
      <c r="J10" s="50">
        <v>84.9</v>
      </c>
      <c r="K10" s="50">
        <v>84.9</v>
      </c>
      <c r="L10" s="84">
        <v>85</v>
      </c>
      <c r="M10" s="50">
        <v>83.6</v>
      </c>
      <c r="N10" s="50">
        <v>87.8</v>
      </c>
      <c r="O10" s="50">
        <v>87.7</v>
      </c>
      <c r="P10" s="50">
        <v>87.8</v>
      </c>
      <c r="Q10" s="50">
        <v>89.3</v>
      </c>
      <c r="R10" s="50">
        <v>131.1</v>
      </c>
      <c r="S10" s="50">
        <v>142.69999999999999</v>
      </c>
      <c r="T10" s="50">
        <v>142.5</v>
      </c>
      <c r="U10" s="80">
        <v>143.4</v>
      </c>
      <c r="V10" s="80">
        <v>185.1</v>
      </c>
      <c r="W10" s="80">
        <v>175.9</v>
      </c>
      <c r="X10" s="80">
        <v>180.1</v>
      </c>
      <c r="Y10" s="84">
        <v>172.5</v>
      </c>
      <c r="Z10" s="84">
        <v>171.1</v>
      </c>
      <c r="AA10" s="396" t="s">
        <v>536</v>
      </c>
    </row>
    <row r="11" spans="1:27" ht="28.8">
      <c r="A11" s="26" t="s">
        <v>27</v>
      </c>
      <c r="B11" s="51">
        <v>70.099999999999994</v>
      </c>
      <c r="C11" s="51">
        <v>66</v>
      </c>
      <c r="D11" s="50">
        <v>63.7</v>
      </c>
      <c r="E11" s="50">
        <v>61.3</v>
      </c>
      <c r="F11" s="50">
        <v>59.9</v>
      </c>
      <c r="G11" s="50">
        <v>58.6</v>
      </c>
      <c r="H11" s="50">
        <v>57.4</v>
      </c>
      <c r="I11" s="50">
        <v>56.1</v>
      </c>
      <c r="J11" s="50">
        <v>55.1</v>
      </c>
      <c r="K11" s="50">
        <v>54.8</v>
      </c>
      <c r="L11" s="50">
        <v>54.8</v>
      </c>
      <c r="M11" s="50">
        <v>54.2</v>
      </c>
      <c r="N11" s="50">
        <v>53.6</v>
      </c>
      <c r="O11" s="50">
        <v>52.9</v>
      </c>
      <c r="P11" s="50">
        <v>51.4</v>
      </c>
      <c r="Q11" s="50">
        <v>49.5</v>
      </c>
      <c r="R11" s="50">
        <v>49.5</v>
      </c>
      <c r="S11" s="50">
        <v>48.4</v>
      </c>
      <c r="T11" s="50">
        <v>47.4</v>
      </c>
      <c r="U11" s="80">
        <v>46.6</v>
      </c>
      <c r="V11" s="13">
        <v>45</v>
      </c>
      <c r="W11" s="80">
        <v>43.7</v>
      </c>
      <c r="X11" s="80">
        <v>42.4</v>
      </c>
      <c r="Y11" s="84">
        <v>42.1</v>
      </c>
      <c r="Z11" s="84">
        <v>40.299999999999997</v>
      </c>
      <c r="AA11" s="80">
        <v>41.3</v>
      </c>
    </row>
    <row r="12" spans="1:27" ht="16.5" customHeight="1">
      <c r="A12" s="26" t="s">
        <v>261</v>
      </c>
      <c r="B12" s="21">
        <v>59.1</v>
      </c>
      <c r="C12" s="51">
        <v>57.2</v>
      </c>
      <c r="D12" s="51">
        <v>56.9</v>
      </c>
      <c r="E12" s="51">
        <v>54.8</v>
      </c>
      <c r="F12" s="51">
        <v>54.4</v>
      </c>
      <c r="G12" s="51">
        <v>53.5</v>
      </c>
      <c r="H12" s="51">
        <v>52.9</v>
      </c>
      <c r="I12" s="51">
        <v>52.2</v>
      </c>
      <c r="J12" s="51">
        <v>51.4</v>
      </c>
      <c r="K12" s="51">
        <v>51.2</v>
      </c>
      <c r="L12" s="51">
        <v>51.2</v>
      </c>
      <c r="M12" s="51">
        <v>51</v>
      </c>
      <c r="N12" s="51">
        <v>50.6</v>
      </c>
      <c r="O12" s="51">
        <v>49.9</v>
      </c>
      <c r="P12" s="51">
        <v>49.5</v>
      </c>
      <c r="Q12" s="51">
        <v>48.3</v>
      </c>
      <c r="R12" s="51">
        <v>47.5</v>
      </c>
      <c r="S12" s="51">
        <v>47</v>
      </c>
      <c r="T12" s="50">
        <v>46.7</v>
      </c>
      <c r="U12" s="80">
        <v>46.1</v>
      </c>
      <c r="V12" s="80">
        <v>43.2</v>
      </c>
      <c r="W12" s="80">
        <v>40.799999999999997</v>
      </c>
      <c r="X12" s="80">
        <v>39.799999999999997</v>
      </c>
      <c r="Y12" s="84">
        <v>40.1</v>
      </c>
      <c r="Z12" s="84">
        <v>38.9</v>
      </c>
      <c r="AA12" s="80">
        <v>38.200000000000003</v>
      </c>
    </row>
    <row r="13" spans="1:27" ht="15.6">
      <c r="A13" s="26" t="s">
        <v>262</v>
      </c>
      <c r="B13" s="6">
        <v>1083</v>
      </c>
      <c r="C13" s="84">
        <v>1063</v>
      </c>
      <c r="D13" s="84">
        <v>1034</v>
      </c>
      <c r="E13" s="84">
        <v>1117</v>
      </c>
      <c r="F13" s="84">
        <v>1105</v>
      </c>
      <c r="G13" s="84">
        <v>1082</v>
      </c>
      <c r="H13" s="84">
        <v>1069</v>
      </c>
      <c r="I13" s="84">
        <v>1053</v>
      </c>
      <c r="J13" s="84">
        <v>1034</v>
      </c>
      <c r="K13" s="84">
        <v>1027</v>
      </c>
      <c r="L13" s="84">
        <v>1022</v>
      </c>
      <c r="M13" s="84">
        <v>1014</v>
      </c>
      <c r="N13" s="84">
        <v>1007</v>
      </c>
      <c r="O13" s="84">
        <v>988</v>
      </c>
      <c r="P13" s="84">
        <v>977</v>
      </c>
      <c r="Q13" s="84">
        <v>958</v>
      </c>
      <c r="R13" s="84">
        <v>945</v>
      </c>
      <c r="S13" s="84">
        <v>942</v>
      </c>
      <c r="T13" s="50">
        <v>934</v>
      </c>
      <c r="U13" s="80">
        <v>923</v>
      </c>
      <c r="V13" s="80">
        <v>888</v>
      </c>
      <c r="W13" s="80">
        <v>864</v>
      </c>
      <c r="X13" s="80">
        <v>851</v>
      </c>
      <c r="Y13" s="84">
        <v>854</v>
      </c>
      <c r="Z13" s="84">
        <v>839</v>
      </c>
      <c r="AA13" s="80">
        <v>831</v>
      </c>
    </row>
    <row r="14" spans="1:27" ht="28.8">
      <c r="A14" s="26" t="s">
        <v>263</v>
      </c>
      <c r="B14" s="84">
        <v>34</v>
      </c>
      <c r="C14" s="84">
        <v>29</v>
      </c>
      <c r="D14" s="84">
        <v>29</v>
      </c>
      <c r="E14" s="84">
        <v>30</v>
      </c>
      <c r="F14" s="84">
        <v>34</v>
      </c>
      <c r="G14" s="84">
        <v>36</v>
      </c>
      <c r="H14" s="84">
        <v>45</v>
      </c>
      <c r="I14" s="84">
        <v>46</v>
      </c>
      <c r="J14" s="84">
        <v>48</v>
      </c>
      <c r="K14" s="84">
        <v>60</v>
      </c>
      <c r="L14" s="84">
        <v>70</v>
      </c>
      <c r="M14" s="84">
        <v>70</v>
      </c>
      <c r="N14" s="84">
        <v>81</v>
      </c>
      <c r="O14" s="84">
        <v>89</v>
      </c>
      <c r="P14" s="84">
        <v>96</v>
      </c>
      <c r="Q14" s="84">
        <v>102</v>
      </c>
      <c r="R14" s="84">
        <v>109</v>
      </c>
      <c r="S14" s="84">
        <v>123</v>
      </c>
      <c r="T14" s="50">
        <v>128</v>
      </c>
      <c r="U14" s="80">
        <v>122</v>
      </c>
      <c r="V14" s="80">
        <v>123</v>
      </c>
      <c r="W14" s="80">
        <v>117</v>
      </c>
      <c r="X14" s="80">
        <v>121</v>
      </c>
      <c r="Y14" s="84">
        <v>112</v>
      </c>
      <c r="Z14" s="84">
        <v>112</v>
      </c>
      <c r="AA14" s="80">
        <v>117</v>
      </c>
    </row>
    <row r="15" spans="1:27" ht="28.8">
      <c r="A15" s="26" t="s">
        <v>264</v>
      </c>
      <c r="B15" s="84">
        <v>3353</v>
      </c>
      <c r="C15" s="84">
        <v>2664</v>
      </c>
      <c r="D15" s="84">
        <v>2273</v>
      </c>
      <c r="E15" s="84">
        <v>2307</v>
      </c>
      <c r="F15" s="84">
        <v>2471</v>
      </c>
      <c r="G15" s="84">
        <v>2751</v>
      </c>
      <c r="H15" s="84">
        <v>3308</v>
      </c>
      <c r="I15" s="84">
        <v>3420</v>
      </c>
      <c r="J15" s="84">
        <v>3358</v>
      </c>
      <c r="K15" s="84">
        <v>3570</v>
      </c>
      <c r="L15" s="84">
        <v>4139</v>
      </c>
      <c r="M15" s="84">
        <v>4315</v>
      </c>
      <c r="N15" s="84">
        <v>4551</v>
      </c>
      <c r="O15" s="84">
        <v>4674</v>
      </c>
      <c r="P15" s="84">
        <v>4874</v>
      </c>
      <c r="Q15" s="84">
        <v>5429</v>
      </c>
      <c r="R15" s="84">
        <v>6312</v>
      </c>
      <c r="S15" s="84">
        <v>6698</v>
      </c>
      <c r="T15" s="50">
        <v>7312</v>
      </c>
      <c r="U15" s="80">
        <v>7049</v>
      </c>
      <c r="V15" s="80">
        <v>7812</v>
      </c>
      <c r="W15" s="80">
        <v>8051</v>
      </c>
      <c r="X15" s="80">
        <v>8598</v>
      </c>
      <c r="Y15" s="84">
        <v>8846</v>
      </c>
      <c r="Z15" s="84">
        <v>8847</v>
      </c>
      <c r="AA15" s="80">
        <v>8177</v>
      </c>
    </row>
    <row r="16" spans="1:27" ht="15.6">
      <c r="A16" s="26" t="s">
        <v>265</v>
      </c>
      <c r="B16" s="84">
        <v>4863</v>
      </c>
      <c r="C16" s="86">
        <v>4837</v>
      </c>
      <c r="D16" s="86">
        <v>4650</v>
      </c>
      <c r="E16" s="86">
        <v>4526</v>
      </c>
      <c r="F16" s="86">
        <v>5101</v>
      </c>
      <c r="G16" s="86">
        <v>4881</v>
      </c>
      <c r="H16" s="86">
        <v>5500</v>
      </c>
      <c r="I16" s="86">
        <v>5436</v>
      </c>
      <c r="J16" s="86">
        <v>5535</v>
      </c>
      <c r="K16" s="86">
        <v>5758</v>
      </c>
      <c r="L16" s="86">
        <v>5532</v>
      </c>
      <c r="M16" s="86">
        <v>6663</v>
      </c>
      <c r="N16" s="86">
        <v>8086</v>
      </c>
      <c r="O16" s="86">
        <v>7517</v>
      </c>
      <c r="P16" s="86">
        <v>7535</v>
      </c>
      <c r="Q16" s="86">
        <v>8250</v>
      </c>
      <c r="R16" s="86">
        <v>8516</v>
      </c>
      <c r="S16" s="86">
        <v>8978</v>
      </c>
      <c r="T16" s="50">
        <v>9563</v>
      </c>
      <c r="U16" s="80">
        <v>9659</v>
      </c>
      <c r="V16" s="80">
        <v>10152</v>
      </c>
      <c r="W16" s="80">
        <v>10681</v>
      </c>
      <c r="X16" s="80">
        <v>11109</v>
      </c>
      <c r="Y16" s="84">
        <v>11061</v>
      </c>
      <c r="Z16" s="84">
        <v>10504</v>
      </c>
      <c r="AA16" s="80">
        <v>10051</v>
      </c>
    </row>
    <row r="17" spans="1:27">
      <c r="A17" s="26" t="s">
        <v>1054</v>
      </c>
      <c r="B17" s="18">
        <v>41.1</v>
      </c>
      <c r="C17" s="51">
        <v>33.5</v>
      </c>
      <c r="D17" s="51">
        <v>39.299999999999997</v>
      </c>
      <c r="E17" s="51">
        <v>39.6</v>
      </c>
      <c r="F17" s="51">
        <v>43.3</v>
      </c>
      <c r="G17" s="51">
        <v>40</v>
      </c>
      <c r="H17" s="51">
        <v>40.1</v>
      </c>
      <c r="I17" s="51">
        <v>42.6</v>
      </c>
      <c r="J17" s="51">
        <v>44.3</v>
      </c>
      <c r="K17" s="51">
        <v>49.2</v>
      </c>
      <c r="L17" s="51">
        <v>52.1</v>
      </c>
      <c r="M17" s="51">
        <v>52.2</v>
      </c>
      <c r="N17" s="51">
        <v>51.7</v>
      </c>
      <c r="O17" s="51">
        <v>52.1</v>
      </c>
      <c r="P17" s="51">
        <v>52.8</v>
      </c>
      <c r="Q17" s="51">
        <v>52</v>
      </c>
      <c r="R17" s="51">
        <v>51.7</v>
      </c>
      <c r="S17" s="51">
        <v>52.2</v>
      </c>
      <c r="T17" s="51">
        <v>51</v>
      </c>
      <c r="U17" s="80">
        <v>50.2</v>
      </c>
      <c r="V17" s="15">
        <v>49.2</v>
      </c>
      <c r="W17" s="51">
        <v>47.9</v>
      </c>
      <c r="X17" s="80">
        <v>46.9</v>
      </c>
      <c r="Y17" s="80">
        <v>46.2</v>
      </c>
      <c r="Z17" s="84">
        <v>45.2</v>
      </c>
      <c r="AA17" s="80">
        <v>44.5</v>
      </c>
    </row>
    <row r="18" spans="1:27" ht="26.25" customHeight="1">
      <c r="A18" s="26" t="s">
        <v>1055</v>
      </c>
      <c r="B18" s="18">
        <v>5792.1</v>
      </c>
      <c r="C18" s="13">
        <v>4357</v>
      </c>
      <c r="D18" s="13">
        <v>4961.8</v>
      </c>
      <c r="E18" s="13">
        <v>4554.8</v>
      </c>
      <c r="F18" s="13">
        <v>5151.3</v>
      </c>
      <c r="G18" s="13">
        <v>4805.8999999999996</v>
      </c>
      <c r="H18" s="13">
        <v>4855.8</v>
      </c>
      <c r="I18" s="13">
        <v>5124.7</v>
      </c>
      <c r="J18" s="13">
        <v>5534.5</v>
      </c>
      <c r="K18" s="13">
        <v>6170.6</v>
      </c>
      <c r="L18" s="13">
        <v>6358.9</v>
      </c>
      <c r="M18" s="13">
        <v>6113.7</v>
      </c>
      <c r="N18" s="13">
        <v>5839.4</v>
      </c>
      <c r="O18" s="13">
        <v>5596.4</v>
      </c>
      <c r="P18" s="13">
        <v>5666.8</v>
      </c>
      <c r="Q18" s="13">
        <v>5285.5</v>
      </c>
      <c r="R18" s="13">
        <v>5135.8999999999996</v>
      </c>
      <c r="S18" s="13">
        <v>5040.3999999999996</v>
      </c>
      <c r="T18" s="13">
        <v>4864</v>
      </c>
      <c r="U18" s="80">
        <v>4893.8999999999996</v>
      </c>
      <c r="V18" s="15">
        <v>4892.8</v>
      </c>
      <c r="W18" s="13">
        <v>4958.3</v>
      </c>
      <c r="X18" s="80">
        <v>4864.8</v>
      </c>
      <c r="Y18" s="80">
        <v>4829.3999999999996</v>
      </c>
      <c r="Z18" s="84">
        <v>4661.2</v>
      </c>
      <c r="AA18" s="80">
        <v>4787.1000000000004</v>
      </c>
    </row>
    <row r="19" spans="1:27">
      <c r="A19" s="26" t="s">
        <v>1572</v>
      </c>
      <c r="B19" s="15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0"/>
      <c r="V19" s="15"/>
      <c r="W19" s="114"/>
      <c r="Z19" s="427"/>
      <c r="AA19" s="427"/>
    </row>
    <row r="20" spans="1:27" ht="20.25" customHeight="1">
      <c r="A20" s="46" t="s">
        <v>266</v>
      </c>
      <c r="B20" s="84">
        <v>2208</v>
      </c>
      <c r="C20" s="87" t="s">
        <v>1842</v>
      </c>
      <c r="D20" s="84">
        <v>2236</v>
      </c>
      <c r="E20" s="84">
        <v>2246</v>
      </c>
      <c r="F20" s="84">
        <v>2260</v>
      </c>
      <c r="G20" s="84">
        <v>2239</v>
      </c>
      <c r="H20" s="84">
        <v>2313</v>
      </c>
      <c r="I20" s="84">
        <v>2121</v>
      </c>
      <c r="J20" s="84">
        <v>2092</v>
      </c>
      <c r="K20" s="84">
        <v>2108</v>
      </c>
      <c r="L20" s="84">
        <v>2106</v>
      </c>
      <c r="M20" s="84">
        <v>2112</v>
      </c>
      <c r="N20" s="84">
        <v>2097</v>
      </c>
      <c r="O20" s="84">
        <v>2096</v>
      </c>
      <c r="P20" s="84">
        <v>2081</v>
      </c>
      <c r="Q20" s="84">
        <v>2096</v>
      </c>
      <c r="R20" s="84">
        <v>2501</v>
      </c>
      <c r="S20" s="84">
        <v>2643</v>
      </c>
      <c r="T20" s="84">
        <v>2666</v>
      </c>
      <c r="U20" s="84">
        <v>1903</v>
      </c>
      <c r="V20" s="84">
        <v>1904</v>
      </c>
      <c r="W20" s="84">
        <v>1805</v>
      </c>
      <c r="X20" s="84">
        <v>1807</v>
      </c>
      <c r="Y20" s="84">
        <v>1959</v>
      </c>
      <c r="Z20" s="84">
        <v>1877</v>
      </c>
      <c r="AA20" s="84">
        <v>1771</v>
      </c>
    </row>
    <row r="21" spans="1:27">
      <c r="A21" s="46" t="s">
        <v>2000</v>
      </c>
      <c r="B21" s="51">
        <v>49.8</v>
      </c>
      <c r="C21" s="87" t="s">
        <v>1842</v>
      </c>
      <c r="D21" s="84">
        <v>48.2</v>
      </c>
      <c r="E21" s="84">
        <v>49</v>
      </c>
      <c r="F21" s="84">
        <v>50.2</v>
      </c>
      <c r="G21" s="84">
        <v>51</v>
      </c>
      <c r="H21" s="50">
        <v>53.2</v>
      </c>
      <c r="I21" s="50">
        <v>53.6</v>
      </c>
      <c r="J21" s="84">
        <v>54.4</v>
      </c>
      <c r="K21" s="84">
        <v>54.9</v>
      </c>
      <c r="L21" s="84">
        <v>54.8</v>
      </c>
      <c r="M21" s="84">
        <v>56.1</v>
      </c>
      <c r="N21" s="84">
        <v>59.4</v>
      </c>
      <c r="O21" s="84">
        <v>61.7</v>
      </c>
      <c r="P21" s="84">
        <v>62.3</v>
      </c>
      <c r="Q21" s="84">
        <v>63.4</v>
      </c>
      <c r="R21" s="51">
        <v>67</v>
      </c>
      <c r="S21" s="84">
        <v>68.7</v>
      </c>
      <c r="T21" s="51">
        <v>70</v>
      </c>
      <c r="U21" s="84">
        <v>72.400000000000006</v>
      </c>
      <c r="V21" s="51">
        <v>74.3</v>
      </c>
      <c r="W21" s="84">
        <v>69.599999999999994</v>
      </c>
      <c r="X21" s="84">
        <v>70.099999999999994</v>
      </c>
      <c r="Y21" s="84">
        <v>71.8</v>
      </c>
      <c r="Z21" s="51">
        <v>72</v>
      </c>
      <c r="AA21" s="51">
        <v>72.099999999999994</v>
      </c>
    </row>
    <row r="22" spans="1:27">
      <c r="A22" s="46" t="s">
        <v>2001</v>
      </c>
      <c r="B22" s="84">
        <v>2194</v>
      </c>
      <c r="C22" s="87" t="s">
        <v>1842</v>
      </c>
      <c r="D22" s="84">
        <v>2287</v>
      </c>
      <c r="E22" s="84">
        <v>2229</v>
      </c>
      <c r="F22" s="84">
        <v>2351</v>
      </c>
      <c r="G22" s="84">
        <v>2408</v>
      </c>
      <c r="H22" s="84">
        <v>2520</v>
      </c>
      <c r="I22" s="84">
        <v>2598</v>
      </c>
      <c r="J22" s="84">
        <v>1821</v>
      </c>
      <c r="K22" s="84">
        <v>2512</v>
      </c>
      <c r="L22" s="84">
        <v>2630</v>
      </c>
      <c r="M22" s="84">
        <v>2639</v>
      </c>
      <c r="N22" s="84">
        <v>3033</v>
      </c>
      <c r="O22" s="84">
        <v>3074</v>
      </c>
      <c r="P22" s="84">
        <v>3110</v>
      </c>
      <c r="Q22" s="84">
        <v>3211</v>
      </c>
      <c r="R22" s="84">
        <v>3535</v>
      </c>
      <c r="S22" s="84">
        <v>3721</v>
      </c>
      <c r="T22" s="84">
        <v>3990</v>
      </c>
      <c r="U22" s="84">
        <v>4237</v>
      </c>
      <c r="V22" s="84">
        <v>4467</v>
      </c>
      <c r="W22" s="84">
        <v>4575</v>
      </c>
      <c r="X22" s="84">
        <v>4774</v>
      </c>
      <c r="Y22" s="84">
        <v>4956</v>
      </c>
      <c r="Z22" s="84">
        <v>5196</v>
      </c>
      <c r="AA22" s="49">
        <v>5441</v>
      </c>
    </row>
    <row r="23" spans="1:27" ht="26.4">
      <c r="A23" s="46" t="s">
        <v>1571</v>
      </c>
      <c r="B23" s="51">
        <v>126.2</v>
      </c>
      <c r="C23" s="87" t="s">
        <v>1842</v>
      </c>
      <c r="D23" s="84">
        <v>107.5</v>
      </c>
      <c r="E23" s="84">
        <v>102.7</v>
      </c>
      <c r="F23" s="84">
        <v>99.3</v>
      </c>
      <c r="G23" s="50">
        <v>80.7</v>
      </c>
      <c r="H23" s="50">
        <v>89.2</v>
      </c>
      <c r="I23" s="84">
        <v>92.3</v>
      </c>
      <c r="J23" s="84">
        <v>94.6</v>
      </c>
      <c r="K23" s="84">
        <v>96.8</v>
      </c>
      <c r="L23" s="84">
        <v>98.7</v>
      </c>
      <c r="M23" s="84">
        <v>103.8</v>
      </c>
      <c r="N23" s="84">
        <v>108.4</v>
      </c>
      <c r="O23" s="84">
        <v>112.1</v>
      </c>
      <c r="P23" s="84">
        <v>113.1</v>
      </c>
      <c r="Q23" s="84">
        <v>115.4</v>
      </c>
      <c r="R23" s="84">
        <v>119.9</v>
      </c>
      <c r="S23" s="84">
        <v>123.2</v>
      </c>
      <c r="T23" s="51">
        <v>126.4</v>
      </c>
      <c r="U23" s="84">
        <v>129.6</v>
      </c>
      <c r="V23" s="84">
        <v>133.6</v>
      </c>
      <c r="W23" s="84">
        <v>138.30000000000001</v>
      </c>
      <c r="X23" s="84">
        <v>140.69999999999999</v>
      </c>
      <c r="Y23" s="84">
        <v>145.6</v>
      </c>
      <c r="Z23" s="84">
        <v>148.19999999999999</v>
      </c>
      <c r="AA23" s="84">
        <v>154.6</v>
      </c>
    </row>
    <row r="24" spans="1:27" ht="26.4">
      <c r="A24" s="26" t="s">
        <v>633</v>
      </c>
      <c r="B24" s="84">
        <v>14819.4</v>
      </c>
      <c r="C24" s="87" t="s">
        <v>1842</v>
      </c>
      <c r="D24" s="84">
        <v>11414.6</v>
      </c>
      <c r="E24" s="84">
        <v>10610.2</v>
      </c>
      <c r="F24" s="84">
        <v>10528.8</v>
      </c>
      <c r="G24" s="84">
        <v>10078.5</v>
      </c>
      <c r="H24" s="84">
        <v>10725.9</v>
      </c>
      <c r="I24" s="84">
        <v>11842.1</v>
      </c>
      <c r="J24" s="84">
        <v>12292.2</v>
      </c>
      <c r="K24" s="84">
        <v>12803.4</v>
      </c>
      <c r="L24" s="84">
        <v>13356.4</v>
      </c>
      <c r="M24" s="84">
        <v>14119.9</v>
      </c>
      <c r="N24" s="84">
        <v>15501.6</v>
      </c>
      <c r="O24" s="84">
        <v>16593.8</v>
      </c>
      <c r="P24" s="84">
        <v>17510.3</v>
      </c>
      <c r="Q24" s="84">
        <v>18550.3</v>
      </c>
      <c r="R24" s="84">
        <v>21055.1</v>
      </c>
      <c r="S24" s="51">
        <v>22557</v>
      </c>
      <c r="T24" s="84">
        <v>24579.9</v>
      </c>
      <c r="U24" s="51">
        <v>26257</v>
      </c>
      <c r="V24" s="84">
        <v>29439.200000000001</v>
      </c>
      <c r="W24" s="51">
        <v>32237.4</v>
      </c>
      <c r="X24" s="84">
        <v>35314.9</v>
      </c>
      <c r="Y24" s="84">
        <v>39071.4</v>
      </c>
      <c r="Z24" s="84">
        <v>43464.4</v>
      </c>
      <c r="AA24" s="84">
        <v>46701.3</v>
      </c>
    </row>
    <row r="25" spans="1:27">
      <c r="A25" s="46" t="s">
        <v>650</v>
      </c>
      <c r="B25" s="87"/>
      <c r="C25" s="87"/>
      <c r="D25" s="87"/>
      <c r="E25" s="87"/>
      <c r="F25" s="87"/>
      <c r="G25" s="87"/>
      <c r="H25" s="87"/>
      <c r="I25" s="287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287"/>
      <c r="W25" s="287"/>
      <c r="X25" s="84"/>
      <c r="Y25" s="84"/>
      <c r="Z25" s="427"/>
      <c r="AA25" s="427"/>
    </row>
    <row r="26" spans="1:27">
      <c r="A26" s="144" t="s">
        <v>1999</v>
      </c>
      <c r="B26" s="51"/>
      <c r="C26" s="87"/>
      <c r="D26" s="84"/>
      <c r="E26" s="84"/>
      <c r="F26" s="84"/>
      <c r="G26" s="50"/>
      <c r="H26" s="50"/>
      <c r="I26" s="84"/>
      <c r="J26" s="84">
        <v>3729.2</v>
      </c>
      <c r="K26" s="84">
        <v>4003.5</v>
      </c>
      <c r="L26" s="84">
        <v>4127.3999999999996</v>
      </c>
      <c r="M26" s="84">
        <v>4436.1000000000004</v>
      </c>
      <c r="N26" s="84">
        <v>5089.5</v>
      </c>
      <c r="O26" s="51">
        <v>5487</v>
      </c>
      <c r="P26" s="84">
        <v>5885.5</v>
      </c>
      <c r="Q26" s="84">
        <v>6285.1</v>
      </c>
      <c r="R26" s="84">
        <v>7490.3</v>
      </c>
      <c r="S26" s="84">
        <v>8148.7</v>
      </c>
      <c r="T26" s="51">
        <v>8930.2999999999993</v>
      </c>
      <c r="U26" s="84">
        <v>9549.9</v>
      </c>
      <c r="V26" s="84">
        <v>10726.2</v>
      </c>
      <c r="W26" s="51">
        <v>11960</v>
      </c>
      <c r="X26" s="84">
        <v>13140.5</v>
      </c>
      <c r="Y26" s="84">
        <v>14657.4</v>
      </c>
      <c r="Z26" s="84">
        <v>16669.599999999999</v>
      </c>
      <c r="AA26" s="84">
        <v>18130.099999999999</v>
      </c>
    </row>
    <row r="27" spans="1:27">
      <c r="A27" s="144" t="s">
        <v>1998</v>
      </c>
      <c r="B27" s="51"/>
      <c r="C27" s="87"/>
      <c r="D27" s="84"/>
      <c r="E27" s="84"/>
      <c r="F27" s="84"/>
      <c r="G27" s="50"/>
      <c r="H27" s="50"/>
      <c r="I27" s="84"/>
      <c r="J27" s="51">
        <f>J24-J26</f>
        <v>8563</v>
      </c>
      <c r="K27" s="51">
        <f>K24-K26</f>
        <v>8799.9</v>
      </c>
      <c r="L27" s="51">
        <v>9229</v>
      </c>
      <c r="M27" s="51">
        <v>9683.7999999999993</v>
      </c>
      <c r="N27" s="51">
        <v>10412.1</v>
      </c>
      <c r="O27" s="51">
        <v>11106.8</v>
      </c>
      <c r="P27" s="51">
        <v>11624.8</v>
      </c>
      <c r="Q27" s="51">
        <v>12265.199999999999</v>
      </c>
      <c r="R27" s="51">
        <v>13564.8</v>
      </c>
      <c r="S27" s="51">
        <v>14408.3</v>
      </c>
      <c r="T27" s="51">
        <v>15649.600000000002</v>
      </c>
      <c r="U27" s="51">
        <v>16707.099999999999</v>
      </c>
      <c r="V27" s="51">
        <f>V24-V26</f>
        <v>18713</v>
      </c>
      <c r="W27" s="84">
        <v>20277.400000000001</v>
      </c>
      <c r="X27" s="84">
        <v>22174.400000000001</v>
      </c>
      <c r="Y27" s="51">
        <v>24414</v>
      </c>
      <c r="Z27" s="84">
        <f>Z24-Z26</f>
        <v>26794.800000000003</v>
      </c>
      <c r="AA27" s="84">
        <v>28571.200000000004</v>
      </c>
    </row>
    <row r="28" spans="1:27" ht="32.25" customHeight="1">
      <c r="A28" s="26" t="s">
        <v>267</v>
      </c>
      <c r="B28" s="344"/>
      <c r="C28" s="344"/>
      <c r="D28" s="345"/>
      <c r="E28" s="345"/>
      <c r="F28" s="345"/>
      <c r="G28" s="345"/>
      <c r="H28" s="345"/>
      <c r="I28" s="298"/>
      <c r="J28" s="84">
        <v>234.1</v>
      </c>
      <c r="K28" s="84">
        <v>73.7</v>
      </c>
      <c r="L28" s="84">
        <v>86.7</v>
      </c>
      <c r="M28" s="84">
        <v>95.8</v>
      </c>
      <c r="N28" s="84">
        <v>114.1</v>
      </c>
      <c r="O28" s="84">
        <v>127.4</v>
      </c>
      <c r="P28" s="84">
        <v>205.9</v>
      </c>
      <c r="Q28" s="84">
        <v>211.3</v>
      </c>
      <c r="R28" s="84">
        <v>205.9</v>
      </c>
      <c r="S28" s="84">
        <v>224.6</v>
      </c>
      <c r="T28" s="51">
        <v>256.2</v>
      </c>
      <c r="U28" s="51">
        <v>307</v>
      </c>
      <c r="V28" s="84">
        <v>391.6</v>
      </c>
      <c r="W28" s="84">
        <v>458.5</v>
      </c>
      <c r="X28" s="51">
        <v>541</v>
      </c>
      <c r="Y28" s="84">
        <v>646.79999999999995</v>
      </c>
      <c r="Z28" s="51">
        <v>845</v>
      </c>
      <c r="AA28" s="51">
        <v>977.6</v>
      </c>
    </row>
    <row r="29" spans="1:27" ht="31.5" customHeight="1">
      <c r="A29" s="26" t="s">
        <v>268</v>
      </c>
      <c r="B29" s="15"/>
      <c r="D29" s="18">
        <v>8475</v>
      </c>
      <c r="E29" s="18">
        <v>9139</v>
      </c>
      <c r="F29" s="18">
        <v>8396</v>
      </c>
      <c r="G29" s="18">
        <v>7771</v>
      </c>
      <c r="H29" s="18">
        <v>9311</v>
      </c>
      <c r="I29" s="18">
        <v>8430</v>
      </c>
      <c r="J29" s="18">
        <v>8409</v>
      </c>
      <c r="K29" s="15">
        <v>9819</v>
      </c>
      <c r="L29" s="15">
        <v>10402</v>
      </c>
      <c r="M29" s="18">
        <v>11436</v>
      </c>
      <c r="N29" s="18">
        <v>11645</v>
      </c>
      <c r="O29" s="18">
        <v>13147</v>
      </c>
      <c r="P29" s="18">
        <v>14838</v>
      </c>
      <c r="Q29" s="18">
        <v>15666</v>
      </c>
      <c r="R29" s="18">
        <v>18690</v>
      </c>
      <c r="S29" s="18">
        <v>20464</v>
      </c>
      <c r="T29" s="73">
        <v>21641</v>
      </c>
      <c r="U29" s="71">
        <v>25487</v>
      </c>
      <c r="V29" s="84">
        <v>29271</v>
      </c>
      <c r="W29" s="36">
        <v>33142</v>
      </c>
      <c r="X29" s="84">
        <v>38521</v>
      </c>
      <c r="Y29" s="84">
        <v>37752</v>
      </c>
      <c r="Z29" s="114"/>
    </row>
    <row r="30" spans="1:27" ht="30" customHeight="1">
      <c r="A30" s="26" t="s">
        <v>269</v>
      </c>
      <c r="B30" s="15"/>
      <c r="D30" s="18">
        <v>5384</v>
      </c>
      <c r="E30" s="18">
        <v>3312</v>
      </c>
      <c r="F30" s="18">
        <v>5311</v>
      </c>
      <c r="G30" s="18">
        <v>5496</v>
      </c>
      <c r="H30" s="18">
        <v>6489</v>
      </c>
      <c r="I30" s="18">
        <v>6282</v>
      </c>
      <c r="J30" s="18">
        <v>7102</v>
      </c>
      <c r="K30" s="15">
        <v>7410</v>
      </c>
      <c r="L30" s="15">
        <v>7079</v>
      </c>
      <c r="M30" s="18">
        <v>7881</v>
      </c>
      <c r="N30" s="18">
        <v>8148</v>
      </c>
      <c r="O30" s="18">
        <v>8661</v>
      </c>
      <c r="P30" s="18">
        <v>9398</v>
      </c>
      <c r="Q30" s="18">
        <v>8818</v>
      </c>
      <c r="R30" s="18">
        <v>8347</v>
      </c>
      <c r="S30" s="18">
        <v>8551</v>
      </c>
      <c r="T30" s="73">
        <v>8361</v>
      </c>
      <c r="U30" s="71">
        <v>8266</v>
      </c>
      <c r="V30" s="84">
        <v>9194</v>
      </c>
      <c r="W30" s="36">
        <v>10175</v>
      </c>
      <c r="X30" s="84">
        <v>10869</v>
      </c>
      <c r="Y30" s="84">
        <v>10800</v>
      </c>
      <c r="Z30" s="114"/>
    </row>
    <row r="31" spans="1:27" ht="28.5" customHeight="1">
      <c r="A31" s="26" t="s">
        <v>28</v>
      </c>
      <c r="B31" s="15"/>
      <c r="D31" s="18"/>
      <c r="E31" s="18"/>
      <c r="F31" s="18"/>
      <c r="G31" s="18"/>
      <c r="H31" s="18"/>
      <c r="I31" s="18"/>
      <c r="J31" s="18"/>
      <c r="K31" s="15"/>
      <c r="L31" s="15"/>
      <c r="M31" s="18"/>
      <c r="N31" s="18"/>
      <c r="O31" s="18"/>
      <c r="P31" s="18"/>
      <c r="Q31" s="18"/>
      <c r="R31" s="18"/>
      <c r="S31" s="18"/>
      <c r="T31" s="73"/>
      <c r="U31" s="71"/>
      <c r="V31" s="84"/>
      <c r="W31" s="36"/>
      <c r="X31" s="84"/>
      <c r="Y31" s="84">
        <v>42921</v>
      </c>
      <c r="Z31" s="84">
        <v>34390</v>
      </c>
      <c r="AA31" s="84">
        <v>31659</v>
      </c>
    </row>
    <row r="32" spans="1:27" ht="29.25" customHeight="1">
      <c r="A32" s="26" t="s">
        <v>29</v>
      </c>
      <c r="B32" s="15"/>
      <c r="D32" s="18"/>
      <c r="E32" s="18"/>
      <c r="F32" s="18"/>
      <c r="G32" s="18"/>
      <c r="H32" s="18"/>
      <c r="I32" s="18"/>
      <c r="J32" s="18"/>
      <c r="K32" s="15"/>
      <c r="L32" s="15"/>
      <c r="M32" s="18"/>
      <c r="N32" s="18"/>
      <c r="O32" s="18"/>
      <c r="P32" s="18"/>
      <c r="Q32" s="18"/>
      <c r="R32" s="18"/>
      <c r="S32" s="18"/>
      <c r="T32" s="73"/>
      <c r="U32" s="71"/>
      <c r="V32" s="84"/>
      <c r="W32" s="36"/>
      <c r="X32" s="84"/>
      <c r="Y32" s="84">
        <v>25438</v>
      </c>
      <c r="Z32" s="84">
        <v>26852</v>
      </c>
      <c r="AA32" s="84">
        <v>24571</v>
      </c>
    </row>
    <row r="33" spans="1:27" ht="26.4">
      <c r="A33" s="26" t="s">
        <v>2350</v>
      </c>
      <c r="B33" s="49">
        <v>7356</v>
      </c>
      <c r="C33" s="49">
        <v>6931</v>
      </c>
      <c r="D33" s="49">
        <v>6492</v>
      </c>
      <c r="E33" s="49">
        <v>6101</v>
      </c>
      <c r="F33" s="49">
        <v>5810</v>
      </c>
      <c r="G33" s="49">
        <v>5582</v>
      </c>
      <c r="H33" s="49">
        <v>5327</v>
      </c>
      <c r="I33" s="84">
        <v>4525</v>
      </c>
      <c r="J33" s="84">
        <v>4977</v>
      </c>
      <c r="K33" s="84">
        <v>4876</v>
      </c>
      <c r="L33" s="84">
        <v>4795</v>
      </c>
      <c r="M33" s="84">
        <v>4709</v>
      </c>
      <c r="N33" s="84">
        <v>4602</v>
      </c>
      <c r="O33" s="84">
        <v>4579</v>
      </c>
      <c r="P33" s="84">
        <v>4457</v>
      </c>
      <c r="Q33" s="84">
        <v>4490</v>
      </c>
      <c r="R33" s="84">
        <v>4519</v>
      </c>
      <c r="S33" s="84">
        <v>4484</v>
      </c>
      <c r="T33" s="84">
        <v>4978</v>
      </c>
      <c r="U33" s="84">
        <v>4719</v>
      </c>
      <c r="V33" s="84">
        <v>4646</v>
      </c>
      <c r="W33" s="36">
        <v>4703</v>
      </c>
      <c r="X33" s="36">
        <v>4714</v>
      </c>
      <c r="Y33" s="18">
        <v>4876</v>
      </c>
      <c r="Z33" s="84">
        <v>6178</v>
      </c>
      <c r="AA33" s="48">
        <v>5075</v>
      </c>
    </row>
    <row r="34" spans="1:27" ht="28.8">
      <c r="A34" s="8" t="s">
        <v>103</v>
      </c>
      <c r="B34" s="49">
        <v>4669</v>
      </c>
      <c r="C34" s="49">
        <v>6804</v>
      </c>
      <c r="D34" s="49">
        <v>6258</v>
      </c>
      <c r="E34" s="49">
        <v>5858</v>
      </c>
      <c r="F34" s="49">
        <v>5504</v>
      </c>
      <c r="G34" s="49">
        <v>5294</v>
      </c>
      <c r="H34" s="49">
        <v>5043</v>
      </c>
      <c r="I34" s="84">
        <v>4258</v>
      </c>
      <c r="J34" s="84">
        <v>4224</v>
      </c>
      <c r="K34" s="84">
        <v>4182</v>
      </c>
      <c r="L34" s="84">
        <v>4120</v>
      </c>
      <c r="M34" s="84">
        <v>3872</v>
      </c>
      <c r="N34" s="84">
        <v>3915</v>
      </c>
      <c r="O34" s="84">
        <v>4041</v>
      </c>
      <c r="P34" s="84">
        <v>4812</v>
      </c>
      <c r="Q34" s="84">
        <v>5375</v>
      </c>
      <c r="R34" s="84">
        <v>5917</v>
      </c>
      <c r="S34" s="84">
        <v>6774</v>
      </c>
      <c r="T34" s="84">
        <v>7410</v>
      </c>
      <c r="U34" s="84">
        <v>7866</v>
      </c>
      <c r="V34" s="84">
        <v>8416</v>
      </c>
      <c r="W34" s="36">
        <v>9316</v>
      </c>
      <c r="X34" s="36">
        <v>9869</v>
      </c>
      <c r="Y34" s="18">
        <v>10714</v>
      </c>
      <c r="Z34" s="84">
        <v>13957</v>
      </c>
      <c r="AA34" s="84">
        <v>14948</v>
      </c>
    </row>
    <row r="35" spans="1:27" ht="26.4">
      <c r="A35" s="8" t="s">
        <v>122</v>
      </c>
      <c r="B35" s="49">
        <v>1217700</v>
      </c>
      <c r="C35" s="49">
        <v>1083528</v>
      </c>
      <c r="D35" s="49">
        <v>962731</v>
      </c>
      <c r="E35" s="49">
        <v>895707</v>
      </c>
      <c r="F35" s="49">
        <v>853105</v>
      </c>
      <c r="G35" s="49">
        <v>806574</v>
      </c>
      <c r="H35" s="49">
        <v>771389</v>
      </c>
      <c r="I35" s="103">
        <v>731960</v>
      </c>
      <c r="J35" s="84">
        <v>785058</v>
      </c>
      <c r="K35" s="84">
        <v>754461</v>
      </c>
      <c r="L35" s="84">
        <v>759924</v>
      </c>
      <c r="M35" s="84">
        <v>754025</v>
      </c>
      <c r="N35" s="84">
        <v>788028</v>
      </c>
      <c r="O35" s="84">
        <v>796475</v>
      </c>
      <c r="P35" s="84">
        <v>761186</v>
      </c>
      <c r="Q35" s="84">
        <v>757305</v>
      </c>
      <c r="R35" s="84">
        <v>743093</v>
      </c>
      <c r="S35" s="84">
        <v>748795</v>
      </c>
      <c r="T35" s="84">
        <v>760683</v>
      </c>
      <c r="U35" s="36">
        <v>733621</v>
      </c>
      <c r="V35" s="36">
        <v>723218</v>
      </c>
      <c r="W35" s="36">
        <v>727162</v>
      </c>
      <c r="X35" s="36">
        <v>711267</v>
      </c>
      <c r="Y35" s="18">
        <v>758429</v>
      </c>
      <c r="Z35" s="49">
        <v>839680</v>
      </c>
      <c r="AA35" s="84">
        <v>799183</v>
      </c>
    </row>
    <row r="36" spans="1:27" ht="28.8">
      <c r="A36" s="8" t="s">
        <v>110</v>
      </c>
      <c r="B36" s="49">
        <v>434040</v>
      </c>
      <c r="C36" s="49">
        <v>485331</v>
      </c>
      <c r="D36" s="49">
        <v>466606</v>
      </c>
      <c r="E36" s="49">
        <v>449072</v>
      </c>
      <c r="F36" s="49">
        <v>426102</v>
      </c>
      <c r="G36" s="49">
        <v>410592</v>
      </c>
      <c r="H36" s="49">
        <v>390931</v>
      </c>
      <c r="I36" s="84">
        <v>372810</v>
      </c>
      <c r="J36" s="84">
        <v>357633</v>
      </c>
      <c r="K36" s="84">
        <v>346066</v>
      </c>
      <c r="L36" s="84">
        <v>338429</v>
      </c>
      <c r="M36" s="84">
        <v>343339</v>
      </c>
      <c r="N36" s="84">
        <v>350001</v>
      </c>
      <c r="O36" s="84">
        <v>344436</v>
      </c>
      <c r="P36" s="84">
        <v>404352</v>
      </c>
      <c r="Q36" s="84">
        <v>429173</v>
      </c>
      <c r="R36" s="84">
        <v>447126</v>
      </c>
      <c r="S36" s="84">
        <v>498414</v>
      </c>
      <c r="T36" s="84">
        <v>487449</v>
      </c>
      <c r="U36" s="36">
        <v>529554</v>
      </c>
      <c r="V36" s="36">
        <v>571226</v>
      </c>
      <c r="W36" s="36">
        <v>617849</v>
      </c>
      <c r="X36" s="36">
        <v>675515</v>
      </c>
      <c r="Y36" s="18">
        <v>814913</v>
      </c>
      <c r="Z36" s="84">
        <v>922951</v>
      </c>
      <c r="AA36" s="84">
        <v>1034628</v>
      </c>
    </row>
    <row r="37" spans="1:27" ht="42">
      <c r="A37" s="26" t="s">
        <v>104</v>
      </c>
      <c r="B37" s="49">
        <v>14612</v>
      </c>
      <c r="C37" s="49">
        <v>13348</v>
      </c>
      <c r="D37" s="49">
        <v>11225</v>
      </c>
      <c r="E37" s="49">
        <v>8906</v>
      </c>
      <c r="F37" s="49">
        <v>8832</v>
      </c>
      <c r="G37" s="49">
        <v>7376</v>
      </c>
      <c r="H37" s="49">
        <v>6858</v>
      </c>
      <c r="I37" s="49">
        <v>6256.2380000000003</v>
      </c>
      <c r="J37" s="49">
        <v>7716</v>
      </c>
      <c r="K37" s="49">
        <v>8514.1139999999996</v>
      </c>
      <c r="L37" s="49">
        <v>8305.7739999999994</v>
      </c>
      <c r="M37" s="49">
        <v>8601.7690000000002</v>
      </c>
      <c r="N37" s="49">
        <v>8640.6370000000006</v>
      </c>
      <c r="O37" s="49">
        <v>9438.8619999999992</v>
      </c>
      <c r="P37" s="49">
        <v>9864.1290000000008</v>
      </c>
      <c r="Q37" s="49">
        <v>10204.742</v>
      </c>
      <c r="R37" s="49">
        <v>10491.130999999999</v>
      </c>
      <c r="S37" s="49">
        <v>10697.273999999999</v>
      </c>
      <c r="T37" s="84">
        <v>10516</v>
      </c>
      <c r="U37" s="84">
        <v>10721</v>
      </c>
      <c r="V37" s="84">
        <v>10287</v>
      </c>
      <c r="W37" s="36">
        <v>10830</v>
      </c>
      <c r="X37" s="36">
        <v>10902</v>
      </c>
      <c r="Y37" s="44">
        <v>11059</v>
      </c>
      <c r="Z37" s="49">
        <v>12466.859</v>
      </c>
      <c r="AA37" s="433">
        <v>11468.687</v>
      </c>
    </row>
    <row r="38" spans="1:27" ht="42">
      <c r="A38" s="26" t="s">
        <v>105</v>
      </c>
      <c r="B38" s="90"/>
      <c r="C38" s="90"/>
      <c r="D38" s="90"/>
      <c r="E38" s="90"/>
      <c r="F38" s="90"/>
      <c r="G38" s="90"/>
      <c r="I38" s="10">
        <v>13521.62</v>
      </c>
      <c r="J38" s="49">
        <v>15021.138999999999</v>
      </c>
      <c r="K38" s="49">
        <v>16559.34</v>
      </c>
      <c r="L38" s="49">
        <v>17088.858</v>
      </c>
      <c r="M38" s="49">
        <v>16909.767</v>
      </c>
      <c r="N38" s="49">
        <v>16625.796999999999</v>
      </c>
      <c r="O38" s="49">
        <v>17015.784</v>
      </c>
      <c r="P38" s="49">
        <v>18546.758999999998</v>
      </c>
      <c r="Q38" s="49">
        <v>20041.789000000001</v>
      </c>
      <c r="R38" s="49">
        <v>22144.746999999999</v>
      </c>
      <c r="S38" s="49">
        <v>24742</v>
      </c>
      <c r="T38" s="84">
        <v>21175</v>
      </c>
      <c r="U38" s="84">
        <v>24026</v>
      </c>
      <c r="V38" s="36">
        <v>27112</v>
      </c>
      <c r="W38" s="36">
        <v>30235</v>
      </c>
      <c r="X38" s="43">
        <v>31733</v>
      </c>
      <c r="Y38" s="44">
        <v>33160</v>
      </c>
      <c r="Z38" s="49">
        <v>36817.35</v>
      </c>
      <c r="AA38" s="49">
        <v>42818.052000000003</v>
      </c>
    </row>
    <row r="39" spans="1:27" ht="15.6">
      <c r="A39" s="26" t="s">
        <v>106</v>
      </c>
      <c r="G39" s="90"/>
      <c r="I39" s="104"/>
      <c r="J39" s="15"/>
      <c r="K39" s="15"/>
      <c r="L39" s="15"/>
      <c r="M39" s="84">
        <v>3345</v>
      </c>
      <c r="N39" s="15"/>
      <c r="O39" s="84">
        <v>4010</v>
      </c>
      <c r="P39" s="84">
        <v>5079</v>
      </c>
      <c r="Q39" s="84">
        <v>5842</v>
      </c>
      <c r="R39" s="84">
        <v>6639</v>
      </c>
      <c r="S39" s="84">
        <v>6477</v>
      </c>
      <c r="T39" s="84">
        <v>6897</v>
      </c>
      <c r="U39" s="84">
        <v>9133</v>
      </c>
      <c r="V39" s="84">
        <v>10266</v>
      </c>
      <c r="W39" s="36">
        <v>10773</v>
      </c>
      <c r="X39" s="36">
        <v>11324</v>
      </c>
      <c r="Y39" s="18">
        <v>11614</v>
      </c>
      <c r="Z39" s="49">
        <v>11893</v>
      </c>
      <c r="AA39" s="84">
        <v>12395</v>
      </c>
    </row>
    <row r="40" spans="1:27" ht="28.8">
      <c r="A40" s="26" t="s">
        <v>107</v>
      </c>
      <c r="G40" s="90"/>
      <c r="I40" s="104"/>
      <c r="J40" s="15"/>
      <c r="K40" s="15"/>
      <c r="L40" s="15"/>
      <c r="M40" s="84">
        <v>858</v>
      </c>
      <c r="N40" s="15"/>
      <c r="O40" s="84">
        <v>2034</v>
      </c>
      <c r="P40" s="84">
        <v>4326</v>
      </c>
      <c r="Q40" s="84">
        <v>4641</v>
      </c>
      <c r="R40" s="84">
        <v>5819</v>
      </c>
      <c r="S40" s="84">
        <v>4305</v>
      </c>
      <c r="T40" s="84">
        <v>3666</v>
      </c>
      <c r="U40" s="84">
        <v>4358</v>
      </c>
      <c r="V40" s="84">
        <v>4427</v>
      </c>
      <c r="W40" s="36">
        <v>4763</v>
      </c>
      <c r="X40" s="36">
        <v>5384</v>
      </c>
      <c r="Y40" s="44">
        <v>4384</v>
      </c>
      <c r="Z40" s="49">
        <v>4023.9520000000002</v>
      </c>
      <c r="AA40" s="84">
        <v>3352</v>
      </c>
    </row>
    <row r="41" spans="1:27" ht="28.8">
      <c r="A41" s="26" t="s">
        <v>108</v>
      </c>
      <c r="G41" s="90"/>
      <c r="I41" s="104"/>
      <c r="J41" s="15"/>
      <c r="K41" s="15"/>
      <c r="L41" s="15"/>
      <c r="M41" s="84">
        <v>13195</v>
      </c>
      <c r="N41" s="15"/>
      <c r="O41" s="84">
        <v>29846</v>
      </c>
      <c r="P41" s="84">
        <v>76301</v>
      </c>
      <c r="Q41" s="84">
        <v>88749</v>
      </c>
      <c r="R41" s="84">
        <v>124133</v>
      </c>
      <c r="S41" s="84">
        <v>117811</v>
      </c>
      <c r="T41" s="84">
        <v>128243</v>
      </c>
      <c r="U41" s="84">
        <v>167933</v>
      </c>
      <c r="V41" s="84">
        <v>175366</v>
      </c>
      <c r="W41" s="36">
        <v>208118</v>
      </c>
      <c r="X41" s="36">
        <v>249898</v>
      </c>
      <c r="Y41" s="44">
        <v>243453</v>
      </c>
      <c r="Z41" s="49">
        <v>239554.2218</v>
      </c>
      <c r="AA41" s="84">
        <v>192624</v>
      </c>
    </row>
    <row r="42" spans="1:27" ht="28.8">
      <c r="A42" s="26" t="s">
        <v>109</v>
      </c>
      <c r="G42" s="90"/>
      <c r="I42" s="104"/>
      <c r="J42" s="15"/>
      <c r="K42" s="15"/>
      <c r="L42" s="15"/>
      <c r="M42" s="84">
        <v>2820</v>
      </c>
      <c r="N42" s="15"/>
      <c r="O42" s="84">
        <v>4056</v>
      </c>
      <c r="P42" s="84">
        <v>5075</v>
      </c>
      <c r="Q42" s="84">
        <v>6059</v>
      </c>
      <c r="R42" s="84">
        <v>7721</v>
      </c>
      <c r="S42" s="84">
        <v>7669</v>
      </c>
      <c r="T42" s="84">
        <v>7008</v>
      </c>
      <c r="U42" s="84">
        <v>8430</v>
      </c>
      <c r="V42" s="84">
        <v>8288</v>
      </c>
      <c r="W42" s="36">
        <v>9179</v>
      </c>
      <c r="X42" s="36">
        <v>10232</v>
      </c>
      <c r="Y42" s="44">
        <v>8779</v>
      </c>
      <c r="Z42" s="49">
        <v>8644.0059999999994</v>
      </c>
      <c r="AA42" s="84">
        <v>7302</v>
      </c>
    </row>
    <row r="43" spans="1:27" ht="19.5" customHeight="1">
      <c r="A43" s="555" t="s">
        <v>270</v>
      </c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6"/>
      <c r="P43" s="556"/>
      <c r="Q43" s="556"/>
      <c r="R43" s="556"/>
      <c r="S43" s="556"/>
      <c r="T43" s="556"/>
      <c r="U43" s="556"/>
      <c r="V43" s="528"/>
      <c r="W43" s="528"/>
      <c r="X43" s="528"/>
      <c r="Y43" s="528"/>
      <c r="Z43" s="503"/>
      <c r="AA43" s="503"/>
    </row>
    <row r="44" spans="1:27" ht="16.5" customHeight="1">
      <c r="A44" s="555" t="s">
        <v>225</v>
      </c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6"/>
      <c r="P44" s="556"/>
      <c r="Q44" s="556"/>
      <c r="R44" s="556"/>
      <c r="S44" s="556"/>
      <c r="T44" s="556"/>
      <c r="U44" s="556"/>
      <c r="V44" s="528"/>
      <c r="W44" s="528"/>
      <c r="X44" s="528"/>
      <c r="Y44" s="528"/>
      <c r="Z44" s="503"/>
      <c r="AA44" s="503"/>
    </row>
    <row r="45" spans="1:27" ht="18.75" customHeight="1">
      <c r="A45" s="555" t="s">
        <v>395</v>
      </c>
      <c r="B45" s="528"/>
      <c r="C45" s="528"/>
      <c r="D45" s="528"/>
      <c r="E45" s="528"/>
      <c r="F45" s="528"/>
      <c r="G45" s="528"/>
      <c r="H45" s="528"/>
      <c r="I45" s="528"/>
      <c r="J45" s="528"/>
      <c r="K45" s="528"/>
      <c r="L45" s="528"/>
      <c r="M45" s="528"/>
      <c r="N45" s="528"/>
      <c r="O45" s="528"/>
      <c r="P45" s="528"/>
      <c r="Q45" s="528"/>
      <c r="R45" s="528"/>
      <c r="S45" s="528"/>
      <c r="T45" s="528"/>
      <c r="U45" s="528"/>
      <c r="V45" s="528"/>
      <c r="W45" s="528"/>
      <c r="X45" s="528"/>
      <c r="Y45" s="528"/>
      <c r="Z45" s="522"/>
      <c r="AA45" s="503"/>
    </row>
    <row r="46" spans="1:27" ht="17.25" customHeight="1">
      <c r="A46" s="523" t="s">
        <v>226</v>
      </c>
      <c r="B46" s="533"/>
      <c r="C46" s="533"/>
      <c r="D46" s="533"/>
      <c r="E46" s="533"/>
      <c r="F46" s="533"/>
      <c r="G46" s="533"/>
      <c r="H46" s="533"/>
      <c r="I46" s="533"/>
      <c r="J46" s="533"/>
      <c r="K46" s="533"/>
      <c r="L46" s="533"/>
      <c r="M46" s="533"/>
      <c r="N46" s="533"/>
      <c r="O46" s="533"/>
      <c r="P46" s="533"/>
      <c r="Q46" s="533"/>
      <c r="R46" s="533"/>
      <c r="S46" s="533"/>
      <c r="T46" s="533"/>
      <c r="U46" s="533"/>
      <c r="V46" s="528"/>
      <c r="W46" s="528"/>
      <c r="X46" s="528"/>
      <c r="Y46" s="528"/>
      <c r="Z46" s="522"/>
      <c r="AA46" s="503"/>
    </row>
    <row r="47" spans="1:27" ht="17.25" customHeight="1">
      <c r="A47" s="523" t="s">
        <v>227</v>
      </c>
      <c r="B47" s="528"/>
      <c r="C47" s="528"/>
      <c r="D47" s="528"/>
      <c r="E47" s="528"/>
      <c r="F47" s="528"/>
      <c r="G47" s="528"/>
      <c r="H47" s="528"/>
      <c r="I47" s="528"/>
      <c r="J47" s="528"/>
      <c r="K47" s="528"/>
      <c r="L47" s="528"/>
      <c r="M47" s="528"/>
      <c r="N47" s="528"/>
      <c r="O47" s="528"/>
      <c r="P47" s="528"/>
      <c r="Q47" s="528"/>
      <c r="R47" s="528"/>
      <c r="S47" s="528"/>
      <c r="T47" s="528"/>
      <c r="U47" s="528"/>
      <c r="V47" s="528"/>
      <c r="W47" s="528"/>
      <c r="X47" s="528"/>
      <c r="Y47" s="528"/>
      <c r="Z47" s="522"/>
      <c r="AA47" s="503"/>
    </row>
    <row r="48" spans="1:27" ht="17.25" customHeight="1">
      <c r="A48" s="523" t="s">
        <v>271</v>
      </c>
      <c r="B48" s="528"/>
      <c r="C48" s="528"/>
      <c r="D48" s="528"/>
      <c r="E48" s="528"/>
      <c r="F48" s="528"/>
      <c r="G48" s="528"/>
      <c r="H48" s="528"/>
      <c r="I48" s="528"/>
      <c r="J48" s="528"/>
      <c r="K48" s="528"/>
      <c r="L48" s="528"/>
      <c r="M48" s="528"/>
      <c r="N48" s="528"/>
      <c r="O48" s="528"/>
      <c r="P48" s="528"/>
      <c r="Q48" s="528"/>
      <c r="R48" s="528"/>
      <c r="S48" s="528"/>
      <c r="T48" s="528"/>
      <c r="U48" s="528"/>
      <c r="V48" s="528"/>
      <c r="W48" s="528"/>
      <c r="X48" s="528"/>
      <c r="Y48" s="528"/>
      <c r="Z48" s="522"/>
      <c r="AA48" s="503"/>
    </row>
    <row r="49" spans="1:27" ht="17.25" customHeight="1">
      <c r="A49" s="523" t="s">
        <v>396</v>
      </c>
      <c r="B49" s="522"/>
      <c r="C49" s="522"/>
      <c r="D49" s="522"/>
      <c r="E49" s="522"/>
      <c r="F49" s="522"/>
      <c r="G49" s="522"/>
      <c r="H49" s="522"/>
      <c r="I49" s="522"/>
      <c r="J49" s="522"/>
      <c r="K49" s="522"/>
      <c r="L49" s="522"/>
      <c r="M49" s="522"/>
      <c r="N49" s="522"/>
      <c r="O49" s="522"/>
      <c r="P49" s="522"/>
      <c r="Q49" s="522"/>
      <c r="R49" s="522"/>
      <c r="S49" s="522"/>
      <c r="T49" s="522"/>
      <c r="U49" s="522"/>
      <c r="V49" s="522"/>
      <c r="W49" s="522"/>
      <c r="X49" s="522"/>
      <c r="Y49" s="522"/>
      <c r="Z49" s="522"/>
      <c r="AA49" s="522"/>
    </row>
    <row r="50" spans="1:27" ht="17.25" customHeight="1">
      <c r="A50" s="523" t="s">
        <v>123</v>
      </c>
      <c r="B50" s="522"/>
      <c r="C50" s="522"/>
      <c r="D50" s="522"/>
      <c r="E50" s="522"/>
      <c r="F50" s="522"/>
      <c r="G50" s="522"/>
      <c r="H50" s="522"/>
      <c r="I50" s="522"/>
      <c r="J50" s="522"/>
      <c r="K50" s="522"/>
      <c r="L50" s="522"/>
      <c r="M50" s="522"/>
      <c r="N50" s="522"/>
      <c r="O50" s="522"/>
      <c r="P50" s="522"/>
      <c r="Q50" s="522"/>
      <c r="R50" s="522"/>
      <c r="S50" s="522"/>
      <c r="T50" s="522"/>
      <c r="U50" s="522"/>
      <c r="V50" s="522"/>
      <c r="W50" s="522"/>
      <c r="X50" s="522"/>
      <c r="Y50" s="522"/>
      <c r="Z50" s="522"/>
      <c r="AA50" s="522"/>
    </row>
    <row r="51" spans="1:27" ht="17.25" customHeight="1">
      <c r="A51" s="523" t="s">
        <v>100</v>
      </c>
      <c r="B51" s="533"/>
      <c r="C51" s="533"/>
      <c r="D51" s="533"/>
      <c r="E51" s="533"/>
      <c r="F51" s="533"/>
      <c r="G51" s="533"/>
      <c r="H51" s="533"/>
      <c r="I51" s="533"/>
      <c r="J51" s="533"/>
      <c r="K51" s="533"/>
      <c r="L51" s="533"/>
      <c r="M51" s="533"/>
      <c r="N51" s="533"/>
      <c r="O51" s="533"/>
      <c r="P51" s="533"/>
      <c r="Q51" s="533"/>
      <c r="R51" s="533"/>
      <c r="S51" s="533"/>
      <c r="T51" s="533"/>
      <c r="U51" s="533"/>
      <c r="V51" s="528"/>
      <c r="W51" s="528"/>
      <c r="X51" s="528"/>
      <c r="Y51" s="528"/>
      <c r="Z51" s="503"/>
      <c r="AA51" s="503"/>
    </row>
    <row r="52" spans="1:27" ht="17.25" customHeight="1">
      <c r="A52" s="523" t="s">
        <v>101</v>
      </c>
      <c r="B52" s="533"/>
      <c r="C52" s="533"/>
      <c r="D52" s="533"/>
      <c r="E52" s="533"/>
      <c r="F52" s="533"/>
      <c r="G52" s="533"/>
      <c r="H52" s="533"/>
      <c r="I52" s="533"/>
      <c r="J52" s="533"/>
      <c r="K52" s="533"/>
      <c r="L52" s="533"/>
      <c r="M52" s="533"/>
      <c r="N52" s="533"/>
      <c r="O52" s="533"/>
      <c r="P52" s="533"/>
      <c r="Q52" s="533"/>
      <c r="R52" s="533"/>
      <c r="S52" s="533"/>
      <c r="T52" s="533"/>
      <c r="U52" s="533"/>
      <c r="V52" s="528"/>
      <c r="W52" s="528"/>
      <c r="X52" s="528"/>
      <c r="Y52" s="528"/>
      <c r="Z52" s="503"/>
      <c r="AA52" s="503"/>
    </row>
    <row r="53" spans="1:27" ht="17.25" customHeight="1">
      <c r="A53" s="555" t="s">
        <v>102</v>
      </c>
      <c r="B53" s="556"/>
      <c r="C53" s="556"/>
      <c r="D53" s="556"/>
      <c r="E53" s="556"/>
      <c r="F53" s="556"/>
      <c r="G53" s="556"/>
      <c r="H53" s="556"/>
      <c r="I53" s="556"/>
      <c r="J53" s="556"/>
      <c r="K53" s="556"/>
      <c r="L53" s="556"/>
      <c r="M53" s="556"/>
      <c r="N53" s="556"/>
      <c r="O53" s="556"/>
      <c r="P53" s="556"/>
      <c r="Q53" s="556"/>
      <c r="R53" s="556"/>
      <c r="S53" s="556"/>
      <c r="T53" s="556"/>
      <c r="U53" s="556"/>
      <c r="V53" s="528"/>
      <c r="W53" s="528"/>
      <c r="X53" s="528"/>
      <c r="Y53" s="528"/>
      <c r="Z53" s="503"/>
      <c r="AA53" s="503"/>
    </row>
  </sheetData>
  <mergeCells count="13">
    <mergeCell ref="A53:AA53"/>
    <mergeCell ref="A3:AA3"/>
    <mergeCell ref="A43:AA43"/>
    <mergeCell ref="A44:AA44"/>
    <mergeCell ref="A45:AA45"/>
    <mergeCell ref="A46:AA46"/>
    <mergeCell ref="A47:AA47"/>
    <mergeCell ref="A48:AA48"/>
    <mergeCell ref="A49:AA49"/>
    <mergeCell ref="A50:AA50"/>
    <mergeCell ref="A1:AA1"/>
    <mergeCell ref="A51:AA51"/>
    <mergeCell ref="A52:AA52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AA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Содержание</vt:lpstr>
      <vt:lpstr>Раз.1</vt:lpstr>
      <vt:lpstr>Раз.2</vt:lpstr>
      <vt:lpstr>Раз.3</vt:lpstr>
      <vt:lpstr>Раз.4</vt:lpstr>
      <vt:lpstr>Раз.5</vt:lpstr>
      <vt:lpstr>Раз.6</vt:lpstr>
      <vt:lpstr>Раз.7</vt:lpstr>
      <vt:lpstr>Раз.8</vt:lpstr>
      <vt:lpstr>Раз.9</vt:lpstr>
      <vt:lpstr>Раз.10</vt:lpstr>
      <vt:lpstr>Раз.11</vt:lpstr>
      <vt:lpstr>Раз.12</vt:lpstr>
      <vt:lpstr>Раз.13</vt:lpstr>
      <vt:lpstr>Раз.14</vt:lpstr>
      <vt:lpstr>Раз.15</vt:lpstr>
      <vt:lpstr>Раз.16</vt:lpstr>
      <vt:lpstr>Раз.17</vt:lpstr>
      <vt:lpstr>Раз.18</vt:lpstr>
      <vt:lpstr>Раз.19</vt:lpstr>
      <vt:lpstr>Раз.20</vt:lpstr>
      <vt:lpstr>Раз.21</vt:lpstr>
      <vt:lpstr>Раз.22</vt:lpstr>
      <vt:lpstr>Раз.23</vt:lpstr>
      <vt:lpstr>Раз.24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selezneva</dc:creator>
  <cp:lastModifiedBy>ivan</cp:lastModifiedBy>
  <cp:lastPrinted>2013-11-27T11:31:27Z</cp:lastPrinted>
  <dcterms:created xsi:type="dcterms:W3CDTF">2011-02-16T10:58:41Z</dcterms:created>
  <dcterms:modified xsi:type="dcterms:W3CDTF">2018-07-22T15:42:57Z</dcterms:modified>
</cp:coreProperties>
</file>