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firstSheet="6" activeTab="10"/>
  </bookViews>
  <sheets>
    <sheet name="Jan" sheetId="1" r:id="rId1"/>
    <sheet name="Feb" sheetId="2" r:id="rId2"/>
    <sheet name="March" sheetId="3" r:id="rId3"/>
    <sheet name="Q1 Sum 3d" sheetId="4" r:id="rId4"/>
    <sheet name="StaticAllSame" sheetId="5" r:id="rId5"/>
    <sheet name="LinkedAll" sheetId="6" r:id="rId6"/>
    <sheet name="Class Assignment 1" sheetId="7" r:id="rId7"/>
    <sheet name="VLOOKUP CLASS EX" sheetId="8" r:id="rId8"/>
    <sheet name="CLASS ASSIGNMENT VLOOKUP 1" sheetId="10" r:id="rId9"/>
    <sheet name="Logical Operators" sheetId="11" r:id="rId10"/>
    <sheet name="Logical Functions" sheetId="12" r:id="rId11"/>
    <sheet name="Sheet1" sheetId="13" state="hidden" r:id="rId12"/>
  </sheets>
  <definedNames>
    <definedName name="_xlnm._FilterDatabase" localSheetId="7" hidden="1">'VLOOKUP CLASS EX'!$G$6:$H$8</definedName>
    <definedName name="High_Rate">'Logical Operators'!$L$7</definedName>
    <definedName name="High_Threshold">#REF!</definedName>
    <definedName name="Jacket_Table">'CLASS ASSIGNMENT VLOOKUP 1'!$F$5:$G$11</definedName>
    <definedName name="Long_Hour_Fee">#REF!</definedName>
    <definedName name="Low_Bonus">#REF!</definedName>
    <definedName name="Low_Rate">'Logical Operators'!$L$8</definedName>
    <definedName name="Med_Bonus">#REF!</definedName>
    <definedName name="Med_Hour_Fee">#REF!</definedName>
    <definedName name="Med_Threshold">#REF!</definedName>
    <definedName name="Threshold">'Logical Operators'!$L$6</definedName>
    <definedName name="Threshold1">#REF!</definedName>
    <definedName name="Threshold2">#REF!</definedName>
    <definedName name="Top_Bonus">#REF!</definedName>
  </definedNames>
  <calcPr calcId="144525"/>
</workbook>
</file>

<file path=xl/sharedStrings.xml><?xml version="1.0" encoding="utf-8"?>
<sst xmlns="http://schemas.openxmlformats.org/spreadsheetml/2006/main" count="542" uniqueCount="272">
  <si>
    <t>Sales Person</t>
  </si>
  <si>
    <t>Week 1</t>
  </si>
  <si>
    <t>Week 2</t>
  </si>
  <si>
    <t>Week 3</t>
  </si>
  <si>
    <t>Week 4</t>
  </si>
  <si>
    <t>Anil</t>
  </si>
  <si>
    <t>Ram</t>
  </si>
  <si>
    <t>Arun</t>
  </si>
  <si>
    <t>Aman</t>
  </si>
  <si>
    <t>Vinita</t>
  </si>
  <si>
    <t>Simba</t>
  </si>
  <si>
    <t>Chiku</t>
  </si>
  <si>
    <t>Week1</t>
  </si>
  <si>
    <t>Week2</t>
  </si>
  <si>
    <t>Week3</t>
  </si>
  <si>
    <t>Week4</t>
  </si>
  <si>
    <t>Jan</t>
  </si>
  <si>
    <t>Feb</t>
  </si>
  <si>
    <t>March</t>
  </si>
  <si>
    <t>Q1 Total</t>
  </si>
  <si>
    <t>Calculate Total of Q1 by all the 3 Methods</t>
  </si>
  <si>
    <t>Best performing week in each Month</t>
  </si>
  <si>
    <t>Identify best and least performing Week in Q1</t>
  </si>
  <si>
    <t>Put a Heat Map over Q1</t>
  </si>
  <si>
    <t>Identify &amp; Sort Best Sales Person in Jan, Feb &amp; March. Also in Q1</t>
  </si>
  <si>
    <t>Simple VLOOKUP</t>
  </si>
  <si>
    <t>Product</t>
  </si>
  <si>
    <t>Product Code</t>
  </si>
  <si>
    <t>Quantity</t>
  </si>
  <si>
    <t>Price</t>
  </si>
  <si>
    <t>Total</t>
  </si>
  <si>
    <t>PRODUCT</t>
  </si>
  <si>
    <t>camera</t>
  </si>
  <si>
    <t>Mobile</t>
  </si>
  <si>
    <t>ABA - 133339</t>
  </si>
  <si>
    <t>PRICE</t>
  </si>
  <si>
    <t>Camera</t>
  </si>
  <si>
    <t>BVD - 367987</t>
  </si>
  <si>
    <t>QUANTITY</t>
  </si>
  <si>
    <t>Watch</t>
  </si>
  <si>
    <t>RFG -301565</t>
  </si>
  <si>
    <t>Perfume</t>
  </si>
  <si>
    <t>ESF - 326794</t>
  </si>
  <si>
    <t>ID</t>
  </si>
  <si>
    <t>Brand</t>
  </si>
  <si>
    <t>Wall Clock</t>
  </si>
  <si>
    <t>EEE - 300402</t>
  </si>
  <si>
    <t>Guitar</t>
  </si>
  <si>
    <t>WER - 9695</t>
  </si>
  <si>
    <t>Drum</t>
  </si>
  <si>
    <t>EWR - 228431</t>
  </si>
  <si>
    <t>Dell</t>
  </si>
  <si>
    <t>Laptop</t>
  </si>
  <si>
    <t>Logitech</t>
  </si>
  <si>
    <t>Keyboard</t>
  </si>
  <si>
    <t>HP</t>
  </si>
  <si>
    <t>Mouse</t>
  </si>
  <si>
    <t>Apple</t>
  </si>
  <si>
    <t>Phone</t>
  </si>
  <si>
    <t xml:space="preserve"> VLOOKUP With TRIM FUNCTION</t>
  </si>
  <si>
    <t>Lenovo</t>
  </si>
  <si>
    <t>Desktop</t>
  </si>
  <si>
    <t xml:space="preserve">Mobile </t>
  </si>
  <si>
    <t xml:space="preserve"> Camera</t>
  </si>
  <si>
    <t xml:space="preserve"> Watch</t>
  </si>
  <si>
    <t xml:space="preserve">  Perfume</t>
  </si>
  <si>
    <t xml:space="preserve">  Wall Clock</t>
  </si>
  <si>
    <t xml:space="preserve">Guitar </t>
  </si>
  <si>
    <t xml:space="preserve"> VLOOKUP With Data Validation</t>
  </si>
  <si>
    <t xml:space="preserve"> C</t>
  </si>
  <si>
    <t>MATCH Function</t>
  </si>
  <si>
    <t>POSITION</t>
  </si>
  <si>
    <t>HLOOKUP</t>
  </si>
  <si>
    <t>STUDENT</t>
  </si>
  <si>
    <t>MATHS</t>
  </si>
  <si>
    <t>ARTS</t>
  </si>
  <si>
    <t>LANGUAGE</t>
  </si>
  <si>
    <t>SPORTS</t>
  </si>
  <si>
    <t>FIND SCORES OF BELOW CANDIDATES</t>
  </si>
  <si>
    <t>AMAN</t>
  </si>
  <si>
    <t>VINITA</t>
  </si>
  <si>
    <t>SIMBA</t>
  </si>
  <si>
    <t>ARUN</t>
  </si>
  <si>
    <t>2-Way VLOOKUP</t>
  </si>
  <si>
    <t>TRY AND CREATE BELOW SETUP FROM THE DATA</t>
  </si>
  <si>
    <t>Marks</t>
  </si>
  <si>
    <t>Winter Jacket Order for Celebrity Dogs</t>
  </si>
  <si>
    <t>Dog Name</t>
  </si>
  <si>
    <t>Dog Neck in cm</t>
  </si>
  <si>
    <t>Size to Order</t>
  </si>
  <si>
    <t>Scooby Doo</t>
  </si>
  <si>
    <t>Neck Size</t>
  </si>
  <si>
    <t>Jacket Size</t>
  </si>
  <si>
    <t>Petra</t>
  </si>
  <si>
    <t>XXS</t>
  </si>
  <si>
    <t>Lassie</t>
  </si>
  <si>
    <t>XS</t>
  </si>
  <si>
    <t>Snoopy</t>
  </si>
  <si>
    <t>Small</t>
  </si>
  <si>
    <t>Beethoven</t>
  </si>
  <si>
    <t>M</t>
  </si>
  <si>
    <t>Benji</t>
  </si>
  <si>
    <t>L</t>
  </si>
  <si>
    <t>Eddie</t>
  </si>
  <si>
    <t>Extra Large</t>
  </si>
  <si>
    <t>Rin Tin Tin</t>
  </si>
  <si>
    <t>XXL</t>
  </si>
  <si>
    <t>Toto</t>
  </si>
  <si>
    <t>Hooch</t>
  </si>
  <si>
    <t>Santa's Little Helper</t>
  </si>
  <si>
    <t>Shep</t>
  </si>
  <si>
    <t>Marley</t>
  </si>
  <si>
    <t>Cliffford (The Big Red Dog)</t>
  </si>
  <si>
    <t>Class Practice</t>
  </si>
  <si>
    <t>Value 1</t>
  </si>
  <si>
    <t>Value 2</t>
  </si>
  <si>
    <t>Logical Operator</t>
  </si>
  <si>
    <t>Result</t>
  </si>
  <si>
    <t>What</t>
  </si>
  <si>
    <t>No.</t>
  </si>
  <si>
    <t>Logical Formula</t>
  </si>
  <si>
    <t>Comparative Operator</t>
  </si>
  <si>
    <t>Comparative Operation</t>
  </si>
  <si>
    <t>=</t>
  </si>
  <si>
    <t>Is 25 = 45?</t>
  </si>
  <si>
    <t>Equal</t>
  </si>
  <si>
    <t>&lt;&gt;</t>
  </si>
  <si>
    <t>Is 25 &lt;&gt; 45?</t>
  </si>
  <si>
    <t>Not Equal</t>
  </si>
  <si>
    <t>&gt;</t>
  </si>
  <si>
    <t>Is 25 &gt; 45?</t>
  </si>
  <si>
    <t>Greater</t>
  </si>
  <si>
    <t>&lt;</t>
  </si>
  <si>
    <t>Is 25 &gt;= 45?</t>
  </si>
  <si>
    <t>&gt;=</t>
  </si>
  <si>
    <t>Greater or Equal</t>
  </si>
  <si>
    <t>Is 25 &lt; 45?</t>
  </si>
  <si>
    <t>Less</t>
  </si>
  <si>
    <t>&lt;=</t>
  </si>
  <si>
    <t>Is 25 &lt;= 45?</t>
  </si>
  <si>
    <t>Less or Equal</t>
  </si>
  <si>
    <t>Class Practice (For Student)</t>
  </si>
  <si>
    <t>Logical Operator =</t>
  </si>
  <si>
    <t>Logical Operator &lt;&gt;</t>
  </si>
  <si>
    <t>Logical Operator &gt;</t>
  </si>
  <si>
    <t>Logical Operator &lt;</t>
  </si>
  <si>
    <t>Logical Operator &gt;=</t>
  </si>
  <si>
    <t>Logical Operator &lt;=</t>
  </si>
  <si>
    <t>IF Function</t>
  </si>
  <si>
    <t>Exercise 1</t>
  </si>
  <si>
    <t>Table A contains names and their respective grades for Excel 101 Course</t>
  </si>
  <si>
    <t>Complete column C using only IF formula</t>
  </si>
  <si>
    <t>Grade 60 or higher = Pass</t>
  </si>
  <si>
    <t>Grade less than 60 = Fail</t>
  </si>
  <si>
    <t>Name</t>
  </si>
  <si>
    <t>Grade</t>
  </si>
  <si>
    <t>Pass/Fail</t>
  </si>
  <si>
    <t>Adi</t>
  </si>
  <si>
    <t>Beni</t>
  </si>
  <si>
    <t>Charlie</t>
  </si>
  <si>
    <t>Dani</t>
  </si>
  <si>
    <t>Exercise 2</t>
  </si>
  <si>
    <t>The following table is an extract from an accounting system that contains four journal entries</t>
  </si>
  <si>
    <t>Check if column A's cells match column B's cell</t>
  </si>
  <si>
    <t>if they match - return "match", otherwise return "no match"</t>
  </si>
  <si>
    <t>A</t>
  </si>
  <si>
    <t>B</t>
  </si>
  <si>
    <t>Debit</t>
  </si>
  <si>
    <t>Credit</t>
  </si>
  <si>
    <t>Same value?</t>
  </si>
  <si>
    <t>Journal Entry 1</t>
  </si>
  <si>
    <t xml:space="preserve"> $94.00 </t>
  </si>
  <si>
    <t>Journal Entry 2</t>
  </si>
  <si>
    <t xml:space="preserve"> $109.00 </t>
  </si>
  <si>
    <t>Journal Entry 3</t>
  </si>
  <si>
    <t xml:space="preserve"> $85.00 </t>
  </si>
  <si>
    <t xml:space="preserve"> $85.50 </t>
  </si>
  <si>
    <t>Journal Entry 4</t>
  </si>
  <si>
    <t xml:space="preserve"> $12.00 </t>
  </si>
  <si>
    <t>Exercise 3</t>
  </si>
  <si>
    <t>The table below contains details of high school students names and ages, use IF formula to complete columns D and E</t>
  </si>
  <si>
    <t>If the student's age is 16 or above, he/she is eligible for a driver's license. Check if they are eligible or not. Answer in column D</t>
  </si>
  <si>
    <t>If the student is younger than 18 years old he/she is a minor. Check whether the student is a minor or not. for Minor return "Minor" and non minor = "Adult" anwswer in column E</t>
  </si>
  <si>
    <t>Column D</t>
  </si>
  <si>
    <t>Column E</t>
  </si>
  <si>
    <t>Number</t>
  </si>
  <si>
    <t>Age</t>
  </si>
  <si>
    <t>Driver Licence</t>
  </si>
  <si>
    <t>Minor/Adult?</t>
  </si>
  <si>
    <t>Arik</t>
  </si>
  <si>
    <t>Ben</t>
  </si>
  <si>
    <t>Cermit</t>
  </si>
  <si>
    <t>Dan</t>
  </si>
  <si>
    <t>Eliko</t>
  </si>
  <si>
    <t>Fage</t>
  </si>
  <si>
    <t>George</t>
  </si>
  <si>
    <t>Herzl</t>
  </si>
  <si>
    <t>Exercise 4</t>
  </si>
  <si>
    <t>An A+ student gets 100% scholarship and non A+ gets 50% scholarship as shown in the table below:</t>
  </si>
  <si>
    <t>Amount</t>
  </si>
  <si>
    <t>A+</t>
  </si>
  <si>
    <t>A-</t>
  </si>
  <si>
    <t>The following table contains the names of students from 2024 class.</t>
  </si>
  <si>
    <t>Use IF function to calculate the scholarships' amounts each of them will get</t>
  </si>
  <si>
    <t>GPA</t>
  </si>
  <si>
    <t>Tuition</t>
  </si>
  <si>
    <t>Scholarship</t>
  </si>
  <si>
    <t>Sam</t>
  </si>
  <si>
    <t>Ari</t>
  </si>
  <si>
    <t>Xena</t>
  </si>
  <si>
    <t>Gabe</t>
  </si>
  <si>
    <t>Daniela</t>
  </si>
  <si>
    <t>Rotem</t>
  </si>
  <si>
    <t>CLASS EXERCISE</t>
  </si>
  <si>
    <t>QUESTION 1</t>
  </si>
  <si>
    <t>Deposit Account Balance</t>
  </si>
  <si>
    <t>Interest Earned</t>
  </si>
  <si>
    <t>Rate Applied</t>
  </si>
  <si>
    <t>Interest Amount</t>
  </si>
  <si>
    <t>If balance &gt;= 85000 get 7.5% interest</t>
  </si>
  <si>
    <t>Anything less get 5% interest</t>
  </si>
  <si>
    <t>Threshold</t>
  </si>
  <si>
    <t>High Rate</t>
  </si>
  <si>
    <t>Low Rate</t>
  </si>
  <si>
    <t>If balance &gt;= 85000 message is "High Rate"</t>
  </si>
  <si>
    <t>Anything less message is "Low Rate"</t>
  </si>
  <si>
    <t>ANSWER 1</t>
  </si>
  <si>
    <t>AND Function</t>
  </si>
  <si>
    <t>(Write any number)</t>
  </si>
  <si>
    <t>Number 1</t>
  </si>
  <si>
    <t>Number 2</t>
  </si>
  <si>
    <t>Condition</t>
  </si>
  <si>
    <t>Code</t>
  </si>
  <si>
    <t>in between</t>
  </si>
  <si>
    <t>OR Function</t>
  </si>
  <si>
    <t>IFERROR Function</t>
  </si>
  <si>
    <t>Sales Employee</t>
  </si>
  <si>
    <t>Total Sales</t>
  </si>
  <si>
    <t>Years in Service</t>
  </si>
  <si>
    <t>Average Annual Sales</t>
  </si>
  <si>
    <t>Buvan</t>
  </si>
  <si>
    <t>Hari</t>
  </si>
  <si>
    <t>Geeta</t>
  </si>
  <si>
    <t>You have data of a digital shop. Create a inventory checking mechanism. The validated system should return the units left in stock when selected from the list. In case the item is not available it shuld print "Out of Stock Message"</t>
  </si>
  <si>
    <t>Step 1</t>
  </si>
  <si>
    <t>Create a data validation list</t>
  </si>
  <si>
    <t>Items in Stock</t>
  </si>
  <si>
    <t>Units Left</t>
  </si>
  <si>
    <t>Total Items</t>
  </si>
  <si>
    <t>Check if the Item exists</t>
  </si>
  <si>
    <t>Step 2</t>
  </si>
  <si>
    <t>write a vlookup function with IFERROR Function to produce result.</t>
  </si>
  <si>
    <t>Computer</t>
  </si>
  <si>
    <t>Iphone</t>
  </si>
  <si>
    <t>Earphone</t>
  </si>
  <si>
    <t>Pen</t>
  </si>
  <si>
    <t>Pencil</t>
  </si>
  <si>
    <t>Wires</t>
  </si>
  <si>
    <t>Screwdriver</t>
  </si>
  <si>
    <t>Tape</t>
  </si>
  <si>
    <t>Nested IF Exercise</t>
  </si>
  <si>
    <t>The school decided to use the following grade system:</t>
  </si>
  <si>
    <t>Grade higher or equal to 80 - Excellent</t>
  </si>
  <si>
    <t>Grade higher or equal to 60 but lower than 80 - Good</t>
  </si>
  <si>
    <t>Grade lower than 60 - Failed</t>
  </si>
  <si>
    <t>Complete the following:</t>
  </si>
  <si>
    <t>Student name</t>
  </si>
  <si>
    <t>Failed/Good/Excellent</t>
  </si>
  <si>
    <t>John</t>
  </si>
  <si>
    <t>Sarah</t>
  </si>
  <si>
    <t>Michael</t>
  </si>
  <si>
    <t>Deborah</t>
  </si>
</sst>
</file>

<file path=xl/styles.xml><?xml version="1.0" encoding="utf-8"?>
<styleSheet xmlns="http://schemas.openxmlformats.org/spreadsheetml/2006/main">
  <numFmts count="5">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 numFmtId="180" formatCode="&quot;£&quot;#,##0.00"/>
  </numFmts>
  <fonts count="36">
    <font>
      <sz val="12"/>
      <color theme="1"/>
      <name val="Calibri"/>
      <charset val="134"/>
      <scheme val="minor"/>
    </font>
    <font>
      <b/>
      <sz val="12"/>
      <color theme="1"/>
      <name val="Calibri"/>
      <charset val="134"/>
    </font>
    <font>
      <sz val="12"/>
      <color theme="1"/>
      <name val="Calibri"/>
      <charset val="134"/>
    </font>
    <font>
      <b/>
      <sz val="12"/>
      <color rgb="FF000000"/>
      <name val="Calibri"/>
      <charset val="134"/>
    </font>
    <font>
      <sz val="12"/>
      <name val="Calibri"/>
      <charset val="134"/>
    </font>
    <font>
      <sz val="12"/>
      <color rgb="FF000000"/>
      <name val="Calibri"/>
      <charset val="134"/>
    </font>
    <font>
      <sz val="11"/>
      <color rgb="FF000000"/>
      <name val="Calibri"/>
      <charset val="134"/>
    </font>
    <font>
      <b/>
      <sz val="16"/>
      <color theme="1"/>
      <name val="Calibri"/>
      <charset val="134"/>
    </font>
    <font>
      <b/>
      <u/>
      <sz val="11"/>
      <color rgb="FF000000"/>
      <name val="Calibri"/>
      <charset val="134"/>
    </font>
    <font>
      <b/>
      <sz val="14"/>
      <color theme="1"/>
      <name val="Calibri"/>
      <charset val="134"/>
    </font>
    <font>
      <b/>
      <sz val="11"/>
      <color theme="1"/>
      <name val="Calibri"/>
      <charset val="134"/>
    </font>
    <font>
      <sz val="14"/>
      <color theme="1"/>
      <name val="Calibri"/>
      <charset val="134"/>
    </font>
    <font>
      <sz val="14"/>
      <color rgb="FF000000"/>
      <name val="Calibri"/>
      <charset val="134"/>
    </font>
    <font>
      <sz val="16"/>
      <color theme="1"/>
      <name val="Calibri"/>
      <charset val="134"/>
    </font>
    <font>
      <sz val="16"/>
      <color rgb="FF000000"/>
      <name val="Calibri"/>
      <charset val="134"/>
    </font>
    <font>
      <b/>
      <sz val="16"/>
      <color rgb="FF000000"/>
      <name val="Calibri"/>
      <charset val="134"/>
    </font>
    <font>
      <sz val="11"/>
      <color theme="1"/>
      <name val="Calibri"/>
      <charset val="0"/>
      <scheme val="minor"/>
    </font>
    <font>
      <sz val="11"/>
      <color theme="0"/>
      <name val="Calibri"/>
      <charset val="0"/>
      <scheme val="minor"/>
    </font>
    <font>
      <sz val="11"/>
      <color theme="1"/>
      <name val="Calibri"/>
      <charset val="134"/>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s>
  <fills count="47">
    <fill>
      <patternFill patternType="none"/>
    </fill>
    <fill>
      <patternFill patternType="gray125"/>
    </fill>
    <fill>
      <patternFill patternType="solid">
        <fgColor rgb="FFC6E0B4"/>
        <bgColor rgb="FFC6E0B4"/>
      </patternFill>
    </fill>
    <fill>
      <patternFill patternType="solid">
        <fgColor rgb="FFFFFF00"/>
        <bgColor rgb="FFFFFF00"/>
      </patternFill>
    </fill>
    <fill>
      <patternFill patternType="solid">
        <fgColor rgb="FFC5E0B3"/>
        <bgColor rgb="FFC5E0B3"/>
      </patternFill>
    </fill>
    <fill>
      <patternFill patternType="solid">
        <fgColor theme="7"/>
        <bgColor theme="7"/>
      </patternFill>
    </fill>
    <fill>
      <patternFill patternType="solid">
        <fgColor rgb="FFFBE4D5"/>
        <bgColor rgb="FFFBE4D5"/>
      </patternFill>
    </fill>
    <fill>
      <patternFill patternType="solid">
        <fgColor rgb="FFDEEAF6"/>
        <bgColor rgb="FFDEEAF6"/>
      </patternFill>
    </fill>
    <fill>
      <patternFill patternType="solid">
        <fgColor rgb="FFFEF2CB"/>
        <bgColor rgb="FFFEF2CB"/>
      </patternFill>
    </fill>
    <fill>
      <patternFill patternType="solid">
        <fgColor rgb="FFF7CAAC"/>
        <bgColor rgb="FFF7CAAC"/>
      </patternFill>
    </fill>
    <fill>
      <patternFill patternType="solid">
        <fgColor rgb="FFE2EFD9"/>
        <bgColor rgb="FFE2EFD9"/>
      </patternFill>
    </fill>
    <fill>
      <patternFill patternType="solid">
        <fgColor theme="0"/>
        <bgColor theme="0"/>
      </patternFill>
    </fill>
    <fill>
      <patternFill patternType="solid">
        <fgColor theme="4" tint="0.799981688894314"/>
        <bgColor rgb="FFFBE4D5"/>
      </patternFill>
    </fill>
    <fill>
      <patternFill patternType="solid">
        <fgColor rgb="FFFCE4D6"/>
        <bgColor rgb="FFFCE4D6"/>
      </patternFill>
    </fill>
    <fill>
      <patternFill patternType="solid">
        <fgColor rgb="FFDDEBF7"/>
        <bgColor rgb="FFDDEBF7"/>
      </patternFill>
    </fill>
    <fill>
      <patternFill patternType="solid">
        <fgColor rgb="FFFFF2CC"/>
        <bgColor rgb="FFFFF2CC"/>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6" fillId="24" borderId="0" applyNumberFormat="0" applyBorder="0" applyAlignment="0" applyProtection="0">
      <alignment vertical="center"/>
    </xf>
    <xf numFmtId="176" fontId="18" fillId="0" borderId="0" applyFont="0" applyFill="0" applyBorder="0" applyAlignment="0" applyProtection="0">
      <alignment vertical="center"/>
    </xf>
    <xf numFmtId="178" fontId="18" fillId="0" borderId="0" applyFont="0" applyFill="0" applyBorder="0" applyAlignment="0" applyProtection="0">
      <alignment vertical="center"/>
    </xf>
    <xf numFmtId="177" fontId="18" fillId="0" borderId="0" applyFont="0" applyFill="0" applyBorder="0" applyAlignment="0" applyProtection="0">
      <alignment vertical="center"/>
    </xf>
    <xf numFmtId="179" fontId="18" fillId="0" borderId="0" applyFont="0" applyFill="0" applyBorder="0" applyAlignment="0" applyProtection="0">
      <alignment vertical="center"/>
    </xf>
    <xf numFmtId="9"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17" fillId="29" borderId="0" applyNumberFormat="0" applyBorder="0" applyAlignment="0" applyProtection="0">
      <alignment vertical="center"/>
    </xf>
    <xf numFmtId="0" fontId="21" fillId="0" borderId="0" applyNumberFormat="0" applyFill="0" applyBorder="0" applyAlignment="0" applyProtection="0">
      <alignment vertical="center"/>
    </xf>
    <xf numFmtId="0" fontId="23" fillId="31" borderId="12" applyNumberFormat="0" applyAlignment="0" applyProtection="0">
      <alignment vertical="center"/>
    </xf>
    <xf numFmtId="0" fontId="24" fillId="0" borderId="13" applyNumberFormat="0" applyFill="0" applyAlignment="0" applyProtection="0">
      <alignment vertical="center"/>
    </xf>
    <xf numFmtId="0" fontId="18" fillId="23" borderId="10" applyNumberFormat="0" applyFont="0" applyAlignment="0" applyProtection="0">
      <alignment vertical="center"/>
    </xf>
    <xf numFmtId="0" fontId="16" fillId="33" borderId="0" applyNumberFormat="0" applyBorder="0" applyAlignment="0" applyProtection="0">
      <alignment vertical="center"/>
    </xf>
    <xf numFmtId="0" fontId="25" fillId="0" borderId="0" applyNumberFormat="0" applyFill="0" applyBorder="0" applyAlignment="0" applyProtection="0">
      <alignment vertical="center"/>
    </xf>
    <xf numFmtId="0" fontId="16" fillId="34"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13" applyNumberFormat="0" applyFill="0" applyAlignment="0" applyProtection="0">
      <alignment vertical="center"/>
    </xf>
    <xf numFmtId="0" fontId="33" fillId="0" borderId="17" applyNumberFormat="0" applyFill="0" applyAlignment="0" applyProtection="0">
      <alignment vertical="center"/>
    </xf>
    <xf numFmtId="0" fontId="33" fillId="0" borderId="0" applyNumberFormat="0" applyFill="0" applyBorder="0" applyAlignment="0" applyProtection="0">
      <alignment vertical="center"/>
    </xf>
    <xf numFmtId="0" fontId="35" fillId="37" borderId="11" applyNumberFormat="0" applyAlignment="0" applyProtection="0">
      <alignment vertical="center"/>
    </xf>
    <xf numFmtId="0" fontId="17" fillId="19" borderId="0" applyNumberFormat="0" applyBorder="0" applyAlignment="0" applyProtection="0">
      <alignment vertical="center"/>
    </xf>
    <xf numFmtId="0" fontId="34" fillId="36" borderId="0" applyNumberFormat="0" applyBorder="0" applyAlignment="0" applyProtection="0">
      <alignment vertical="center"/>
    </xf>
    <xf numFmtId="0" fontId="27" fillId="30" borderId="15" applyNumberFormat="0" applyAlignment="0" applyProtection="0">
      <alignment vertical="center"/>
    </xf>
    <xf numFmtId="0" fontId="16" fillId="41" borderId="0" applyNumberFormat="0" applyBorder="0" applyAlignment="0" applyProtection="0">
      <alignment vertical="center"/>
    </xf>
    <xf numFmtId="0" fontId="22" fillId="30" borderId="11" applyNumberFormat="0" applyAlignment="0" applyProtection="0">
      <alignment vertical="center"/>
    </xf>
    <xf numFmtId="0" fontId="32" fillId="0" borderId="16" applyNumberFormat="0" applyFill="0" applyAlignment="0" applyProtection="0">
      <alignment vertical="center"/>
    </xf>
    <xf numFmtId="0" fontId="26" fillId="0" borderId="14" applyNumberFormat="0" applyFill="0" applyAlignment="0" applyProtection="0">
      <alignment vertical="center"/>
    </xf>
    <xf numFmtId="0" fontId="30" fillId="35" borderId="0" applyNumberFormat="0" applyBorder="0" applyAlignment="0" applyProtection="0">
      <alignment vertical="center"/>
    </xf>
    <xf numFmtId="0" fontId="20" fillId="28" borderId="0" applyNumberFormat="0" applyBorder="0" applyAlignment="0" applyProtection="0">
      <alignment vertical="center"/>
    </xf>
    <xf numFmtId="0" fontId="17" fillId="45" borderId="0" applyNumberFormat="0" applyBorder="0" applyAlignment="0" applyProtection="0">
      <alignment vertical="center"/>
    </xf>
    <xf numFmtId="0" fontId="16" fillId="18" borderId="0" applyNumberFormat="0" applyBorder="0" applyAlignment="0" applyProtection="0">
      <alignment vertical="center"/>
    </xf>
    <xf numFmtId="0" fontId="17" fillId="40" borderId="0" applyNumberFormat="0" applyBorder="0" applyAlignment="0" applyProtection="0">
      <alignment vertical="center"/>
    </xf>
    <xf numFmtId="0" fontId="17" fillId="27" borderId="0" applyNumberFormat="0" applyBorder="0" applyAlignment="0" applyProtection="0">
      <alignment vertical="center"/>
    </xf>
    <xf numFmtId="0" fontId="16" fillId="44" borderId="0" applyNumberFormat="0" applyBorder="0" applyAlignment="0" applyProtection="0">
      <alignment vertical="center"/>
    </xf>
    <xf numFmtId="0" fontId="16" fillId="39" borderId="0" applyNumberFormat="0" applyBorder="0" applyAlignment="0" applyProtection="0">
      <alignment vertical="center"/>
    </xf>
    <xf numFmtId="0" fontId="17" fillId="43" borderId="0" applyNumberFormat="0" applyBorder="0" applyAlignment="0" applyProtection="0">
      <alignment vertical="center"/>
    </xf>
    <xf numFmtId="0" fontId="17" fillId="32" borderId="0" applyNumberFormat="0" applyBorder="0" applyAlignment="0" applyProtection="0">
      <alignment vertical="center"/>
    </xf>
    <xf numFmtId="0" fontId="16" fillId="22" borderId="0" applyNumberFormat="0" applyBorder="0" applyAlignment="0" applyProtection="0">
      <alignment vertical="center"/>
    </xf>
    <xf numFmtId="0" fontId="17" fillId="17" borderId="0" applyNumberFormat="0" applyBorder="0" applyAlignment="0" applyProtection="0">
      <alignment vertical="center"/>
    </xf>
    <xf numFmtId="0" fontId="16" fillId="38" borderId="0" applyNumberFormat="0" applyBorder="0" applyAlignment="0" applyProtection="0">
      <alignment vertical="center"/>
    </xf>
    <xf numFmtId="0" fontId="16" fillId="26" borderId="0" applyNumberFormat="0" applyBorder="0" applyAlignment="0" applyProtection="0">
      <alignment vertical="center"/>
    </xf>
    <xf numFmtId="0" fontId="17" fillId="21" borderId="0" applyNumberFormat="0" applyBorder="0" applyAlignment="0" applyProtection="0">
      <alignment vertical="center"/>
    </xf>
    <xf numFmtId="0" fontId="16" fillId="42" borderId="0" applyNumberFormat="0" applyBorder="0" applyAlignment="0" applyProtection="0">
      <alignment vertical="center"/>
    </xf>
    <xf numFmtId="0" fontId="17" fillId="20" borderId="0" applyNumberFormat="0" applyBorder="0" applyAlignment="0" applyProtection="0">
      <alignment vertical="center"/>
    </xf>
    <xf numFmtId="0" fontId="17" fillId="25" borderId="0" applyNumberFormat="0" applyBorder="0" applyAlignment="0" applyProtection="0">
      <alignment vertical="center"/>
    </xf>
    <xf numFmtId="0" fontId="16" fillId="16" borderId="0" applyNumberFormat="0" applyBorder="0" applyAlignment="0" applyProtection="0">
      <alignment vertical="center"/>
    </xf>
    <xf numFmtId="0" fontId="17" fillId="46" borderId="0" applyNumberFormat="0" applyBorder="0" applyAlignment="0" applyProtection="0">
      <alignment vertical="center"/>
    </xf>
  </cellStyleXfs>
  <cellXfs count="94">
    <xf numFmtId="0" fontId="0" fillId="0" borderId="0" xfId="0" applyFont="1" applyAlignment="1"/>
    <xf numFmtId="0" fontId="1" fillId="0" borderId="1" xfId="0" applyFont="1" applyBorder="1"/>
    <xf numFmtId="0" fontId="2" fillId="0" borderId="1" xfId="0" applyFont="1" applyBorder="1"/>
    <xf numFmtId="4" fontId="2" fillId="0" borderId="1" xfId="0" applyNumberFormat="1" applyFont="1" applyBorder="1"/>
    <xf numFmtId="1" fontId="2" fillId="0" borderId="1" xfId="0" applyNumberFormat="1" applyFont="1" applyBorder="1"/>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5" fillId="0" borderId="0" xfId="0" applyFont="1"/>
    <xf numFmtId="0" fontId="6" fillId="0" borderId="0" xfId="0" applyFont="1"/>
    <xf numFmtId="0" fontId="3" fillId="0" borderId="1" xfId="0" applyFont="1" applyBorder="1"/>
    <xf numFmtId="0" fontId="5" fillId="0" borderId="1" xfId="0" applyFont="1" applyBorder="1"/>
    <xf numFmtId="0" fontId="5" fillId="3" borderId="1" xfId="0" applyFont="1" applyFill="1" applyBorder="1"/>
    <xf numFmtId="0" fontId="7" fillId="4" borderId="2" xfId="0" applyFont="1" applyFill="1" applyBorder="1" applyAlignment="1">
      <alignment horizontal="center"/>
    </xf>
    <xf numFmtId="0" fontId="2" fillId="4" borderId="0" xfId="0" applyFont="1" applyFill="1" applyBorder="1"/>
    <xf numFmtId="0" fontId="2" fillId="0" borderId="0" xfId="0" applyFont="1"/>
    <xf numFmtId="0" fontId="1" fillId="0" borderId="1" xfId="0" applyFont="1" applyBorder="1" applyAlignment="1">
      <alignment horizontal="center"/>
    </xf>
    <xf numFmtId="0" fontId="2" fillId="0" borderId="1" xfId="0" applyFont="1" applyBorder="1" applyAlignment="1">
      <alignment horizontal="center"/>
    </xf>
    <xf numFmtId="0" fontId="5" fillId="2" borderId="0" xfId="0" applyFont="1" applyFill="1" applyBorder="1"/>
    <xf numFmtId="0" fontId="1" fillId="0" borderId="0" xfId="0" applyFont="1"/>
    <xf numFmtId="0" fontId="6" fillId="0" borderId="0" xfId="0" applyFont="1" applyAlignment="1">
      <alignment horizontal="left"/>
    </xf>
    <xf numFmtId="0" fontId="6" fillId="0" borderId="1" xfId="0" applyFont="1" applyBorder="1"/>
    <xf numFmtId="0" fontId="8" fillId="0" borderId="1" xfId="0" applyFont="1" applyBorder="1"/>
    <xf numFmtId="0" fontId="8" fillId="0" borderId="2" xfId="0" applyFont="1" applyBorder="1"/>
    <xf numFmtId="0" fontId="6" fillId="3" borderId="1" xfId="0" applyFont="1" applyFill="1" applyBorder="1"/>
    <xf numFmtId="0" fontId="2" fillId="3" borderId="1" xfId="0" applyFont="1" applyFill="1" applyBorder="1" applyAlignment="1">
      <alignment horizontal="center"/>
    </xf>
    <xf numFmtId="0" fontId="9" fillId="3" borderId="0" xfId="0" applyFont="1" applyFill="1" applyBorder="1" applyAlignment="1">
      <alignment horizontal="center"/>
    </xf>
    <xf numFmtId="0" fontId="4" fillId="0" borderId="0" xfId="0" applyFont="1" applyBorder="1"/>
    <xf numFmtId="0" fontId="1" fillId="5" borderId="0" xfId="0" applyFont="1" applyFill="1" applyBorder="1" applyAlignment="1">
      <alignment horizontal="center"/>
    </xf>
    <xf numFmtId="0" fontId="10" fillId="6" borderId="1" xfId="0" applyFont="1" applyFill="1" applyBorder="1" applyAlignment="1">
      <alignment horizontal="right" wrapText="1"/>
    </xf>
    <xf numFmtId="0" fontId="10" fillId="6" borderId="5" xfId="0" applyFont="1" applyFill="1" applyBorder="1" applyAlignment="1">
      <alignment horizontal="right" wrapText="1"/>
    </xf>
    <xf numFmtId="0" fontId="2" fillId="0" borderId="0" xfId="0" applyFont="1" applyAlignment="1">
      <alignment wrapText="1"/>
    </xf>
    <xf numFmtId="180" fontId="2" fillId="0" borderId="1" xfId="0" applyNumberFormat="1" applyFont="1" applyBorder="1"/>
    <xf numFmtId="180" fontId="2" fillId="0" borderId="1" xfId="0" applyNumberFormat="1" applyFont="1" applyBorder="1" applyAlignment="1">
      <alignment horizontal="center"/>
    </xf>
    <xf numFmtId="180" fontId="10" fillId="7" borderId="1" xfId="0" applyNumberFormat="1" applyFont="1" applyFill="1" applyBorder="1"/>
    <xf numFmtId="10" fontId="10" fillId="7" borderId="1" xfId="0" applyNumberFormat="1" applyFont="1" applyFill="1" applyBorder="1"/>
    <xf numFmtId="9" fontId="10" fillId="7" borderId="1" xfId="0" applyNumberFormat="1" applyFont="1" applyFill="1" applyBorder="1"/>
    <xf numFmtId="180" fontId="2" fillId="0" borderId="0" xfId="0" applyNumberFormat="1" applyFont="1"/>
    <xf numFmtId="0" fontId="2" fillId="0" borderId="0" xfId="0" applyFont="1" applyAlignment="1">
      <alignment horizontal="center"/>
    </xf>
    <xf numFmtId="0" fontId="9" fillId="4" borderId="0" xfId="0" applyFont="1" applyFill="1" applyBorder="1"/>
    <xf numFmtId="1" fontId="2" fillId="0" borderId="1" xfId="0" applyNumberFormat="1" applyFont="1" applyBorder="1" applyAlignment="1">
      <alignment horizontal="right"/>
    </xf>
    <xf numFmtId="0" fontId="2" fillId="3" borderId="0" xfId="0" applyFont="1" applyFill="1" applyBorder="1"/>
    <xf numFmtId="0" fontId="1" fillId="0" borderId="2" xfId="0" applyFont="1" applyBorder="1"/>
    <xf numFmtId="0" fontId="1" fillId="8" borderId="1" xfId="0" applyFont="1" applyFill="1" applyBorder="1"/>
    <xf numFmtId="0" fontId="1" fillId="7" borderId="1" xfId="0" applyFont="1" applyFill="1" applyBorder="1"/>
    <xf numFmtId="0" fontId="2" fillId="0" borderId="2" xfId="0" applyFont="1" applyBorder="1"/>
    <xf numFmtId="0" fontId="2" fillId="8" borderId="1" xfId="0" applyFont="1" applyFill="1" applyBorder="1"/>
    <xf numFmtId="0" fontId="2" fillId="7" borderId="1" xfId="0" applyFont="1" applyFill="1" applyBorder="1"/>
    <xf numFmtId="0" fontId="2" fillId="9" borderId="1" xfId="0" applyFont="1" applyFill="1" applyBorder="1"/>
    <xf numFmtId="0" fontId="9" fillId="0" borderId="2" xfId="0" applyFont="1" applyBorder="1" applyAlignment="1">
      <alignment horizontal="center"/>
    </xf>
    <xf numFmtId="0" fontId="7" fillId="4" borderId="1" xfId="0" applyFont="1" applyFill="1" applyBorder="1" applyAlignment="1">
      <alignment horizontal="center"/>
    </xf>
    <xf numFmtId="0" fontId="3" fillId="0" borderId="1" xfId="0" applyFont="1" applyBorder="1" applyAlignment="1">
      <alignment horizontal="center"/>
    </xf>
    <xf numFmtId="0" fontId="9" fillId="0" borderId="1" xfId="0" applyFont="1" applyBorder="1" applyAlignment="1">
      <alignment horizontal="center"/>
    </xf>
    <xf numFmtId="0" fontId="11" fillId="0" borderId="1" xfId="0" applyFont="1" applyBorder="1" applyAlignment="1">
      <alignment horizontal="center"/>
    </xf>
    <xf numFmtId="0" fontId="3" fillId="0" borderId="6" xfId="0" applyFont="1" applyBorder="1" applyAlignment="1">
      <alignment horizontal="center"/>
    </xf>
    <xf numFmtId="0" fontId="3" fillId="0" borderId="4" xfId="0" applyFont="1" applyBorder="1" applyAlignment="1">
      <alignment horizontal="center"/>
    </xf>
    <xf numFmtId="0" fontId="5" fillId="0" borderId="4" xfId="0" applyFont="1" applyBorder="1" applyAlignment="1">
      <alignment horizontal="center"/>
    </xf>
    <xf numFmtId="0" fontId="12" fillId="0" borderId="1" xfId="0" applyFont="1" applyBorder="1" applyAlignment="1">
      <alignment horizontal="center"/>
    </xf>
    <xf numFmtId="0" fontId="12" fillId="0" borderId="6" xfId="0" applyFont="1" applyBorder="1" applyAlignment="1">
      <alignment horizontal="center"/>
    </xf>
    <xf numFmtId="0" fontId="9" fillId="7" borderId="1" xfId="0" applyFont="1" applyFill="1" applyBorder="1" applyAlignment="1">
      <alignment horizontal="center"/>
    </xf>
    <xf numFmtId="0" fontId="13" fillId="6" borderId="1" xfId="0" applyFont="1" applyFill="1" applyBorder="1" applyAlignment="1">
      <alignment horizontal="center" vertical="center"/>
    </xf>
    <xf numFmtId="1" fontId="11" fillId="0" borderId="1" xfId="0" applyNumberFormat="1" applyFont="1" applyBorder="1" applyAlignment="1">
      <alignment horizontal="center"/>
    </xf>
    <xf numFmtId="0" fontId="1" fillId="10" borderId="7" xfId="0" applyFont="1" applyFill="1" applyBorder="1" applyAlignment="1">
      <alignment horizontal="center"/>
    </xf>
    <xf numFmtId="0" fontId="4" fillId="0" borderId="7" xfId="0" applyFont="1" applyBorder="1"/>
    <xf numFmtId="0" fontId="11" fillId="11" borderId="8" xfId="0" applyFont="1" applyFill="1" applyBorder="1" applyAlignment="1">
      <alignment horizontal="left"/>
    </xf>
    <xf numFmtId="0" fontId="1" fillId="8" borderId="1" xfId="0" applyFont="1" applyFill="1" applyBorder="1" applyAlignment="1">
      <alignment vertical="center" wrapText="1"/>
    </xf>
    <xf numFmtId="0" fontId="1" fillId="8" borderId="1" xfId="0" applyFont="1" applyFill="1" applyBorder="1" applyAlignment="1">
      <alignment horizontal="center" vertical="center" wrapText="1"/>
    </xf>
    <xf numFmtId="0" fontId="2" fillId="0" borderId="0" xfId="0" applyFont="1" applyAlignment="1">
      <alignment vertical="center" wrapText="1"/>
    </xf>
    <xf numFmtId="0" fontId="10" fillId="0" borderId="1" xfId="0" applyFont="1" applyBorder="1" applyAlignment="1">
      <alignment horizontal="center"/>
    </xf>
    <xf numFmtId="0" fontId="2" fillId="7" borderId="1" xfId="0" applyFont="1" applyFill="1" applyBorder="1" applyAlignment="1">
      <alignment horizontal="center"/>
    </xf>
    <xf numFmtId="0" fontId="13" fillId="12" borderId="1" xfId="0" applyFont="1" applyFill="1" applyBorder="1" applyAlignment="1">
      <alignment horizontal="center" vertical="center"/>
    </xf>
    <xf numFmtId="0" fontId="9" fillId="7" borderId="7" xfId="0" applyFont="1" applyFill="1" applyBorder="1" applyAlignment="1">
      <alignment horizontal="center"/>
    </xf>
    <xf numFmtId="0" fontId="7" fillId="10" borderId="1" xfId="0" applyFont="1" applyFill="1" applyBorder="1"/>
    <xf numFmtId="0" fontId="9" fillId="10" borderId="1" xfId="0" applyFont="1" applyFill="1" applyBorder="1"/>
    <xf numFmtId="0" fontId="11" fillId="10" borderId="1" xfId="0" applyFont="1" applyFill="1" applyBorder="1" applyAlignment="1">
      <alignment horizontal="center"/>
    </xf>
    <xf numFmtId="0" fontId="11" fillId="0" borderId="1" xfId="0" applyFont="1" applyBorder="1"/>
    <xf numFmtId="2" fontId="2" fillId="0" borderId="1" xfId="0" applyNumberFormat="1" applyFont="1" applyBorder="1" applyAlignment="1">
      <alignment horizontal="center"/>
    </xf>
    <xf numFmtId="4" fontId="2" fillId="0" borderId="1" xfId="0" applyNumberFormat="1" applyFont="1" applyBorder="1" applyAlignment="1">
      <alignment horizontal="center"/>
    </xf>
    <xf numFmtId="0" fontId="9" fillId="7" borderId="2" xfId="0" applyFont="1" applyFill="1" applyBorder="1" applyAlignment="1">
      <alignment horizontal="center"/>
    </xf>
    <xf numFmtId="4" fontId="11" fillId="10" borderId="1" xfId="0" applyNumberFormat="1" applyFont="1" applyFill="1" applyBorder="1" applyAlignment="1">
      <alignment horizontal="center"/>
    </xf>
    <xf numFmtId="0" fontId="13" fillId="7" borderId="1" xfId="0" applyFont="1" applyFill="1" applyBorder="1"/>
    <xf numFmtId="0" fontId="11" fillId="0" borderId="1" xfId="0" applyFont="1" applyBorder="1" applyAlignment="1">
      <alignment horizontal="left"/>
    </xf>
    <xf numFmtId="0" fontId="2" fillId="0" borderId="1" xfId="0" applyFont="1" applyBorder="1" applyAlignment="1">
      <alignment horizontal="left"/>
    </xf>
    <xf numFmtId="2" fontId="2" fillId="0" borderId="1" xfId="0" applyNumberFormat="1" applyFont="1" applyBorder="1" applyAlignment="1">
      <alignment horizontal="left"/>
    </xf>
    <xf numFmtId="4" fontId="2" fillId="0" borderId="1" xfId="0" applyNumberFormat="1" applyFont="1" applyBorder="1" applyAlignment="1">
      <alignment horizontal="left"/>
    </xf>
    <xf numFmtId="0" fontId="9" fillId="10" borderId="7" xfId="0" applyFont="1" applyFill="1" applyBorder="1" applyAlignment="1">
      <alignment horizontal="center"/>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11" fillId="0" borderId="1" xfId="0" applyFont="1" applyBorder="1" applyAlignment="1">
      <alignment horizontal="center" vertical="center"/>
    </xf>
    <xf numFmtId="0" fontId="14" fillId="13" borderId="6" xfId="0" applyFont="1" applyFill="1" applyBorder="1" applyAlignment="1">
      <alignment horizontal="center" vertical="center"/>
    </xf>
    <xf numFmtId="0" fontId="11" fillId="0" borderId="1" xfId="0" applyNumberFormat="1" applyFont="1" applyBorder="1" applyAlignment="1">
      <alignment horizontal="center"/>
    </xf>
    <xf numFmtId="0" fontId="15" fillId="14" borderId="1" xfId="0" applyFont="1" applyFill="1" applyBorder="1" applyAlignment="1">
      <alignment horizontal="center" vertical="center"/>
    </xf>
    <xf numFmtId="0" fontId="15" fillId="15" borderId="4" xfId="0" applyFont="1" applyFill="1" applyBorder="1" applyAlignment="1">
      <alignment horizontal="center" vertical="center"/>
    </xf>
    <xf numFmtId="0" fontId="12" fillId="0" borderId="9" xfId="0" applyFont="1" applyBorder="1" applyAlignment="1">
      <alignment horizontal="center" vertical="center"/>
    </xf>
    <xf numFmtId="0" fontId="1" fillId="0" borderId="1" xfId="0" applyFont="1" applyBorder="1" applyAlignment="1" quotePrefix="1">
      <alignment horizontal="center"/>
    </xf>
    <xf numFmtId="0" fontId="11" fillId="0" borderId="1" xfId="0" applyFont="1" applyBorder="1" applyAlignment="1" quotePrefix="1">
      <alignment horizontal="center"/>
    </xf>
    <xf numFmtId="0" fontId="7" fillId="4" borderId="2" xfId="0" applyFont="1" applyFill="1" applyBorder="1" applyAlignment="1" quotePrefix="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H3" sqref="H3"/>
    </sheetView>
  </sheetViews>
  <sheetFormatPr defaultColWidth="11.25" defaultRowHeight="15" customHeight="1" outlineLevelCol="4"/>
  <cols>
    <col min="1" max="1" width="15.375" customWidth="1"/>
    <col min="2" max="26" width="10.5" customWidth="1"/>
  </cols>
  <sheetData>
    <row r="1" ht="15.75" customHeight="1" spans="1:5">
      <c r="A1" s="86" t="s">
        <v>0</v>
      </c>
      <c r="B1" s="87" t="s">
        <v>1</v>
      </c>
      <c r="C1" s="87" t="s">
        <v>2</v>
      </c>
      <c r="D1" s="87" t="s">
        <v>3</v>
      </c>
      <c r="E1" s="87" t="s">
        <v>4</v>
      </c>
    </row>
    <row r="2" ht="15.75" customHeight="1" spans="1:5">
      <c r="A2" s="60" t="s">
        <v>5</v>
      </c>
      <c r="B2" s="88">
        <v>20</v>
      </c>
      <c r="C2" s="88">
        <v>100</v>
      </c>
      <c r="D2" s="88">
        <v>100</v>
      </c>
      <c r="E2" s="88">
        <v>10</v>
      </c>
    </row>
    <row r="3" ht="15.75" customHeight="1" spans="1:5">
      <c r="A3" s="60" t="s">
        <v>6</v>
      </c>
      <c r="B3" s="88">
        <v>80</v>
      </c>
      <c r="C3" s="88">
        <v>100</v>
      </c>
      <c r="D3" s="88">
        <v>50</v>
      </c>
      <c r="E3" s="88">
        <v>100</v>
      </c>
    </row>
    <row r="4" ht="15.75" customHeight="1" spans="1:5">
      <c r="A4" s="60" t="s">
        <v>7</v>
      </c>
      <c r="B4" s="88">
        <v>10</v>
      </c>
      <c r="C4" s="88">
        <v>10</v>
      </c>
      <c r="D4" s="88">
        <v>100</v>
      </c>
      <c r="E4" s="88">
        <v>80</v>
      </c>
    </row>
    <row r="5" ht="15.75" customHeight="1" spans="1:5">
      <c r="A5" s="60" t="s">
        <v>8</v>
      </c>
      <c r="B5" s="88">
        <v>80</v>
      </c>
      <c r="C5" s="88">
        <v>50</v>
      </c>
      <c r="D5" s="88">
        <v>50</v>
      </c>
      <c r="E5" s="88">
        <v>80</v>
      </c>
    </row>
    <row r="6" ht="15.75" customHeight="1" spans="1:5">
      <c r="A6" s="60" t="s">
        <v>9</v>
      </c>
      <c r="B6" s="88">
        <v>30</v>
      </c>
      <c r="C6" s="88">
        <v>60</v>
      </c>
      <c r="D6" s="88">
        <v>60</v>
      </c>
      <c r="E6" s="88">
        <v>50</v>
      </c>
    </row>
    <row r="7" ht="15.75" customHeight="1" spans="1:5">
      <c r="A7" s="60" t="s">
        <v>10</v>
      </c>
      <c r="B7" s="88">
        <v>10</v>
      </c>
      <c r="C7" s="88">
        <v>20</v>
      </c>
      <c r="D7" s="88">
        <v>50</v>
      </c>
      <c r="E7" s="88">
        <v>20</v>
      </c>
    </row>
    <row r="8" ht="15.75" customHeight="1" spans="1:5">
      <c r="A8" s="60" t="s">
        <v>11</v>
      </c>
      <c r="B8" s="88">
        <v>10</v>
      </c>
      <c r="C8" s="88">
        <v>60</v>
      </c>
      <c r="D8" s="88">
        <v>20</v>
      </c>
      <c r="E8" s="88">
        <v>70</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B2" sqref="B2"/>
    </sheetView>
  </sheetViews>
  <sheetFormatPr defaultColWidth="11.25" defaultRowHeight="15" customHeight="1" outlineLevelCol="4"/>
  <cols>
    <col min="1" max="1" width="15.375" customWidth="1"/>
    <col min="2" max="26" width="10.5" customWidth="1"/>
  </cols>
  <sheetData>
    <row r="1" ht="15.75" customHeight="1" spans="1:5">
      <c r="A1" s="86" t="s">
        <v>0</v>
      </c>
      <c r="B1" s="87" t="s">
        <v>1</v>
      </c>
      <c r="C1" s="87" t="s">
        <v>2</v>
      </c>
      <c r="D1" s="87" t="s">
        <v>3</v>
      </c>
      <c r="E1" s="87" t="s">
        <v>4</v>
      </c>
    </row>
    <row r="2" ht="15.75" customHeight="1" spans="1:5">
      <c r="A2" s="60" t="s">
        <v>5</v>
      </c>
      <c r="B2" s="88">
        <v>40</v>
      </c>
      <c r="C2" s="88">
        <v>30</v>
      </c>
      <c r="D2" s="88">
        <v>20</v>
      </c>
      <c r="E2" s="88">
        <v>20</v>
      </c>
    </row>
    <row r="3" ht="15.75" customHeight="1" spans="1:5">
      <c r="A3" s="60" t="s">
        <v>6</v>
      </c>
      <c r="B3" s="88">
        <v>80</v>
      </c>
      <c r="C3" s="88">
        <v>90</v>
      </c>
      <c r="D3" s="88">
        <v>30</v>
      </c>
      <c r="E3" s="88">
        <v>30</v>
      </c>
    </row>
    <row r="4" ht="15.75" customHeight="1" spans="1:5">
      <c r="A4" s="60" t="s">
        <v>7</v>
      </c>
      <c r="B4" s="88">
        <v>80</v>
      </c>
      <c r="C4" s="88">
        <v>80</v>
      </c>
      <c r="D4" s="88">
        <v>30</v>
      </c>
      <c r="E4" s="88">
        <v>70</v>
      </c>
    </row>
    <row r="5" ht="15.75" customHeight="1" spans="1:5">
      <c r="A5" s="60" t="s">
        <v>8</v>
      </c>
      <c r="B5" s="88">
        <v>80</v>
      </c>
      <c r="C5" s="88">
        <v>30</v>
      </c>
      <c r="D5" s="88">
        <v>20</v>
      </c>
      <c r="E5" s="88">
        <v>20</v>
      </c>
    </row>
    <row r="6" ht="15.75" customHeight="1" spans="1:5">
      <c r="A6" s="60" t="s">
        <v>9</v>
      </c>
      <c r="B6" s="88">
        <v>20</v>
      </c>
      <c r="C6" s="88">
        <v>60</v>
      </c>
      <c r="D6" s="88">
        <v>30</v>
      </c>
      <c r="E6" s="88">
        <v>40</v>
      </c>
    </row>
    <row r="7" ht="15.75" customHeight="1" spans="1:5">
      <c r="A7" s="60" t="s">
        <v>10</v>
      </c>
      <c r="B7" s="88">
        <v>60</v>
      </c>
      <c r="C7" s="88">
        <v>60</v>
      </c>
      <c r="D7" s="88">
        <v>60</v>
      </c>
      <c r="E7" s="88">
        <v>90</v>
      </c>
    </row>
    <row r="8" ht="15.75" customHeight="1" spans="1:5">
      <c r="A8" s="60" t="s">
        <v>11</v>
      </c>
      <c r="B8" s="88">
        <v>100</v>
      </c>
      <c r="C8" s="88">
        <v>30</v>
      </c>
      <c r="D8" s="88">
        <v>80</v>
      </c>
      <c r="E8" s="88">
        <v>20</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B2" sqref="B2"/>
    </sheetView>
  </sheetViews>
  <sheetFormatPr defaultColWidth="11.25" defaultRowHeight="15" customHeight="1" outlineLevelCol="4"/>
  <cols>
    <col min="1" max="1" width="15.375" customWidth="1"/>
    <col min="2" max="26" width="10.5" customWidth="1"/>
  </cols>
  <sheetData>
    <row r="1" ht="15.75" customHeight="1" spans="1:5">
      <c r="A1" s="91" t="s">
        <v>0</v>
      </c>
      <c r="B1" s="92" t="s">
        <v>1</v>
      </c>
      <c r="C1" s="92" t="s">
        <v>2</v>
      </c>
      <c r="D1" s="92" t="s">
        <v>3</v>
      </c>
      <c r="E1" s="92" t="s">
        <v>4</v>
      </c>
    </row>
    <row r="2" ht="15.75" customHeight="1" spans="1:5">
      <c r="A2" s="89" t="s">
        <v>5</v>
      </c>
      <c r="B2" s="93">
        <v>90</v>
      </c>
      <c r="C2" s="93">
        <v>70</v>
      </c>
      <c r="D2" s="93">
        <v>30</v>
      </c>
      <c r="E2" s="93">
        <v>70</v>
      </c>
    </row>
    <row r="3" ht="15.75" customHeight="1" spans="1:5">
      <c r="A3" s="89" t="s">
        <v>6</v>
      </c>
      <c r="B3" s="93">
        <v>80</v>
      </c>
      <c r="C3" s="93">
        <v>80</v>
      </c>
      <c r="D3" s="93">
        <v>70</v>
      </c>
      <c r="E3" s="93">
        <v>100</v>
      </c>
    </row>
    <row r="4" ht="15.75" customHeight="1" spans="1:5">
      <c r="A4" s="89" t="s">
        <v>7</v>
      </c>
      <c r="B4" s="93">
        <v>100</v>
      </c>
      <c r="C4" s="93">
        <v>100</v>
      </c>
      <c r="D4" s="93">
        <v>70</v>
      </c>
      <c r="E4" s="93">
        <v>10</v>
      </c>
    </row>
    <row r="5" ht="15.75" customHeight="1" spans="1:5">
      <c r="A5" s="89" t="s">
        <v>8</v>
      </c>
      <c r="B5" s="93">
        <v>50</v>
      </c>
      <c r="C5" s="93">
        <v>100</v>
      </c>
      <c r="D5" s="93">
        <v>30</v>
      </c>
      <c r="E5" s="93">
        <v>20</v>
      </c>
    </row>
    <row r="6" ht="15.75" customHeight="1" spans="1:5">
      <c r="A6" s="89" t="s">
        <v>9</v>
      </c>
      <c r="B6" s="93">
        <v>10</v>
      </c>
      <c r="C6" s="93">
        <v>50</v>
      </c>
      <c r="D6" s="93">
        <v>50</v>
      </c>
      <c r="E6" s="93">
        <v>100</v>
      </c>
    </row>
    <row r="7" ht="15.75" customHeight="1" spans="1:5">
      <c r="A7" s="89" t="s">
        <v>10</v>
      </c>
      <c r="B7" s="93">
        <v>40</v>
      </c>
      <c r="C7" s="93">
        <v>50</v>
      </c>
      <c r="D7" s="93">
        <v>80</v>
      </c>
      <c r="E7" s="93">
        <v>90</v>
      </c>
    </row>
    <row r="8" ht="15.75" customHeight="1" spans="1:5">
      <c r="A8" s="89" t="s">
        <v>11</v>
      </c>
      <c r="B8" s="93">
        <v>30</v>
      </c>
      <c r="C8" s="93">
        <v>80</v>
      </c>
      <c r="D8" s="93">
        <v>80</v>
      </c>
      <c r="E8" s="93">
        <v>70</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A2" sqref="A2:D8"/>
    </sheetView>
  </sheetViews>
  <sheetFormatPr defaultColWidth="11.25" defaultRowHeight="15" customHeight="1" outlineLevelCol="4"/>
  <cols>
    <col min="1" max="1" width="15.375" customWidth="1"/>
    <col min="2" max="26" width="10.5" customWidth="1"/>
  </cols>
  <sheetData>
    <row r="1" ht="15.75" customHeight="1" spans="1:5">
      <c r="A1" s="86" t="s">
        <v>0</v>
      </c>
      <c r="B1" s="87" t="s">
        <v>1</v>
      </c>
      <c r="C1" s="87" t="s">
        <v>2</v>
      </c>
      <c r="D1" s="87" t="s">
        <v>3</v>
      </c>
      <c r="E1" s="87" t="s">
        <v>4</v>
      </c>
    </row>
    <row r="2" ht="15.75" customHeight="1" spans="1:5">
      <c r="A2" s="89" t="s">
        <v>5</v>
      </c>
      <c r="B2" s="90">
        <f>SUM(Jan:March!B2)</f>
        <v>150</v>
      </c>
      <c r="C2" s="90">
        <f>SUM(Jan:March!C2)</f>
        <v>200</v>
      </c>
      <c r="D2" s="90">
        <f>SUM(Jan:March!D2)</f>
        <v>150</v>
      </c>
      <c r="E2" s="90">
        <f>SUM(Jan:March!E2)</f>
        <v>100</v>
      </c>
    </row>
    <row r="3" ht="15.75" customHeight="1" spans="1:5">
      <c r="A3" s="89" t="s">
        <v>6</v>
      </c>
      <c r="B3" s="90">
        <f>SUM(Jan:March!B3)</f>
        <v>240</v>
      </c>
      <c r="C3" s="90">
        <f>SUM(Jan:March!C3)</f>
        <v>270</v>
      </c>
      <c r="D3" s="90">
        <f>SUM(Jan:March!D3)</f>
        <v>150</v>
      </c>
      <c r="E3" s="90">
        <f>SUM(Jan:March!E3)</f>
        <v>230</v>
      </c>
    </row>
    <row r="4" ht="15.75" customHeight="1" spans="1:5">
      <c r="A4" s="89" t="s">
        <v>7</v>
      </c>
      <c r="B4" s="90">
        <f>SUM(Jan:March!B4)</f>
        <v>190</v>
      </c>
      <c r="C4" s="90">
        <f>SUM(Jan:March!C4)</f>
        <v>190</v>
      </c>
      <c r="D4" s="90">
        <f>SUM(Jan:March!D4)</f>
        <v>200</v>
      </c>
      <c r="E4" s="90">
        <f>SUM(Jan:March!E4)</f>
        <v>160</v>
      </c>
    </row>
    <row r="5" ht="15.75" customHeight="1" spans="1:5">
      <c r="A5" s="89" t="s">
        <v>8</v>
      </c>
      <c r="B5" s="90">
        <f>SUM(Jan:March!B5)</f>
        <v>210</v>
      </c>
      <c r="C5" s="90">
        <f>SUM(Jan:March!C5)</f>
        <v>180</v>
      </c>
      <c r="D5" s="90">
        <f>SUM(Jan:March!D5)</f>
        <v>100</v>
      </c>
      <c r="E5" s="90">
        <f>SUM(Jan:March!E5)</f>
        <v>120</v>
      </c>
    </row>
    <row r="6" ht="15.75" customHeight="1" spans="1:5">
      <c r="A6" s="89" t="s">
        <v>9</v>
      </c>
      <c r="B6" s="90">
        <f>SUM(Jan:March!B6)</f>
        <v>60</v>
      </c>
      <c r="C6" s="90">
        <f>SUM(Jan:March!C6)</f>
        <v>170</v>
      </c>
      <c r="D6" s="90">
        <f>SUM(Jan:March!D6)</f>
        <v>140</v>
      </c>
      <c r="E6" s="90">
        <f>SUM(Jan:March!E6)</f>
        <v>190</v>
      </c>
    </row>
    <row r="7" ht="15.75" customHeight="1" spans="1:5">
      <c r="A7" s="89" t="s">
        <v>10</v>
      </c>
      <c r="B7" s="90">
        <f>SUM(Jan:March!B7)</f>
        <v>110</v>
      </c>
      <c r="C7" s="90">
        <f>SUM(Jan:March!C7)</f>
        <v>130</v>
      </c>
      <c r="D7" s="90">
        <f>SUM(Jan:March!D7)</f>
        <v>190</v>
      </c>
      <c r="E7" s="90">
        <f>SUM(Jan:March!E7)</f>
        <v>200</v>
      </c>
    </row>
    <row r="8" ht="15.75" customHeight="1" spans="1:5">
      <c r="A8" s="89" t="s">
        <v>11</v>
      </c>
      <c r="B8" s="90">
        <f>SUM(Jan:March!B8)</f>
        <v>140</v>
      </c>
      <c r="C8" s="90">
        <f>SUM(Jan:March!C8)</f>
        <v>170</v>
      </c>
      <c r="D8" s="90">
        <f>SUM(Jan:March!D8)</f>
        <v>180</v>
      </c>
      <c r="E8" s="90">
        <f>SUM(Jan:March!E8)</f>
        <v>160</v>
      </c>
    </row>
    <row r="9" ht="15.75" customHeight="1"/>
    <row r="10" ht="15.75" customHeight="1"/>
    <row r="11" ht="15.75" customHeight="1"/>
    <row r="12" ht="15.75" customHeight="1" spans="1:2">
      <c r="A12" s="15"/>
      <c r="B12" s="15"/>
    </row>
    <row r="13" ht="15.75" customHeight="1" spans="1:2">
      <c r="A13" s="15"/>
      <c r="B13" s="15"/>
    </row>
    <row r="14" ht="15.75" customHeight="1" spans="1:2">
      <c r="A14" s="15"/>
      <c r="B14" s="15"/>
    </row>
    <row r="15" ht="15.75" customHeight="1"/>
    <row r="16" ht="15.75" customHeight="1"/>
    <row r="17" ht="15.75" customHeight="1" spans="1:1">
      <c r="A17" s="15"/>
    </row>
    <row r="18" ht="15.75" customHeight="1" spans="2:2">
      <c r="B18" s="15"/>
    </row>
    <row r="19" ht="15.75" customHeight="1" spans="2:2">
      <c r="B19" s="15"/>
    </row>
    <row r="20" ht="15.75" customHeight="1" spans="2:2">
      <c r="B20" s="15"/>
    </row>
    <row r="21" ht="15.75" customHeight="1" spans="2:2">
      <c r="B21" s="1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A2" sqref="A2"/>
    </sheetView>
  </sheetViews>
  <sheetFormatPr defaultColWidth="11.25" defaultRowHeight="15" customHeight="1" outlineLevelCol="4"/>
  <cols>
    <col min="1" max="26" width="10.5" customWidth="1"/>
  </cols>
  <sheetData>
    <row r="1" ht="15.75" customHeight="1" spans="1:5">
      <c r="A1" t="s">
        <v>12</v>
      </c>
      <c r="B1" s="15" t="s">
        <v>13</v>
      </c>
      <c r="C1" s="15" t="s">
        <v>14</v>
      </c>
      <c r="D1" s="15" t="s">
        <v>15</v>
      </c>
      <c r="E1" s="15"/>
    </row>
    <row r="2" ht="15.75" customHeight="1" spans="1:5">
      <c r="A2">
        <v>20</v>
      </c>
      <c r="B2">
        <v>100</v>
      </c>
      <c r="C2">
        <v>100</v>
      </c>
      <c r="D2">
        <v>10</v>
      </c>
      <c r="E2" s="15"/>
    </row>
    <row r="3" ht="15.75" customHeight="1" spans="1:5">
      <c r="A3">
        <v>80</v>
      </c>
      <c r="B3">
        <v>100</v>
      </c>
      <c r="C3">
        <v>50</v>
      </c>
      <c r="D3">
        <v>100</v>
      </c>
      <c r="E3" s="15"/>
    </row>
    <row r="4" ht="15.75" customHeight="1" spans="1:5">
      <c r="A4">
        <v>10</v>
      </c>
      <c r="B4">
        <v>10</v>
      </c>
      <c r="C4">
        <v>100</v>
      </c>
      <c r="D4">
        <v>80</v>
      </c>
      <c r="E4" s="15"/>
    </row>
    <row r="5" ht="15.75" customHeight="1" spans="1:5">
      <c r="A5">
        <v>80</v>
      </c>
      <c r="B5">
        <v>50</v>
      </c>
      <c r="C5">
        <v>50</v>
      </c>
      <c r="D5">
        <v>80</v>
      </c>
      <c r="E5" s="15"/>
    </row>
    <row r="6" ht="15.75" customHeight="1" spans="1:5">
      <c r="A6">
        <v>30</v>
      </c>
      <c r="B6">
        <v>60</v>
      </c>
      <c r="C6">
        <v>60</v>
      </c>
      <c r="D6">
        <v>50</v>
      </c>
      <c r="E6" s="15"/>
    </row>
    <row r="7" ht="15.75" customHeight="1" spans="1:5">
      <c r="A7">
        <v>10</v>
      </c>
      <c r="B7">
        <v>20</v>
      </c>
      <c r="C7">
        <v>50</v>
      </c>
      <c r="D7">
        <v>20</v>
      </c>
      <c r="E7" s="15"/>
    </row>
    <row r="8" ht="15.75" customHeight="1" spans="1:5">
      <c r="A8">
        <v>10</v>
      </c>
      <c r="B8">
        <v>60</v>
      </c>
      <c r="C8">
        <v>20</v>
      </c>
      <c r="D8">
        <v>70</v>
      </c>
      <c r="E8" s="15"/>
    </row>
    <row r="9" ht="15.75" customHeight="1"/>
    <row r="10" ht="15.75" customHeight="1"/>
    <row r="11" ht="15.75" customHeight="1"/>
    <row r="12" ht="15.75" customHeight="1"/>
    <row r="13" ht="15.75" customHeight="1"/>
    <row r="14" ht="15.75" customHeight="1"/>
    <row r="15" ht="15.75" customHeight="1" spans="1:2">
      <c r="A15" s="15"/>
      <c r="B15" s="15"/>
    </row>
    <row r="16" ht="15.75" customHeight="1" spans="1:2">
      <c r="A16" s="15"/>
      <c r="B16" s="15"/>
    </row>
    <row r="17" ht="15.75" customHeight="1" spans="1:2">
      <c r="A17" s="15"/>
      <c r="B17" s="15"/>
    </row>
    <row r="18" ht="15.75" customHeight="1"/>
    <row r="19" ht="15.75" customHeight="1"/>
    <row r="20" ht="15.75" customHeight="1" spans="1:1">
      <c r="A20" s="15"/>
    </row>
    <row r="21" ht="15.75" customHeight="1" spans="2:2">
      <c r="B21" s="15"/>
    </row>
    <row r="22" ht="15.75" customHeight="1" spans="2:2">
      <c r="B22" s="15"/>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1.25" defaultRowHeight="15" customHeight="1"/>
  <cols>
    <col min="1" max="26" width="8.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zoomScale="87" zoomScaleNormal="87" workbookViewId="0">
      <selection activeCell="AJ34" sqref="AJ34"/>
    </sheetView>
  </sheetViews>
  <sheetFormatPr defaultColWidth="11.25" defaultRowHeight="15" customHeight="1"/>
  <cols>
    <col min="1" max="26" width="10.5" customWidth="1"/>
  </cols>
  <sheetData>
    <row r="1" ht="15.75" customHeight="1" spans="1:26">
      <c r="A1" s="85" t="s">
        <v>16</v>
      </c>
      <c r="B1" s="63"/>
      <c r="C1" s="63"/>
      <c r="D1" s="63"/>
      <c r="E1" s="63"/>
      <c r="H1" s="85" t="s">
        <v>17</v>
      </c>
      <c r="I1" s="63"/>
      <c r="J1" s="63"/>
      <c r="K1" s="63"/>
      <c r="L1" s="63"/>
      <c r="O1" s="85" t="s">
        <v>18</v>
      </c>
      <c r="P1" s="63"/>
      <c r="Q1" s="63"/>
      <c r="R1" s="63"/>
      <c r="S1" s="63"/>
      <c r="V1" s="85" t="s">
        <v>19</v>
      </c>
      <c r="W1" s="63"/>
      <c r="X1" s="63"/>
      <c r="Y1" s="63"/>
      <c r="Z1" s="63"/>
    </row>
    <row r="2" ht="15.75" customHeight="1" spans="1:26">
      <c r="A2" s="86" t="s">
        <v>0</v>
      </c>
      <c r="B2" s="87" t="s">
        <v>1</v>
      </c>
      <c r="C2" s="87" t="s">
        <v>2</v>
      </c>
      <c r="D2" s="87" t="s">
        <v>3</v>
      </c>
      <c r="E2" s="87" t="s">
        <v>4</v>
      </c>
      <c r="H2" s="86" t="s">
        <v>0</v>
      </c>
      <c r="I2" s="87" t="s">
        <v>1</v>
      </c>
      <c r="J2" s="87" t="s">
        <v>2</v>
      </c>
      <c r="K2" s="87" t="s">
        <v>3</v>
      </c>
      <c r="L2" s="87" t="s">
        <v>4</v>
      </c>
      <c r="O2" s="86" t="s">
        <v>0</v>
      </c>
      <c r="P2" s="87" t="s">
        <v>1</v>
      </c>
      <c r="Q2" s="87" t="s">
        <v>2</v>
      </c>
      <c r="R2" s="87" t="s">
        <v>3</v>
      </c>
      <c r="S2" s="87" t="s">
        <v>4</v>
      </c>
      <c r="V2" s="86" t="s">
        <v>0</v>
      </c>
      <c r="W2" s="87" t="s">
        <v>1</v>
      </c>
      <c r="X2" s="87" t="s">
        <v>2</v>
      </c>
      <c r="Y2" s="87" t="s">
        <v>3</v>
      </c>
      <c r="Z2" s="87" t="s">
        <v>4</v>
      </c>
    </row>
    <row r="3" ht="15.75" customHeight="1" spans="1:26">
      <c r="A3" s="60" t="s">
        <v>5</v>
      </c>
      <c r="B3" s="88">
        <v>20</v>
      </c>
      <c r="C3" s="88">
        <v>100</v>
      </c>
      <c r="D3" s="88">
        <v>100</v>
      </c>
      <c r="E3" s="88">
        <v>10</v>
      </c>
      <c r="H3" s="60" t="s">
        <v>5</v>
      </c>
      <c r="I3" s="88">
        <v>20</v>
      </c>
      <c r="J3" s="88">
        <v>50</v>
      </c>
      <c r="K3" s="88">
        <v>60</v>
      </c>
      <c r="L3" s="88">
        <v>60</v>
      </c>
      <c r="O3" s="60" t="s">
        <v>5</v>
      </c>
      <c r="P3" s="88">
        <v>30</v>
      </c>
      <c r="Q3" s="88">
        <v>40</v>
      </c>
      <c r="R3" s="88">
        <v>10</v>
      </c>
      <c r="S3" s="88">
        <v>30</v>
      </c>
      <c r="V3" s="60" t="s">
        <v>5</v>
      </c>
      <c r="W3" s="88">
        <f>SUM(B3,I3,P3)</f>
        <v>70</v>
      </c>
      <c r="X3" s="88">
        <f t="shared" ref="X3:Z9" si="0">SUM(C3,J3,Q3)</f>
        <v>190</v>
      </c>
      <c r="Y3" s="88">
        <f t="shared" si="0"/>
        <v>170</v>
      </c>
      <c r="Z3" s="88">
        <f t="shared" si="0"/>
        <v>100</v>
      </c>
    </row>
    <row r="4" ht="15.75" customHeight="1" spans="1:26">
      <c r="A4" s="60" t="s">
        <v>6</v>
      </c>
      <c r="B4" s="88">
        <v>80</v>
      </c>
      <c r="C4" s="88">
        <v>100</v>
      </c>
      <c r="D4" s="88">
        <v>50</v>
      </c>
      <c r="E4" s="88">
        <v>100</v>
      </c>
      <c r="H4" s="60" t="s">
        <v>6</v>
      </c>
      <c r="I4" s="88">
        <v>100</v>
      </c>
      <c r="J4" s="88">
        <v>90</v>
      </c>
      <c r="K4" s="88">
        <v>40</v>
      </c>
      <c r="L4" s="88">
        <v>10</v>
      </c>
      <c r="O4" s="60" t="s">
        <v>6</v>
      </c>
      <c r="P4" s="88">
        <v>20</v>
      </c>
      <c r="Q4" s="88">
        <v>60</v>
      </c>
      <c r="R4" s="88">
        <v>100</v>
      </c>
      <c r="S4" s="88">
        <v>90</v>
      </c>
      <c r="V4" s="60" t="s">
        <v>6</v>
      </c>
      <c r="W4" s="88">
        <f t="shared" ref="W4:W9" si="1">SUM(B4,I4,P4)</f>
        <v>200</v>
      </c>
      <c r="X4" s="88">
        <f t="shared" si="0"/>
        <v>250</v>
      </c>
      <c r="Y4" s="88">
        <f t="shared" si="0"/>
        <v>190</v>
      </c>
      <c r="Z4" s="88">
        <f t="shared" si="0"/>
        <v>200</v>
      </c>
    </row>
    <row r="5" ht="15.75" customHeight="1" spans="1:26">
      <c r="A5" s="60" t="s">
        <v>7</v>
      </c>
      <c r="B5" s="88">
        <v>10</v>
      </c>
      <c r="C5" s="88">
        <v>10</v>
      </c>
      <c r="D5" s="88">
        <v>100</v>
      </c>
      <c r="E5" s="88">
        <v>80</v>
      </c>
      <c r="H5" s="60" t="s">
        <v>7</v>
      </c>
      <c r="I5" s="88">
        <v>60</v>
      </c>
      <c r="J5" s="88">
        <v>50</v>
      </c>
      <c r="K5" s="88">
        <v>80</v>
      </c>
      <c r="L5" s="88">
        <v>10</v>
      </c>
      <c r="O5" s="60" t="s">
        <v>7</v>
      </c>
      <c r="P5" s="88">
        <v>20</v>
      </c>
      <c r="Q5" s="88">
        <v>60</v>
      </c>
      <c r="R5" s="88">
        <v>70</v>
      </c>
      <c r="S5" s="88">
        <v>40</v>
      </c>
      <c r="V5" s="60" t="s">
        <v>7</v>
      </c>
      <c r="W5" s="88">
        <f t="shared" si="1"/>
        <v>90</v>
      </c>
      <c r="X5" s="88">
        <f t="shared" si="0"/>
        <v>120</v>
      </c>
      <c r="Y5" s="88">
        <f t="shared" si="0"/>
        <v>250</v>
      </c>
      <c r="Z5" s="88">
        <f t="shared" si="0"/>
        <v>130</v>
      </c>
    </row>
    <row r="6" ht="15.75" customHeight="1" spans="1:26">
      <c r="A6" s="60" t="s">
        <v>8</v>
      </c>
      <c r="B6" s="88">
        <v>80</v>
      </c>
      <c r="C6" s="88">
        <v>50</v>
      </c>
      <c r="D6" s="88">
        <v>50</v>
      </c>
      <c r="E6" s="88">
        <v>80</v>
      </c>
      <c r="H6" s="60" t="s">
        <v>8</v>
      </c>
      <c r="I6" s="88">
        <v>100</v>
      </c>
      <c r="J6" s="88">
        <v>30</v>
      </c>
      <c r="K6" s="88">
        <v>50</v>
      </c>
      <c r="L6" s="88">
        <v>50</v>
      </c>
      <c r="O6" s="60" t="s">
        <v>8</v>
      </c>
      <c r="P6" s="88">
        <v>50</v>
      </c>
      <c r="Q6" s="88">
        <v>20</v>
      </c>
      <c r="R6" s="88">
        <v>100</v>
      </c>
      <c r="S6" s="88">
        <v>80</v>
      </c>
      <c r="V6" s="60" t="s">
        <v>8</v>
      </c>
      <c r="W6" s="88">
        <f t="shared" si="1"/>
        <v>230</v>
      </c>
      <c r="X6" s="88">
        <f t="shared" si="0"/>
        <v>100</v>
      </c>
      <c r="Y6" s="88">
        <f t="shared" si="0"/>
        <v>200</v>
      </c>
      <c r="Z6" s="88">
        <f t="shared" si="0"/>
        <v>210</v>
      </c>
    </row>
    <row r="7" ht="15.75" customHeight="1" spans="1:26">
      <c r="A7" s="60" t="s">
        <v>9</v>
      </c>
      <c r="B7" s="88">
        <v>30</v>
      </c>
      <c r="C7" s="88">
        <v>60</v>
      </c>
      <c r="D7" s="88">
        <v>60</v>
      </c>
      <c r="E7" s="88">
        <v>50</v>
      </c>
      <c r="H7" s="60" t="s">
        <v>9</v>
      </c>
      <c r="I7" s="88">
        <v>70</v>
      </c>
      <c r="J7" s="88">
        <v>30</v>
      </c>
      <c r="K7" s="88">
        <v>60</v>
      </c>
      <c r="L7" s="88">
        <v>70</v>
      </c>
      <c r="O7" s="60" t="s">
        <v>9</v>
      </c>
      <c r="P7" s="88">
        <v>100</v>
      </c>
      <c r="Q7" s="88">
        <v>20</v>
      </c>
      <c r="R7" s="88">
        <v>100</v>
      </c>
      <c r="S7" s="88">
        <v>60</v>
      </c>
      <c r="V7" s="60" t="s">
        <v>9</v>
      </c>
      <c r="W7" s="88">
        <f t="shared" si="1"/>
        <v>200</v>
      </c>
      <c r="X7" s="88">
        <f t="shared" si="0"/>
        <v>110</v>
      </c>
      <c r="Y7" s="88">
        <f t="shared" si="0"/>
        <v>220</v>
      </c>
      <c r="Z7" s="88">
        <f t="shared" si="0"/>
        <v>180</v>
      </c>
    </row>
    <row r="8" ht="15.75" customHeight="1" spans="1:26">
      <c r="A8" s="60" t="s">
        <v>10</v>
      </c>
      <c r="B8" s="88">
        <v>10</v>
      </c>
      <c r="C8" s="88">
        <v>20</v>
      </c>
      <c r="D8" s="88">
        <v>50</v>
      </c>
      <c r="E8" s="88">
        <v>20</v>
      </c>
      <c r="H8" s="60" t="s">
        <v>10</v>
      </c>
      <c r="I8" s="88">
        <v>80</v>
      </c>
      <c r="J8" s="88">
        <v>100</v>
      </c>
      <c r="K8" s="88">
        <v>40</v>
      </c>
      <c r="L8" s="88">
        <v>60</v>
      </c>
      <c r="O8" s="60" t="s">
        <v>10</v>
      </c>
      <c r="P8" s="88">
        <v>90</v>
      </c>
      <c r="Q8" s="88">
        <v>100</v>
      </c>
      <c r="R8" s="88">
        <v>20</v>
      </c>
      <c r="S8" s="88">
        <v>80</v>
      </c>
      <c r="V8" s="60" t="s">
        <v>10</v>
      </c>
      <c r="W8" s="88">
        <f t="shared" si="1"/>
        <v>180</v>
      </c>
      <c r="X8" s="88">
        <f t="shared" si="0"/>
        <v>220</v>
      </c>
      <c r="Y8" s="88">
        <f t="shared" si="0"/>
        <v>110</v>
      </c>
      <c r="Z8" s="88">
        <f t="shared" si="0"/>
        <v>160</v>
      </c>
    </row>
    <row r="9" ht="15.75" customHeight="1" spans="1:26">
      <c r="A9" s="60" t="s">
        <v>11</v>
      </c>
      <c r="B9" s="88">
        <v>10</v>
      </c>
      <c r="C9" s="88">
        <v>60</v>
      </c>
      <c r="D9" s="88">
        <v>20</v>
      </c>
      <c r="E9" s="88">
        <v>70</v>
      </c>
      <c r="H9" s="60" t="s">
        <v>11</v>
      </c>
      <c r="I9" s="88">
        <v>100</v>
      </c>
      <c r="J9" s="88">
        <v>30</v>
      </c>
      <c r="K9" s="88">
        <v>90</v>
      </c>
      <c r="L9" s="88">
        <v>40</v>
      </c>
      <c r="O9" s="60" t="s">
        <v>11</v>
      </c>
      <c r="P9" s="88">
        <v>40</v>
      </c>
      <c r="Q9" s="88">
        <v>10</v>
      </c>
      <c r="R9" s="88">
        <v>20</v>
      </c>
      <c r="S9" s="88">
        <v>80</v>
      </c>
      <c r="V9" s="60" t="s">
        <v>11</v>
      </c>
      <c r="W9" s="88">
        <f t="shared" si="1"/>
        <v>150</v>
      </c>
      <c r="X9" s="88">
        <f t="shared" si="0"/>
        <v>100</v>
      </c>
      <c r="Y9" s="88">
        <f t="shared" si="0"/>
        <v>130</v>
      </c>
      <c r="Z9" s="88">
        <f t="shared" si="0"/>
        <v>190</v>
      </c>
    </row>
    <row r="10" ht="15.75" customHeight="1"/>
    <row r="11" ht="15.75" customHeight="1"/>
    <row r="12" ht="15.75" customHeight="1" spans="1:2">
      <c r="A12" s="15">
        <v>1</v>
      </c>
      <c r="B12" s="15" t="s">
        <v>20</v>
      </c>
    </row>
    <row r="13" ht="15.75" customHeight="1" spans="1:2">
      <c r="A13" s="15">
        <v>2</v>
      </c>
      <c r="B13" s="15" t="s">
        <v>21</v>
      </c>
    </row>
    <row r="14" ht="15.75" customHeight="1" spans="1:2">
      <c r="A14" s="15">
        <v>3</v>
      </c>
      <c r="B14" s="15" t="s">
        <v>22</v>
      </c>
    </row>
    <row r="15" ht="15.75" customHeight="1" spans="1:2">
      <c r="A15" s="15">
        <v>4</v>
      </c>
      <c r="B15" s="15" t="s">
        <v>23</v>
      </c>
    </row>
    <row r="16" ht="15.75" customHeight="1" spans="1:2">
      <c r="A16" s="15">
        <v>5</v>
      </c>
      <c r="B16" s="15" t="s">
        <v>24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H1:L1"/>
    <mergeCell ref="O1:S1"/>
    <mergeCell ref="V1:Z1"/>
  </mergeCells>
  <conditionalFormatting sqref="W3:Z9">
    <cfRule type="colorScale" priority="1">
      <colorScale>
        <cfvo type="min"/>
        <cfvo type="percentile" val="50"/>
        <cfvo type="max"/>
        <color rgb="FFF8696B"/>
        <color rgb="FFFFEB84"/>
        <color rgb="FF63BE7B"/>
      </colorScale>
    </cfRule>
  </conditionalFormatting>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0"/>
  <sheetViews>
    <sheetView zoomScale="70" zoomScaleNormal="70" workbookViewId="0">
      <selection activeCell="O7" sqref="O7"/>
    </sheetView>
  </sheetViews>
  <sheetFormatPr defaultColWidth="11.25" defaultRowHeight="15" customHeight="1"/>
  <cols>
    <col min="1" max="1" width="17" customWidth="1"/>
    <col min="2" max="2" width="16.75" customWidth="1"/>
    <col min="3" max="3" width="12.5" customWidth="1"/>
    <col min="4" max="6" width="12" customWidth="1"/>
    <col min="7" max="7" width="11.375" customWidth="1"/>
    <col min="8" max="8" width="18.5" customWidth="1"/>
    <col min="9" max="9" width="11.75" customWidth="1"/>
    <col min="10" max="10" width="11.5" customWidth="1"/>
    <col min="11" max="26" width="10.5" customWidth="1"/>
  </cols>
  <sheetData>
    <row r="1" ht="15.75" customHeight="1" spans="1:5">
      <c r="A1" s="71" t="s">
        <v>25</v>
      </c>
      <c r="B1" s="63"/>
      <c r="C1" s="63"/>
      <c r="D1" s="63"/>
      <c r="E1" s="63"/>
    </row>
    <row r="2" ht="15.75" customHeight="1" spans="1:8">
      <c r="A2" s="72" t="s">
        <v>26</v>
      </c>
      <c r="B2" s="72" t="s">
        <v>27</v>
      </c>
      <c r="C2" s="72" t="s">
        <v>28</v>
      </c>
      <c r="D2" s="72" t="s">
        <v>29</v>
      </c>
      <c r="E2" s="72" t="s">
        <v>30</v>
      </c>
      <c r="G2" s="73" t="s">
        <v>31</v>
      </c>
      <c r="H2" s="74" t="s">
        <v>32</v>
      </c>
    </row>
    <row r="3" ht="15.75" customHeight="1" spans="1:8">
      <c r="A3" s="75" t="s">
        <v>33</v>
      </c>
      <c r="B3" s="17" t="s">
        <v>34</v>
      </c>
      <c r="C3" s="17">
        <v>904</v>
      </c>
      <c r="D3" s="76">
        <v>99.3760397085321</v>
      </c>
      <c r="E3" s="77">
        <f t="shared" ref="E3:E9" si="0">C3*D3</f>
        <v>89835.939896513</v>
      </c>
      <c r="G3" s="73" t="s">
        <v>35</v>
      </c>
      <c r="H3" s="74">
        <f>VLOOKUP(H2,A3:E9,4,FALSE)</f>
        <v>574.247649978348</v>
      </c>
    </row>
    <row r="4" ht="15.75" customHeight="1" spans="1:8">
      <c r="A4" s="75" t="s">
        <v>36</v>
      </c>
      <c r="B4" s="17" t="s">
        <v>37</v>
      </c>
      <c r="C4" s="17">
        <v>451</v>
      </c>
      <c r="D4" s="76">
        <v>574.247649978348</v>
      </c>
      <c r="E4" s="77">
        <f t="shared" si="0"/>
        <v>258985.690140235</v>
      </c>
      <c r="G4" s="73" t="s">
        <v>38</v>
      </c>
      <c r="H4" s="74">
        <f>VLOOKUP(H2,A3:E9,3,FALSE)</f>
        <v>451</v>
      </c>
    </row>
    <row r="5" ht="15.75" customHeight="1" spans="1:5">
      <c r="A5" s="75" t="s">
        <v>39</v>
      </c>
      <c r="B5" s="17" t="s">
        <v>40</v>
      </c>
      <c r="C5" s="17">
        <v>863</v>
      </c>
      <c r="D5" s="76">
        <v>59.8609365744009</v>
      </c>
      <c r="E5" s="77">
        <f t="shared" si="0"/>
        <v>51659.988263708</v>
      </c>
    </row>
    <row r="6" ht="15.75" customHeight="1" spans="1:16">
      <c r="A6" s="75" t="s">
        <v>41</v>
      </c>
      <c r="B6" s="17" t="s">
        <v>42</v>
      </c>
      <c r="C6" s="17">
        <v>336</v>
      </c>
      <c r="D6" s="76">
        <v>42.933831464621</v>
      </c>
      <c r="E6" s="77">
        <f t="shared" si="0"/>
        <v>14425.7673721127</v>
      </c>
      <c r="G6" s="73" t="s">
        <v>31</v>
      </c>
      <c r="H6" s="74" t="s">
        <v>36</v>
      </c>
      <c r="N6" s="52" t="s">
        <v>43</v>
      </c>
      <c r="O6" s="52" t="s">
        <v>44</v>
      </c>
      <c r="P6" s="52" t="s">
        <v>26</v>
      </c>
    </row>
    <row r="7" ht="15.75" customHeight="1" spans="1:16">
      <c r="A7" s="75" t="s">
        <v>45</v>
      </c>
      <c r="B7" s="17" t="s">
        <v>46</v>
      </c>
      <c r="C7" s="17">
        <v>257</v>
      </c>
      <c r="D7" s="76">
        <v>7.18632032673849</v>
      </c>
      <c r="E7" s="77">
        <f t="shared" si="0"/>
        <v>1846.88432397179</v>
      </c>
      <c r="G7" s="73" t="s">
        <v>35</v>
      </c>
      <c r="H7" s="74">
        <f>ROUND(VLOOKUP(H6,A3:E9,4,FALSE),2)</f>
        <v>574.25</v>
      </c>
      <c r="N7" s="17">
        <f ca="1" t="shared" ref="N7:N18" si="1">RANDBETWEEN(101,106)</f>
        <v>104</v>
      </c>
      <c r="O7" s="17"/>
      <c r="P7" s="2"/>
    </row>
    <row r="8" ht="15.75" customHeight="1" spans="1:20">
      <c r="A8" s="75" t="s">
        <v>47</v>
      </c>
      <c r="B8" s="17" t="s">
        <v>48</v>
      </c>
      <c r="C8" s="17">
        <v>366</v>
      </c>
      <c r="D8" s="76">
        <v>65.1464716599918</v>
      </c>
      <c r="E8" s="77">
        <f t="shared" si="0"/>
        <v>23843.608627557</v>
      </c>
      <c r="G8" s="73" t="s">
        <v>38</v>
      </c>
      <c r="H8" s="74">
        <f>VLOOKUP(H6,A2:E9,3,FALSE)</f>
        <v>451</v>
      </c>
      <c r="N8" s="17">
        <f ca="1" t="shared" si="1"/>
        <v>104</v>
      </c>
      <c r="O8" s="17"/>
      <c r="P8" s="2"/>
      <c r="R8" s="53" t="s">
        <v>43</v>
      </c>
      <c r="S8" s="53" t="s">
        <v>44</v>
      </c>
      <c r="T8" s="53" t="s">
        <v>26</v>
      </c>
    </row>
    <row r="9" ht="15.75" customHeight="1" spans="1:20">
      <c r="A9" s="75" t="s">
        <v>49</v>
      </c>
      <c r="B9" s="17" t="s">
        <v>50</v>
      </c>
      <c r="C9" s="17">
        <v>161</v>
      </c>
      <c r="D9" s="76">
        <v>80.1770028587155</v>
      </c>
      <c r="E9" s="77">
        <f t="shared" si="0"/>
        <v>12908.4974602532</v>
      </c>
      <c r="N9" s="17">
        <f ca="1" t="shared" si="1"/>
        <v>101</v>
      </c>
      <c r="O9" s="17"/>
      <c r="P9" s="2"/>
      <c r="R9" s="53">
        <v>101</v>
      </c>
      <c r="S9" s="53" t="s">
        <v>51</v>
      </c>
      <c r="T9" s="53" t="s">
        <v>52</v>
      </c>
    </row>
    <row r="10" ht="15.75" customHeight="1" spans="14:20">
      <c r="N10" s="17">
        <f ca="1" t="shared" si="1"/>
        <v>101</v>
      </c>
      <c r="O10" s="17"/>
      <c r="P10" s="2"/>
      <c r="R10" s="53">
        <v>102</v>
      </c>
      <c r="S10" s="53" t="s">
        <v>53</v>
      </c>
      <c r="T10" s="53" t="s">
        <v>54</v>
      </c>
    </row>
    <row r="11" ht="15.75" customHeight="1" spans="14:20">
      <c r="N11" s="17">
        <f ca="1" t="shared" si="1"/>
        <v>104</v>
      </c>
      <c r="O11" s="17"/>
      <c r="P11" s="2"/>
      <c r="R11" s="53">
        <v>103</v>
      </c>
      <c r="S11" s="53" t="s">
        <v>55</v>
      </c>
      <c r="T11" s="53" t="s">
        <v>52</v>
      </c>
    </row>
    <row r="12" ht="15.75" customHeight="1" spans="14:20">
      <c r="N12" s="17">
        <f ca="1" t="shared" si="1"/>
        <v>102</v>
      </c>
      <c r="O12" s="17"/>
      <c r="P12" s="2"/>
      <c r="R12" s="53">
        <v>104</v>
      </c>
      <c r="S12" s="53" t="s">
        <v>53</v>
      </c>
      <c r="T12" s="53" t="s">
        <v>56</v>
      </c>
    </row>
    <row r="13" ht="15.75" customHeight="1" spans="14:20">
      <c r="N13" s="17">
        <f ca="1" t="shared" si="1"/>
        <v>105</v>
      </c>
      <c r="O13" s="17"/>
      <c r="P13" s="2"/>
      <c r="R13" s="53">
        <v>105</v>
      </c>
      <c r="S13" s="53" t="s">
        <v>57</v>
      </c>
      <c r="T13" s="53" t="s">
        <v>58</v>
      </c>
    </row>
    <row r="14" ht="15.75" customHeight="1" spans="1:20">
      <c r="A14" s="78" t="s">
        <v>59</v>
      </c>
      <c r="B14" s="6"/>
      <c r="C14" s="6"/>
      <c r="D14" s="6"/>
      <c r="E14" s="7"/>
      <c r="N14" s="17">
        <f ca="1" t="shared" si="1"/>
        <v>103</v>
      </c>
      <c r="O14" s="17"/>
      <c r="P14" s="2"/>
      <c r="R14" s="53">
        <v>106</v>
      </c>
      <c r="S14" s="53" t="s">
        <v>60</v>
      </c>
      <c r="T14" s="53" t="s">
        <v>61</v>
      </c>
    </row>
    <row r="15" ht="15.75" customHeight="1" spans="1:16">
      <c r="A15" s="72" t="s">
        <v>26</v>
      </c>
      <c r="B15" s="72" t="s">
        <v>27</v>
      </c>
      <c r="C15" s="72" t="s">
        <v>28</v>
      </c>
      <c r="D15" s="72" t="s">
        <v>29</v>
      </c>
      <c r="E15" s="72" t="s">
        <v>30</v>
      </c>
      <c r="G15" s="73" t="s">
        <v>31</v>
      </c>
      <c r="H15" s="74" t="s">
        <v>33</v>
      </c>
      <c r="N15" s="17">
        <f ca="1" t="shared" si="1"/>
        <v>103</v>
      </c>
      <c r="O15" s="17"/>
      <c r="P15" s="2"/>
    </row>
    <row r="16" ht="15.75" customHeight="1" spans="1:16">
      <c r="A16" s="75" t="s">
        <v>62</v>
      </c>
      <c r="B16" s="17" t="s">
        <v>34</v>
      </c>
      <c r="C16" s="17">
        <v>904</v>
      </c>
      <c r="D16" s="76">
        <v>99.3760397085321</v>
      </c>
      <c r="E16" s="77">
        <f t="shared" ref="E16:E22" si="2">C16*D16</f>
        <v>89835.939896513</v>
      </c>
      <c r="G16" s="73" t="s">
        <v>35</v>
      </c>
      <c r="H16" s="79">
        <f t="array" ref="H16">ROUND(VLOOKUP(H15,TRIM($A$16:$E$22),4,FALSE),2)</f>
        <v>99.38</v>
      </c>
      <c r="N16" s="17">
        <f ca="1" t="shared" si="1"/>
        <v>104</v>
      </c>
      <c r="O16" s="17"/>
      <c r="P16" s="2"/>
    </row>
    <row r="17" ht="15.75" customHeight="1" spans="1:16">
      <c r="A17" s="75" t="s">
        <v>63</v>
      </c>
      <c r="B17" s="17" t="s">
        <v>37</v>
      </c>
      <c r="C17" s="17">
        <v>451</v>
      </c>
      <c r="D17" s="76">
        <v>574.247649978348</v>
      </c>
      <c r="E17" s="77">
        <f t="shared" si="2"/>
        <v>258985.690140235</v>
      </c>
      <c r="G17" s="73" t="s">
        <v>38</v>
      </c>
      <c r="H17" s="79" t="str">
        <f t="array" ref="H17">VLOOKUP(H15,TRIM($A$15:$E$22),3,FALSE)</f>
        <v>904</v>
      </c>
      <c r="N17" s="17">
        <f ca="1" t="shared" si="1"/>
        <v>103</v>
      </c>
      <c r="O17" s="17"/>
      <c r="P17" s="2"/>
    </row>
    <row r="18" ht="15.75" customHeight="1" spans="1:16">
      <c r="A18" s="75" t="s">
        <v>64</v>
      </c>
      <c r="B18" s="17" t="s">
        <v>40</v>
      </c>
      <c r="C18" s="17">
        <v>863</v>
      </c>
      <c r="D18" s="76">
        <v>59.8609365744009</v>
      </c>
      <c r="E18" s="77">
        <f t="shared" si="2"/>
        <v>51659.988263708</v>
      </c>
      <c r="N18" s="17">
        <f ca="1" t="shared" si="1"/>
        <v>104</v>
      </c>
      <c r="O18" s="17"/>
      <c r="P18" s="2"/>
    </row>
    <row r="19" ht="15.75" customHeight="1" spans="1:5">
      <c r="A19" s="75" t="s">
        <v>65</v>
      </c>
      <c r="B19" s="17" t="s">
        <v>42</v>
      </c>
      <c r="C19" s="17">
        <v>336</v>
      </c>
      <c r="D19" s="76">
        <v>42.933831464621</v>
      </c>
      <c r="E19" s="77">
        <f t="shared" si="2"/>
        <v>14425.7673721127</v>
      </c>
    </row>
    <row r="20" ht="15.75" customHeight="1" spans="1:5">
      <c r="A20" s="75" t="s">
        <v>66</v>
      </c>
      <c r="B20" s="17" t="s">
        <v>46</v>
      </c>
      <c r="C20" s="17">
        <v>257</v>
      </c>
      <c r="D20" s="76">
        <v>7.18632032673849</v>
      </c>
      <c r="E20" s="77">
        <f t="shared" si="2"/>
        <v>1846.88432397179</v>
      </c>
    </row>
    <row r="21" ht="15.75" customHeight="1" spans="1:5">
      <c r="A21" s="75" t="s">
        <v>67</v>
      </c>
      <c r="B21" s="17" t="s">
        <v>48</v>
      </c>
      <c r="C21" s="17">
        <v>366</v>
      </c>
      <c r="D21" s="76">
        <v>65.1464716599918</v>
      </c>
      <c r="E21" s="77">
        <f t="shared" si="2"/>
        <v>23843.608627557</v>
      </c>
    </row>
    <row r="22" ht="15.75" customHeight="1" spans="1:5">
      <c r="A22" s="75" t="s">
        <v>49</v>
      </c>
      <c r="B22" s="17" t="s">
        <v>50</v>
      </c>
      <c r="C22" s="17">
        <v>161</v>
      </c>
      <c r="D22" s="76">
        <v>80.1770028587155</v>
      </c>
      <c r="E22" s="77">
        <f t="shared" si="2"/>
        <v>12908.4974602532</v>
      </c>
    </row>
    <row r="23" ht="15.75" customHeight="1"/>
    <row r="24" ht="15.75" customHeight="1"/>
    <row r="25" ht="15.75" customHeight="1"/>
    <row r="26" ht="15.75" customHeight="1"/>
    <row r="27" ht="15.75" customHeight="1" spans="1:5">
      <c r="A27" s="78" t="s">
        <v>68</v>
      </c>
      <c r="B27" s="6"/>
      <c r="C27" s="6"/>
      <c r="D27" s="6"/>
      <c r="E27" s="7"/>
    </row>
    <row r="28" ht="15.75" customHeight="1" spans="1:11">
      <c r="A28" s="72" t="s">
        <v>26</v>
      </c>
      <c r="B28" s="72" t="s">
        <v>27</v>
      </c>
      <c r="C28" s="72" t="s">
        <v>28</v>
      </c>
      <c r="D28" s="72" t="s">
        <v>29</v>
      </c>
      <c r="E28" s="72" t="s">
        <v>30</v>
      </c>
      <c r="G28" s="73" t="s">
        <v>31</v>
      </c>
      <c r="H28" s="74" t="s">
        <v>49</v>
      </c>
      <c r="K28" s="15"/>
    </row>
    <row r="29" ht="15.75" customHeight="1" spans="1:8">
      <c r="A29" s="75" t="s">
        <v>33</v>
      </c>
      <c r="B29" s="17" t="s">
        <v>34</v>
      </c>
      <c r="C29" s="17">
        <v>904</v>
      </c>
      <c r="D29" s="76">
        <v>99.3760397085321</v>
      </c>
      <c r="E29" s="77">
        <f t="shared" ref="E29:E35" si="3">C29*D29</f>
        <v>89835.939896513</v>
      </c>
      <c r="G29" s="73" t="s">
        <v>35</v>
      </c>
      <c r="H29" s="79">
        <f>VLOOKUP(H28,A28:E35,4,FALSE)</f>
        <v>80.1770028587155</v>
      </c>
    </row>
    <row r="30" ht="15.75" customHeight="1" spans="1:18">
      <c r="A30" s="75" t="s">
        <v>36</v>
      </c>
      <c r="B30" s="17" t="s">
        <v>37</v>
      </c>
      <c r="C30" s="17">
        <v>451</v>
      </c>
      <c r="D30" s="76">
        <v>574.247649978348</v>
      </c>
      <c r="E30" s="77">
        <f t="shared" si="3"/>
        <v>258985.690140235</v>
      </c>
      <c r="G30" s="73" t="s">
        <v>38</v>
      </c>
      <c r="H30" s="74">
        <f>VLOOKUP(H28,A28:E35,3,FALSE)</f>
        <v>161</v>
      </c>
      <c r="R30" t="str">
        <f>VLOOKUP(106,R8:T14,2,0)</f>
        <v>Lenovo</v>
      </c>
    </row>
    <row r="31" ht="15.75" customHeight="1" spans="1:5">
      <c r="A31" s="75" t="s">
        <v>39</v>
      </c>
      <c r="B31" s="17" t="s">
        <v>40</v>
      </c>
      <c r="C31" s="17">
        <v>863</v>
      </c>
      <c r="D31" s="76">
        <v>59.8609365744009</v>
      </c>
      <c r="E31" s="77">
        <f t="shared" si="3"/>
        <v>51659.988263708</v>
      </c>
    </row>
    <row r="32" ht="15.75" customHeight="1" spans="1:13">
      <c r="A32" s="75" t="s">
        <v>41</v>
      </c>
      <c r="B32" s="17" t="s">
        <v>42</v>
      </c>
      <c r="C32" s="17">
        <v>336</v>
      </c>
      <c r="D32" s="76">
        <v>42.933831464621</v>
      </c>
      <c r="E32" s="77">
        <f t="shared" si="3"/>
        <v>14425.7673721127</v>
      </c>
      <c r="M32" s="15" t="s">
        <v>69</v>
      </c>
    </row>
    <row r="33" ht="15.75" customHeight="1" spans="1:5">
      <c r="A33" s="75" t="s">
        <v>45</v>
      </c>
      <c r="B33" s="17" t="s">
        <v>46</v>
      </c>
      <c r="C33" s="17">
        <v>257</v>
      </c>
      <c r="D33" s="76">
        <v>7.18632032673849</v>
      </c>
      <c r="E33" s="77">
        <f t="shared" si="3"/>
        <v>1846.88432397179</v>
      </c>
    </row>
    <row r="34" ht="15.75" customHeight="1" spans="1:5">
      <c r="A34" s="75" t="s">
        <v>47</v>
      </c>
      <c r="B34" s="17" t="s">
        <v>48</v>
      </c>
      <c r="C34" s="17">
        <v>366</v>
      </c>
      <c r="D34" s="76">
        <v>65.1464716599918</v>
      </c>
      <c r="E34" s="77">
        <f t="shared" si="3"/>
        <v>23843.608627557</v>
      </c>
    </row>
    <row r="35" ht="15.75" customHeight="1" spans="1:5">
      <c r="A35" s="75" t="s">
        <v>49</v>
      </c>
      <c r="B35" s="17" t="s">
        <v>50</v>
      </c>
      <c r="C35" s="17">
        <v>161</v>
      </c>
      <c r="D35" s="76">
        <v>80.1770028587155</v>
      </c>
      <c r="E35" s="77">
        <f t="shared" si="3"/>
        <v>12908.4974602532</v>
      </c>
    </row>
    <row r="36" ht="15.75" customHeight="1"/>
    <row r="37" ht="15.75" customHeight="1"/>
    <row r="38" ht="15.75" customHeight="1"/>
    <row r="39" ht="15.75" customHeight="1"/>
    <row r="40" ht="15.75" customHeight="1" spans="1:5">
      <c r="A40" s="78" t="s">
        <v>70</v>
      </c>
      <c r="B40" s="6"/>
      <c r="C40" s="6"/>
      <c r="D40" s="6"/>
      <c r="E40" s="7"/>
    </row>
    <row r="41" ht="15.75" customHeight="1" spans="1:9">
      <c r="A41" s="72" t="s">
        <v>26</v>
      </c>
      <c r="H41" s="80" t="s">
        <v>31</v>
      </c>
      <c r="I41" s="80" t="s">
        <v>71</v>
      </c>
    </row>
    <row r="42" ht="15.75" customHeight="1" spans="1:9">
      <c r="A42" s="75" t="s">
        <v>33</v>
      </c>
      <c r="H42" s="2" t="s">
        <v>45</v>
      </c>
      <c r="I42" s="2">
        <f>MATCH(H42,A42:A48,0)</f>
        <v>5</v>
      </c>
    </row>
    <row r="43" ht="15.75" customHeight="1" spans="1:8">
      <c r="A43" s="75" t="s">
        <v>36</v>
      </c>
      <c r="H43" t="str">
        <f>INDEX(A42:A48,I42,1)</f>
        <v>Wall Clock</v>
      </c>
    </row>
    <row r="44" ht="15.75" customHeight="1" spans="1:1">
      <c r="A44" s="75" t="s">
        <v>39</v>
      </c>
    </row>
    <row r="45" ht="15.75" customHeight="1" spans="1:1">
      <c r="A45" s="75" t="s">
        <v>41</v>
      </c>
    </row>
    <row r="46" ht="15.75" customHeight="1" spans="1:1">
      <c r="A46" s="75" t="s">
        <v>45</v>
      </c>
    </row>
    <row r="47" ht="15.75" customHeight="1" spans="1:1">
      <c r="A47" s="75" t="s">
        <v>47</v>
      </c>
    </row>
    <row r="48" ht="15.75" customHeight="1" spans="1:1">
      <c r="A48" s="75" t="s">
        <v>49</v>
      </c>
    </row>
    <row r="49" ht="15.75" customHeight="1"/>
    <row r="50" ht="15.75" customHeight="1"/>
    <row r="51" ht="15.75" customHeight="1"/>
    <row r="52" ht="15.75" customHeight="1" spans="1:8">
      <c r="A52" s="78" t="s">
        <v>72</v>
      </c>
      <c r="B52" s="6"/>
      <c r="C52" s="6"/>
      <c r="D52" s="6"/>
      <c r="E52" s="6"/>
      <c r="F52" s="6"/>
      <c r="G52" s="6"/>
      <c r="H52" s="7"/>
    </row>
    <row r="53" ht="15.75" customHeight="1" spans="1:11">
      <c r="A53" s="72" t="s">
        <v>26</v>
      </c>
      <c r="B53" s="81" t="s">
        <v>33</v>
      </c>
      <c r="C53" s="81" t="s">
        <v>36</v>
      </c>
      <c r="D53" s="81" t="s">
        <v>39</v>
      </c>
      <c r="E53" s="81" t="s">
        <v>41</v>
      </c>
      <c r="F53" s="81" t="s">
        <v>45</v>
      </c>
      <c r="G53" s="81" t="s">
        <v>47</v>
      </c>
      <c r="H53" s="81" t="s">
        <v>49</v>
      </c>
      <c r="J53" s="73" t="s">
        <v>31</v>
      </c>
      <c r="K53" s="74" t="s">
        <v>41</v>
      </c>
    </row>
    <row r="54" ht="15.75" customHeight="1" spans="1:13">
      <c r="A54" s="72" t="s">
        <v>27</v>
      </c>
      <c r="B54" s="82" t="s">
        <v>34</v>
      </c>
      <c r="C54" s="82" t="s">
        <v>37</v>
      </c>
      <c r="D54" s="82" t="s">
        <v>40</v>
      </c>
      <c r="E54" s="82" t="s">
        <v>42</v>
      </c>
      <c r="F54" s="82" t="s">
        <v>46</v>
      </c>
      <c r="G54" s="82" t="s">
        <v>48</v>
      </c>
      <c r="H54" s="82" t="s">
        <v>50</v>
      </c>
      <c r="J54" s="73" t="s">
        <v>35</v>
      </c>
      <c r="K54" s="79">
        <f>HLOOKUP(K53,A53:H57,4,FALSE)</f>
        <v>42.933831464621</v>
      </c>
      <c r="M54">
        <f>HLOOKUP(K53,B53:H57,4,0)</f>
        <v>42.933831464621</v>
      </c>
    </row>
    <row r="55" ht="15.75" customHeight="1" spans="1:13">
      <c r="A55" s="72" t="s">
        <v>28</v>
      </c>
      <c r="B55" s="82">
        <v>904</v>
      </c>
      <c r="C55" s="82">
        <v>451</v>
      </c>
      <c r="D55" s="82">
        <v>863</v>
      </c>
      <c r="E55" s="82">
        <v>336</v>
      </c>
      <c r="F55" s="82">
        <v>257</v>
      </c>
      <c r="G55" s="82">
        <v>366</v>
      </c>
      <c r="H55" s="82">
        <v>161</v>
      </c>
      <c r="J55" s="73" t="s">
        <v>38</v>
      </c>
      <c r="K55" s="74">
        <f>HLOOKUP(K53,A53:H57,3,FALSE)</f>
        <v>336</v>
      </c>
      <c r="M55">
        <f>HLOOKUP(K53,B53:H57,3,0)</f>
        <v>336</v>
      </c>
    </row>
    <row r="56" ht="15.75" customHeight="1" spans="1:8">
      <c r="A56" s="72" t="s">
        <v>29</v>
      </c>
      <c r="B56" s="83">
        <v>99.3760397085321</v>
      </c>
      <c r="C56" s="83">
        <v>574.247649978348</v>
      </c>
      <c r="D56" s="83">
        <v>59.8609365744009</v>
      </c>
      <c r="E56" s="83">
        <v>42.933831464621</v>
      </c>
      <c r="F56" s="83">
        <v>7.18632032673849</v>
      </c>
      <c r="G56" s="83">
        <v>65.1464716599918</v>
      </c>
      <c r="H56" s="83">
        <v>80.1770028587155</v>
      </c>
    </row>
    <row r="57" ht="15.75" customHeight="1" spans="1:8">
      <c r="A57" s="72" t="s">
        <v>30</v>
      </c>
      <c r="B57" s="84">
        <f t="shared" ref="B57:H57" si="4">B55*B56</f>
        <v>89835.939896513</v>
      </c>
      <c r="C57" s="84">
        <f t="shared" si="4"/>
        <v>258985.690140235</v>
      </c>
      <c r="D57" s="84">
        <f t="shared" si="4"/>
        <v>51659.988263708</v>
      </c>
      <c r="E57" s="84">
        <f t="shared" si="4"/>
        <v>14425.7673721127</v>
      </c>
      <c r="F57" s="84">
        <f t="shared" si="4"/>
        <v>1846.88432397179</v>
      </c>
      <c r="G57" s="84">
        <f t="shared" si="4"/>
        <v>23843.608627557</v>
      </c>
      <c r="H57" s="84">
        <f t="shared" si="4"/>
        <v>12908.4974602532</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E1"/>
    <mergeCell ref="A14:E14"/>
    <mergeCell ref="A27:E27"/>
    <mergeCell ref="A40:E40"/>
    <mergeCell ref="A52:H52"/>
  </mergeCells>
  <dataValidations count="6">
    <dataValidation type="list" allowBlank="1" showErrorMessage="1" sqref="K53">
      <formula1>$A$29:$A$35</formula1>
    </dataValidation>
    <dataValidation type="list" allowBlank="1" showInputMessage="1" showErrorMessage="1" sqref="H6">
      <formula1>A3:A9</formula1>
    </dataValidation>
    <dataValidation type="list" allowBlank="1" showInputMessage="1" showErrorMessage="1" sqref="H15">
      <formula1>$A$3:$A$9</formula1>
    </dataValidation>
    <dataValidation type="list" allowBlank="1" showInputMessage="1" showErrorMessage="1" sqref="H28">
      <formula1>$A$29:$A$35</formula1>
    </dataValidation>
    <dataValidation type="list" allowBlank="1" showInputMessage="1" showErrorMessage="1" prompt="Please select value" sqref="K28">
      <formula1>$A$29:$A$35</formula1>
    </dataValidation>
    <dataValidation type="list" allowBlank="1" showErrorMessage="1" sqref="H42">
      <formula1>$A$42:$A$48</formula1>
    </dataValidation>
  </dataValidations>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0"/>
  <sheetViews>
    <sheetView topLeftCell="A37" workbookViewId="0">
      <selection activeCell="E50" sqref="E50"/>
    </sheetView>
  </sheetViews>
  <sheetFormatPr defaultColWidth="11.25" defaultRowHeight="15" customHeight="1"/>
  <cols>
    <col min="1" max="1" width="12" customWidth="1"/>
    <col min="2" max="8" width="10.5" customWidth="1"/>
    <col min="9" max="9" width="16.375" customWidth="1"/>
    <col min="10" max="10" width="10.5" customWidth="1"/>
    <col min="11" max="11" width="12" customWidth="1"/>
    <col min="12" max="27" width="10.5" customWidth="1"/>
  </cols>
  <sheetData>
    <row r="1" ht="15.75" customHeight="1" spans="1:6">
      <c r="A1" s="59" t="s">
        <v>73</v>
      </c>
      <c r="B1" s="59" t="s">
        <v>74</v>
      </c>
      <c r="C1" s="59"/>
      <c r="D1" s="59" t="s">
        <v>75</v>
      </c>
      <c r="E1" s="59" t="s">
        <v>76</v>
      </c>
      <c r="F1" s="59" t="s">
        <v>77</v>
      </c>
    </row>
    <row r="2" ht="15.75" customHeight="1" spans="1:8">
      <c r="A2" s="60" t="s">
        <v>5</v>
      </c>
      <c r="B2" s="61">
        <v>77.9475978178592</v>
      </c>
      <c r="C2" s="61"/>
      <c r="D2" s="61">
        <v>75.1067630077376</v>
      </c>
      <c r="E2" s="61">
        <v>78.4466175334251</v>
      </c>
      <c r="F2" s="61">
        <v>18.6409075393721</v>
      </c>
      <c r="H2" s="15" t="s">
        <v>78</v>
      </c>
    </row>
    <row r="3" ht="15.75" customHeight="1" spans="1:12">
      <c r="A3" s="60" t="s">
        <v>6</v>
      </c>
      <c r="B3" s="61">
        <v>32.648665745284</v>
      </c>
      <c r="C3" s="61"/>
      <c r="D3" s="61">
        <v>83.0347206133802</v>
      </c>
      <c r="E3" s="61">
        <v>41.4066921327693</v>
      </c>
      <c r="F3" s="61">
        <v>53.5095901948981</v>
      </c>
      <c r="H3" s="59" t="s">
        <v>73</v>
      </c>
      <c r="I3" s="59" t="s">
        <v>74</v>
      </c>
      <c r="J3" s="59" t="s">
        <v>75</v>
      </c>
      <c r="K3" s="59" t="s">
        <v>76</v>
      </c>
      <c r="L3" s="59" t="s">
        <v>77</v>
      </c>
    </row>
    <row r="4" ht="21.75" customHeight="1" spans="1:12">
      <c r="A4" s="60" t="s">
        <v>7</v>
      </c>
      <c r="B4" s="61">
        <v>11.2448234822221</v>
      </c>
      <c r="C4" s="61"/>
      <c r="D4" s="61">
        <v>52.0243233606549</v>
      </c>
      <c r="E4" s="61">
        <v>92.6627208117241</v>
      </c>
      <c r="F4" s="61">
        <v>20.2680671542218</v>
      </c>
      <c r="H4" s="17" t="s">
        <v>79</v>
      </c>
      <c r="I4" s="17">
        <f>ROUND(VLOOKUP(H4,A1:F8,2,FALSE),0)</f>
        <v>29</v>
      </c>
      <c r="J4" s="17">
        <f>ROUND(VLOOKUP(H4,A1:F8,3,FALSE),0)</f>
        <v>0</v>
      </c>
      <c r="K4" s="17">
        <f>ROUND(VLOOKUP(H4,A1:F8,4,FALSE),0)</f>
        <v>19</v>
      </c>
      <c r="L4" s="17">
        <f>ROUND(VLOOKUP(H4,A1:F8,5,FALSE),0)</f>
        <v>25</v>
      </c>
    </row>
    <row r="5" ht="15.75" customHeight="1" spans="1:12">
      <c r="A5" s="60" t="s">
        <v>8</v>
      </c>
      <c r="B5" s="61">
        <v>29.3212414414114</v>
      </c>
      <c r="C5" s="61"/>
      <c r="D5" s="61">
        <v>19.0492513828923</v>
      </c>
      <c r="E5" s="61">
        <v>24.6951197791651</v>
      </c>
      <c r="F5" s="61">
        <v>18.5326258667189</v>
      </c>
      <c r="H5" s="17" t="s">
        <v>80</v>
      </c>
      <c r="I5" s="17">
        <f>ROUND(VLOOKUP(H5,A2:F9,2,FALSE),0)</f>
        <v>73</v>
      </c>
      <c r="J5" s="17">
        <f>ROUND(VLOOKUP(H5,A2:F9,3,FALSE),0)</f>
        <v>0</v>
      </c>
      <c r="K5" s="17">
        <f>ROUND(VLOOKUP(H5,A2:F9,4,FALSE),0)</f>
        <v>8</v>
      </c>
      <c r="L5" s="17">
        <f>ROUND(VLOOKUP(H5,A2:F9,5,FALSE),0)</f>
        <v>25</v>
      </c>
    </row>
    <row r="6" ht="15.75" customHeight="1" spans="1:12">
      <c r="A6" s="60" t="s">
        <v>9</v>
      </c>
      <c r="B6" s="61">
        <v>72.8076210402362</v>
      </c>
      <c r="C6" s="61"/>
      <c r="D6" s="61">
        <v>7.54103440997069</v>
      </c>
      <c r="E6" s="61">
        <v>25.2203097427136</v>
      </c>
      <c r="F6" s="61">
        <v>10.7469285358311</v>
      </c>
      <c r="H6" s="17" t="s">
        <v>81</v>
      </c>
      <c r="I6" s="17">
        <f>ROUND(VLOOKUP(H6,A3:F10,2,FALSE),0)</f>
        <v>65</v>
      </c>
      <c r="J6" s="17">
        <f>ROUND(VLOOKUP(H6,A3:F10,3,FALSE),0)</f>
        <v>0</v>
      </c>
      <c r="K6" s="17">
        <f>ROUND(VLOOKUP(H6,A3:F10,4,FALSE),0)</f>
        <v>90</v>
      </c>
      <c r="L6" s="17">
        <f>ROUND(VLOOKUP(H6,A3:F10,5,FALSE),0)</f>
        <v>87</v>
      </c>
    </row>
    <row r="7" ht="15.75" customHeight="1" spans="1:12">
      <c r="A7" s="60" t="s">
        <v>10</v>
      </c>
      <c r="B7" s="61">
        <v>64.6977859566418</v>
      </c>
      <c r="C7" s="61"/>
      <c r="D7" s="61">
        <v>90.2517250223787</v>
      </c>
      <c r="E7" s="61">
        <v>87.2167669668663</v>
      </c>
      <c r="F7" s="61">
        <v>15.9441163358431</v>
      </c>
      <c r="H7" s="17" t="s">
        <v>82</v>
      </c>
      <c r="I7" s="17">
        <f>ROUND(VLOOKUP(H7,A4:F11,2,FALSE),0)</f>
        <v>11</v>
      </c>
      <c r="J7" s="17">
        <f>ROUND(VLOOKUP(H7,A4:F11,3,FALSE),0)</f>
        <v>0</v>
      </c>
      <c r="K7" s="17">
        <f>ROUND(VLOOKUP(H7,A4:F11,4,FALSE),0)</f>
        <v>52</v>
      </c>
      <c r="L7" s="17">
        <f>ROUND(VLOOKUP(H7,A4:F11,5,FALSE),0)</f>
        <v>93</v>
      </c>
    </row>
    <row r="8" ht="15.75" customHeight="1" spans="1:6">
      <c r="A8" s="60" t="s">
        <v>11</v>
      </c>
      <c r="B8" s="61">
        <v>78.4530381899025</v>
      </c>
      <c r="C8" s="61"/>
      <c r="D8" s="61">
        <v>35.888565624029</v>
      </c>
      <c r="E8" s="61">
        <v>33.146878734554</v>
      </c>
      <c r="F8" s="61">
        <v>42.6373372553934</v>
      </c>
    </row>
    <row r="9" ht="15.75" customHeight="1"/>
    <row r="10" ht="15.75" customHeight="1"/>
    <row r="11" ht="15.75" customHeight="1"/>
    <row r="12" ht="15.75" customHeight="1"/>
    <row r="13" ht="15.75" customHeight="1"/>
    <row r="14" ht="16.5" customHeight="1" spans="1:6">
      <c r="A14" s="62" t="s">
        <v>83</v>
      </c>
      <c r="B14" s="63"/>
      <c r="C14" s="63"/>
      <c r="D14" s="63"/>
      <c r="E14" s="63"/>
      <c r="F14" s="63"/>
    </row>
    <row r="15" ht="15.75" customHeight="1" spans="1:8">
      <c r="A15" s="59" t="s">
        <v>73</v>
      </c>
      <c r="B15" s="59" t="s">
        <v>74</v>
      </c>
      <c r="C15" s="59"/>
      <c r="D15" s="59" t="s">
        <v>75</v>
      </c>
      <c r="E15" s="59" t="s">
        <v>76</v>
      </c>
      <c r="F15" s="59" t="s">
        <v>77</v>
      </c>
      <c r="H15" s="64" t="s">
        <v>84</v>
      </c>
    </row>
    <row r="16" ht="15.75" customHeight="1" spans="1:9">
      <c r="A16" s="60" t="s">
        <v>5</v>
      </c>
      <c r="B16" s="61">
        <v>77.9475978178592</v>
      </c>
      <c r="C16" s="61"/>
      <c r="D16" s="61">
        <v>75.1067630077376</v>
      </c>
      <c r="E16" s="61">
        <v>78.4466175334251</v>
      </c>
      <c r="F16" s="61">
        <v>18.6409075393721</v>
      </c>
      <c r="I16" s="59" t="s">
        <v>76</v>
      </c>
    </row>
    <row r="17" ht="15.75" customHeight="1" spans="1:12">
      <c r="A17" s="60" t="s">
        <v>6</v>
      </c>
      <c r="B17" s="61">
        <v>32.648665745284</v>
      </c>
      <c r="C17" s="61"/>
      <c r="D17" s="61">
        <v>83.0347206133802</v>
      </c>
      <c r="E17" s="61">
        <v>41.4066921327693</v>
      </c>
      <c r="F17" s="61">
        <v>53.5095901948981</v>
      </c>
      <c r="H17" s="60" t="s">
        <v>5</v>
      </c>
      <c r="I17">
        <f>ROUND(VLOOKUP(H17,A15:F22,MATCH(I16,A15:F15,0),FALSE),0)</f>
        <v>78</v>
      </c>
      <c r="K17" s="15"/>
      <c r="L17" s="15"/>
    </row>
    <row r="18" ht="15.75" customHeight="1" spans="1:12">
      <c r="A18" s="60" t="s">
        <v>7</v>
      </c>
      <c r="B18" s="61">
        <v>11.2448234822221</v>
      </c>
      <c r="C18" s="61"/>
      <c r="D18" s="61">
        <v>52.0243233606549</v>
      </c>
      <c r="E18" s="61">
        <v>92.6627208117241</v>
      </c>
      <c r="F18" s="61">
        <v>20.2680671542218</v>
      </c>
      <c r="L18" s="15"/>
    </row>
    <row r="19" ht="15.75" customHeight="1" spans="1:6">
      <c r="A19" s="60" t="s">
        <v>8</v>
      </c>
      <c r="B19" s="61">
        <v>29.3212414414114</v>
      </c>
      <c r="C19" s="61"/>
      <c r="D19" s="61">
        <v>19.0492513828923</v>
      </c>
      <c r="E19" s="61">
        <v>24.6951197791651</v>
      </c>
      <c r="F19" s="61">
        <v>18.5326258667189</v>
      </c>
    </row>
    <row r="20" ht="15.75" customHeight="1" spans="1:6">
      <c r="A20" s="60" t="s">
        <v>9</v>
      </c>
      <c r="B20" s="61">
        <v>72.8076210402362</v>
      </c>
      <c r="C20" s="61"/>
      <c r="D20" s="61">
        <v>7.54103440997069</v>
      </c>
      <c r="E20" s="61">
        <v>25.2203097427136</v>
      </c>
      <c r="F20" s="61">
        <v>10.7469285358311</v>
      </c>
    </row>
    <row r="21" ht="15.75" customHeight="1" spans="1:6">
      <c r="A21" s="60" t="s">
        <v>10</v>
      </c>
      <c r="B21" s="61">
        <v>64.6977859566418</v>
      </c>
      <c r="C21" s="61"/>
      <c r="D21" s="61">
        <v>90.2517250223787</v>
      </c>
      <c r="E21" s="61">
        <v>87.2167669668663</v>
      </c>
      <c r="F21" s="61">
        <v>15.9441163358431</v>
      </c>
    </row>
    <row r="22" ht="15.75" customHeight="1" spans="1:6">
      <c r="A22" s="60" t="s">
        <v>11</v>
      </c>
      <c r="B22" s="61">
        <v>78.4530381899025</v>
      </c>
      <c r="C22" s="61"/>
      <c r="D22" s="61">
        <v>35.888565624029</v>
      </c>
      <c r="E22" s="61">
        <v>33.146878734554</v>
      </c>
      <c r="F22" s="61">
        <v>42.6373372553934</v>
      </c>
    </row>
    <row r="23" ht="15.75" customHeight="1"/>
    <row r="24" ht="15.75" customHeight="1"/>
    <row r="25" ht="15.75" customHeight="1"/>
    <row r="26" ht="15.75" customHeight="1" spans="1:6">
      <c r="A26" s="62" t="s">
        <v>72</v>
      </c>
      <c r="B26" s="63"/>
      <c r="C26" s="63"/>
      <c r="D26" s="63"/>
      <c r="E26" s="63"/>
      <c r="F26" s="63"/>
    </row>
    <row r="27" ht="15.75" customHeight="1" spans="2:13">
      <c r="B27" s="60" t="s">
        <v>5</v>
      </c>
      <c r="C27" s="60"/>
      <c r="D27" s="60" t="s">
        <v>6</v>
      </c>
      <c r="E27" s="60" t="s">
        <v>7</v>
      </c>
      <c r="F27" s="60" t="s">
        <v>8</v>
      </c>
      <c r="G27" s="60" t="s">
        <v>9</v>
      </c>
      <c r="H27" s="60" t="s">
        <v>10</v>
      </c>
      <c r="I27" s="60" t="s">
        <v>11</v>
      </c>
      <c r="L27" s="60" t="s">
        <v>5</v>
      </c>
      <c r="M27" s="70" t="s">
        <v>74</v>
      </c>
    </row>
    <row r="28" ht="15.75" customHeight="1" spans="1:12">
      <c r="A28" s="59" t="s">
        <v>74</v>
      </c>
      <c r="B28" s="61">
        <v>7.85317298307401</v>
      </c>
      <c r="C28" s="61"/>
      <c r="D28" s="61">
        <v>71.4368123151215</v>
      </c>
      <c r="E28" s="61">
        <v>90.8908565780821</v>
      </c>
      <c r="F28" s="61">
        <v>91.4960555272344</v>
      </c>
      <c r="G28" s="61">
        <v>82.599914554288</v>
      </c>
      <c r="H28" s="61">
        <v>17.66114413039</v>
      </c>
      <c r="I28" s="61">
        <v>62.4489646507581</v>
      </c>
      <c r="K28" s="59" t="s">
        <v>85</v>
      </c>
      <c r="L28">
        <f>CEILING(HLOOKUP(L27,A27:I31,MATCH(M27,A28:A31,0)+1,FALSE),1)</f>
        <v>8</v>
      </c>
    </row>
    <row r="29" ht="15.75" customHeight="1" spans="1:9">
      <c r="A29" s="59" t="s">
        <v>75</v>
      </c>
      <c r="B29" s="61">
        <v>34.5090521195537</v>
      </c>
      <c r="C29" s="61"/>
      <c r="D29" s="61">
        <v>48.7404659274681</v>
      </c>
      <c r="E29" s="61">
        <v>72.4703735408898</v>
      </c>
      <c r="F29" s="61">
        <v>11.8393506427663</v>
      </c>
      <c r="G29" s="61">
        <v>38.0890132190038</v>
      </c>
      <c r="H29" s="61">
        <v>28.8090557493647</v>
      </c>
      <c r="I29" s="61">
        <v>94.1963979338792</v>
      </c>
    </row>
    <row r="30" ht="15.75" customHeight="1" spans="1:9">
      <c r="A30" s="59" t="s">
        <v>76</v>
      </c>
      <c r="B30" s="61">
        <v>41.0328593716834</v>
      </c>
      <c r="C30" s="61"/>
      <c r="D30" s="61">
        <v>57.144136677629</v>
      </c>
      <c r="E30" s="61">
        <v>27.8881640166354</v>
      </c>
      <c r="F30" s="61">
        <v>68.4842987949658</v>
      </c>
      <c r="G30" s="61">
        <v>18.4708495792304</v>
      </c>
      <c r="H30" s="61">
        <v>27.4329018054204</v>
      </c>
      <c r="I30" s="61">
        <v>95.4097294441863</v>
      </c>
    </row>
    <row r="31" ht="15.75" customHeight="1" spans="1:9">
      <c r="A31" s="59" t="s">
        <v>77</v>
      </c>
      <c r="B31" s="61">
        <v>30.784083762521</v>
      </c>
      <c r="C31" s="61"/>
      <c r="D31" s="61">
        <v>56.0786747982442</v>
      </c>
      <c r="E31" s="61">
        <v>45.5273793766229</v>
      </c>
      <c r="F31" s="61">
        <v>86.0047174200648</v>
      </c>
      <c r="G31" s="61">
        <v>35.4182777063556</v>
      </c>
      <c r="H31" s="61">
        <v>47.1886983800341</v>
      </c>
      <c r="I31" s="61">
        <v>66.6215316218778</v>
      </c>
    </row>
    <row r="32" ht="15.75" customHeight="1"/>
    <row r="33" ht="15.75" customHeight="1"/>
    <row r="34" ht="15.75" customHeight="1"/>
    <row r="35" ht="15.75" customHeight="1"/>
    <row r="36" ht="15.75" customHeight="1"/>
    <row r="37" ht="15.75" customHeight="1"/>
    <row r="38" ht="15.75" customHeight="1" spans="1:6">
      <c r="A38" s="62" t="s">
        <v>86</v>
      </c>
      <c r="B38" s="63"/>
      <c r="C38" s="63"/>
      <c r="D38" s="63"/>
      <c r="E38" s="63"/>
      <c r="F38" s="63"/>
    </row>
    <row r="39" ht="15.75" customHeight="1" spans="4:4">
      <c r="D39" s="38"/>
    </row>
    <row r="40" ht="34.5" customHeight="1" spans="1:7">
      <c r="A40" s="65" t="s">
        <v>87</v>
      </c>
      <c r="B40" s="66" t="s">
        <v>88</v>
      </c>
      <c r="C40" s="66"/>
      <c r="D40" s="66" t="s">
        <v>89</v>
      </c>
      <c r="E40" s="67"/>
      <c r="F40" s="67"/>
      <c r="G40" s="67"/>
    </row>
    <row r="41" ht="15.75" customHeight="1" spans="1:7">
      <c r="A41" s="2" t="s">
        <v>90</v>
      </c>
      <c r="B41" s="17">
        <v>20</v>
      </c>
      <c r="C41" s="17">
        <f>IF(B41&gt;=100,100,IF(B41&gt;=80,80,IF(B41&gt;=60,60,IF(B41&gt;=40,40,IF(B41&gt;=18,18,IF(B41&gt;=10,10,IF(B41&gt;=0,0,"Other Shop")))))))</f>
        <v>18</v>
      </c>
      <c r="D41" s="17" t="str">
        <f>VLOOKUP(C41,F41:G48,2,0)</f>
        <v>Small</v>
      </c>
      <c r="F41" s="68" t="s">
        <v>91</v>
      </c>
      <c r="G41" s="68" t="s">
        <v>92</v>
      </c>
    </row>
    <row r="42" ht="15.75" customHeight="1" spans="1:7">
      <c r="A42" s="2" t="s">
        <v>93</v>
      </c>
      <c r="B42" s="17">
        <v>22</v>
      </c>
      <c r="C42" s="17">
        <f t="shared" ref="C42:C54" si="0">IF(B42&gt;=100,100,IF(B42&gt;=80,80,IF(B42&gt;=60,60,IF(B42&gt;=40,40,IF(B42&gt;=18,18,IF(B42&gt;=10,10,IF(B42&gt;=0,0,"Other Shop")))))))</f>
        <v>18</v>
      </c>
      <c r="D42" s="17" t="str">
        <f t="shared" ref="D42:D47" si="1">VLOOKUP(C42,F42:G49,2,0)</f>
        <v>Small</v>
      </c>
      <c r="F42" s="69">
        <v>0</v>
      </c>
      <c r="G42" s="69" t="s">
        <v>94</v>
      </c>
    </row>
    <row r="43" ht="15.75" customHeight="1" spans="1:7">
      <c r="A43" s="2" t="s">
        <v>95</v>
      </c>
      <c r="B43" s="17">
        <v>19</v>
      </c>
      <c r="C43" s="17">
        <f t="shared" si="0"/>
        <v>18</v>
      </c>
      <c r="D43" s="17" t="str">
        <f t="shared" si="1"/>
        <v>Small</v>
      </c>
      <c r="F43" s="69">
        <v>10</v>
      </c>
      <c r="G43" s="69" t="s">
        <v>96</v>
      </c>
    </row>
    <row r="44" ht="15.75" customHeight="1" spans="1:7">
      <c r="A44" s="2" t="s">
        <v>97</v>
      </c>
      <c r="B44" s="17">
        <v>13</v>
      </c>
      <c r="C44" s="17">
        <f t="shared" si="0"/>
        <v>10</v>
      </c>
      <c r="D44" s="17" t="str">
        <f>VLOOKUP(C44,F41:G48,2,0)</f>
        <v>XS</v>
      </c>
      <c r="F44" s="69">
        <v>18</v>
      </c>
      <c r="G44" s="69" t="s">
        <v>98</v>
      </c>
    </row>
    <row r="45" ht="15.75" customHeight="1" spans="1:7">
      <c r="A45" s="2" t="s">
        <v>99</v>
      </c>
      <c r="B45" s="17">
        <v>44</v>
      </c>
      <c r="C45" s="17">
        <f t="shared" si="0"/>
        <v>40</v>
      </c>
      <c r="D45" s="17" t="str">
        <f t="shared" si="1"/>
        <v>M</v>
      </c>
      <c r="F45" s="69">
        <v>40</v>
      </c>
      <c r="G45" s="69" t="s">
        <v>100</v>
      </c>
    </row>
    <row r="46" ht="15.75" customHeight="1" spans="1:7">
      <c r="A46" s="2" t="s">
        <v>101</v>
      </c>
      <c r="B46" s="17">
        <v>27</v>
      </c>
      <c r="C46" s="17">
        <f t="shared" si="0"/>
        <v>18</v>
      </c>
      <c r="D46" s="17"/>
      <c r="F46" s="69">
        <v>60</v>
      </c>
      <c r="G46" s="69" t="s">
        <v>102</v>
      </c>
    </row>
    <row r="47" ht="15.75" customHeight="1" spans="1:10">
      <c r="A47" s="2" t="s">
        <v>103</v>
      </c>
      <c r="B47" s="17">
        <v>21</v>
      </c>
      <c r="C47" s="17">
        <f t="shared" si="0"/>
        <v>18</v>
      </c>
      <c r="D47" s="17"/>
      <c r="F47" s="69">
        <v>80</v>
      </c>
      <c r="G47" s="69" t="s">
        <v>104</v>
      </c>
      <c r="J47" t="b">
        <f>IF(B41&gt;=100,100)</f>
        <v>0</v>
      </c>
    </row>
    <row r="48" ht="15.75" customHeight="1" spans="1:7">
      <c r="A48" s="2" t="s">
        <v>105</v>
      </c>
      <c r="B48" s="17">
        <v>14</v>
      </c>
      <c r="C48" s="17">
        <f t="shared" si="0"/>
        <v>10</v>
      </c>
      <c r="D48" s="17"/>
      <c r="F48" s="69">
        <v>100</v>
      </c>
      <c r="G48" s="69" t="s">
        <v>106</v>
      </c>
    </row>
    <row r="49" ht="15.75" customHeight="1" spans="1:4">
      <c r="A49" s="2" t="s">
        <v>107</v>
      </c>
      <c r="B49" s="17">
        <v>15</v>
      </c>
      <c r="C49" s="17">
        <f t="shared" si="0"/>
        <v>10</v>
      </c>
      <c r="D49" s="17"/>
    </row>
    <row r="50" ht="15.75" customHeight="1" spans="1:4">
      <c r="A50" s="2" t="s">
        <v>108</v>
      </c>
      <c r="B50" s="17">
        <v>38</v>
      </c>
      <c r="C50" s="17">
        <f t="shared" si="0"/>
        <v>18</v>
      </c>
      <c r="D50" s="17"/>
    </row>
    <row r="51" ht="15.75" customHeight="1" spans="1:4">
      <c r="A51" s="2" t="s">
        <v>109</v>
      </c>
      <c r="B51" s="17">
        <v>15</v>
      </c>
      <c r="C51" s="17">
        <f t="shared" si="0"/>
        <v>10</v>
      </c>
      <c r="D51" s="17"/>
    </row>
    <row r="52" ht="15.75" customHeight="1" spans="1:4">
      <c r="A52" s="2" t="s">
        <v>110</v>
      </c>
      <c r="B52" s="17">
        <v>19</v>
      </c>
      <c r="C52" s="17">
        <f t="shared" si="0"/>
        <v>18</v>
      </c>
      <c r="D52" s="17"/>
    </row>
    <row r="53" ht="15.75" customHeight="1" spans="1:4">
      <c r="A53" s="2" t="s">
        <v>111</v>
      </c>
      <c r="B53" s="17">
        <v>25</v>
      </c>
      <c r="C53" s="17">
        <f t="shared" si="0"/>
        <v>18</v>
      </c>
      <c r="D53" s="17"/>
    </row>
    <row r="54" ht="15.75" customHeight="1" spans="1:4">
      <c r="A54" s="2" t="s">
        <v>112</v>
      </c>
      <c r="B54" s="17">
        <v>200</v>
      </c>
      <c r="C54" s="17">
        <f t="shared" si="0"/>
        <v>100</v>
      </c>
      <c r="D54" s="1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4:F14"/>
    <mergeCell ref="A26:F26"/>
    <mergeCell ref="A38:F38"/>
  </mergeCells>
  <dataValidations count="4">
    <dataValidation type="list" allowBlank="1" showErrorMessage="1" sqref="H17">
      <formula1>$A$15:$A$22</formula1>
    </dataValidation>
    <dataValidation type="list" allowBlank="1" showErrorMessage="1" sqref="I16">
      <formula1>$B$15:$F$15</formula1>
    </dataValidation>
    <dataValidation type="list" allowBlank="1" showInputMessage="1" showErrorMessage="1" sqref="L27">
      <formula1>$B$27:$I$27</formula1>
    </dataValidation>
    <dataValidation type="list" allowBlank="1" showInputMessage="1" showErrorMessage="1" sqref="M27">
      <formula1>$A$28:$A$31</formula1>
    </dataValidation>
  </dataValidations>
  <pageMargins left="0.7" right="0.7" top="0.75" bottom="0.75" header="0" footer="0"/>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000"/>
  <sheetViews>
    <sheetView topLeftCell="A19" workbookViewId="0">
      <selection activeCell="F15" sqref="F15"/>
    </sheetView>
  </sheetViews>
  <sheetFormatPr defaultColWidth="11.25" defaultRowHeight="15" customHeight="1"/>
  <cols>
    <col min="1" max="3" width="10.5" customWidth="1"/>
    <col min="4" max="4" width="16.375" customWidth="1"/>
    <col min="5" max="5" width="17.375" customWidth="1"/>
    <col min="6" max="7" width="16.375" customWidth="1"/>
    <col min="8" max="9" width="17.375" customWidth="1"/>
    <col min="10" max="11" width="10.5" customWidth="1"/>
    <col min="12" max="12" width="28.5" customWidth="1"/>
    <col min="13" max="26" width="10.5" customWidth="1"/>
  </cols>
  <sheetData>
    <row r="1" ht="15.75" customHeight="1" spans="2:5">
      <c r="B1" s="49" t="s">
        <v>113</v>
      </c>
      <c r="C1" s="6"/>
      <c r="D1" s="6"/>
      <c r="E1" s="7"/>
    </row>
    <row r="2" ht="15.75" customHeight="1"/>
    <row r="3" ht="15.75" customHeight="1" spans="2:12">
      <c r="B3" s="16" t="s">
        <v>114</v>
      </c>
      <c r="C3" s="16" t="s">
        <v>115</v>
      </c>
      <c r="D3" s="16" t="s">
        <v>116</v>
      </c>
      <c r="E3" s="16" t="s">
        <v>117</v>
      </c>
      <c r="G3" s="50" t="s">
        <v>118</v>
      </c>
      <c r="H3" s="50" t="s">
        <v>119</v>
      </c>
      <c r="I3" s="50" t="s">
        <v>119</v>
      </c>
      <c r="J3" s="50" t="s">
        <v>120</v>
      </c>
      <c r="K3" s="50" t="s">
        <v>121</v>
      </c>
      <c r="L3" s="50" t="s">
        <v>122</v>
      </c>
    </row>
    <row r="4" ht="15.75" customHeight="1" spans="2:12">
      <c r="B4" s="16">
        <v>4</v>
      </c>
      <c r="C4" s="16">
        <v>4</v>
      </c>
      <c r="D4" s="94" t="s">
        <v>123</v>
      </c>
      <c r="E4" s="51" t="b">
        <f>B4=C4</f>
        <v>1</v>
      </c>
      <c r="G4" s="52" t="s">
        <v>124</v>
      </c>
      <c r="H4" s="53">
        <v>25</v>
      </c>
      <c r="I4" s="53">
        <v>45</v>
      </c>
      <c r="J4" s="57" t="b">
        <f>H4=I4</f>
        <v>0</v>
      </c>
      <c r="K4" s="95" t="s">
        <v>123</v>
      </c>
      <c r="L4" s="53" t="s">
        <v>125</v>
      </c>
    </row>
    <row r="5" ht="15.75" customHeight="1" spans="2:12">
      <c r="B5" s="16">
        <v>3</v>
      </c>
      <c r="C5" s="16">
        <v>3</v>
      </c>
      <c r="D5" s="94" t="s">
        <v>126</v>
      </c>
      <c r="E5" s="54" t="b">
        <f>B5&lt;&gt;C5</f>
        <v>0</v>
      </c>
      <c r="G5" s="52" t="s">
        <v>127</v>
      </c>
      <c r="H5" s="53">
        <v>25</v>
      </c>
      <c r="I5" s="53">
        <v>45</v>
      </c>
      <c r="J5" s="58" t="b">
        <f>H5&lt;&gt;I5</f>
        <v>1</v>
      </c>
      <c r="K5" s="95" t="s">
        <v>126</v>
      </c>
      <c r="L5" s="53" t="s">
        <v>128</v>
      </c>
    </row>
    <row r="6" ht="15.75" customHeight="1" spans="2:12">
      <c r="B6" s="16">
        <v>5</v>
      </c>
      <c r="C6" s="16">
        <v>4</v>
      </c>
      <c r="D6" s="94" t="s">
        <v>129</v>
      </c>
      <c r="E6" s="54" t="b">
        <f>B6&gt;C6</f>
        <v>1</v>
      </c>
      <c r="G6" s="52" t="s">
        <v>130</v>
      </c>
      <c r="H6" s="53">
        <v>25</v>
      </c>
      <c r="I6" s="53">
        <v>45</v>
      </c>
      <c r="J6" s="58" t="b">
        <f>H6&gt;I6</f>
        <v>0</v>
      </c>
      <c r="K6" s="95" t="s">
        <v>129</v>
      </c>
      <c r="L6" s="53" t="s">
        <v>131</v>
      </c>
    </row>
    <row r="7" ht="15.75" customHeight="1" spans="2:12">
      <c r="B7" s="16">
        <v>6</v>
      </c>
      <c r="C7" s="16">
        <v>5</v>
      </c>
      <c r="D7" s="94" t="s">
        <v>132</v>
      </c>
      <c r="E7" s="54" t="b">
        <f>B7&lt;C7</f>
        <v>0</v>
      </c>
      <c r="G7" s="52" t="s">
        <v>133</v>
      </c>
      <c r="H7" s="53">
        <v>25</v>
      </c>
      <c r="I7" s="53">
        <v>45</v>
      </c>
      <c r="J7" s="58" t="b">
        <f>H7&gt;=I7</f>
        <v>0</v>
      </c>
      <c r="K7" s="95" t="s">
        <v>134</v>
      </c>
      <c r="L7" s="53" t="s">
        <v>135</v>
      </c>
    </row>
    <row r="8" ht="15.75" customHeight="1" spans="2:12">
      <c r="B8" s="16">
        <v>8</v>
      </c>
      <c r="C8" s="16">
        <v>9</v>
      </c>
      <c r="D8" s="94" t="s">
        <v>134</v>
      </c>
      <c r="E8" s="54" t="b">
        <f>B8&gt;=C8</f>
        <v>0</v>
      </c>
      <c r="G8" s="52" t="s">
        <v>136</v>
      </c>
      <c r="H8" s="53">
        <v>25</v>
      </c>
      <c r="I8" s="53">
        <v>45</v>
      </c>
      <c r="J8" s="58" t="b">
        <f>H8&lt;I8</f>
        <v>1</v>
      </c>
      <c r="K8" s="95" t="s">
        <v>132</v>
      </c>
      <c r="L8" s="53" t="s">
        <v>137</v>
      </c>
    </row>
    <row r="9" ht="15.75" customHeight="1" spans="2:12">
      <c r="B9" s="16">
        <v>3</v>
      </c>
      <c r="C9" s="16">
        <v>3</v>
      </c>
      <c r="D9" s="94" t="s">
        <v>138</v>
      </c>
      <c r="E9" s="54" t="b">
        <f>B9&lt;=C9</f>
        <v>1</v>
      </c>
      <c r="G9" s="52" t="s">
        <v>139</v>
      </c>
      <c r="H9" s="53">
        <v>25</v>
      </c>
      <c r="I9" s="53">
        <v>45</v>
      </c>
      <c r="J9" s="58" t="b">
        <f>H9&lt;=I9</f>
        <v>1</v>
      </c>
      <c r="K9" s="95" t="s">
        <v>138</v>
      </c>
      <c r="L9" s="53" t="s">
        <v>140</v>
      </c>
    </row>
    <row r="10" ht="15.75" customHeight="1"/>
    <row r="11" ht="15.75" customHeight="1"/>
    <row r="12" ht="15.75" customHeight="1"/>
    <row r="13" ht="15.75" customHeight="1" spans="2:5">
      <c r="B13" s="49" t="s">
        <v>141</v>
      </c>
      <c r="C13" s="6"/>
      <c r="D13" s="6"/>
      <c r="E13" s="7"/>
    </row>
    <row r="14" ht="15.75" customHeight="1" spans="2:9">
      <c r="B14" s="16" t="s">
        <v>114</v>
      </c>
      <c r="C14" s="16" t="s">
        <v>115</v>
      </c>
      <c r="D14" s="16" t="s">
        <v>142</v>
      </c>
      <c r="E14" s="16" t="s">
        <v>143</v>
      </c>
      <c r="F14" s="16" t="s">
        <v>144</v>
      </c>
      <c r="G14" s="16" t="s">
        <v>145</v>
      </c>
      <c r="H14" s="16" t="s">
        <v>146</v>
      </c>
      <c r="I14" s="16" t="s">
        <v>147</v>
      </c>
    </row>
    <row r="15" ht="15.75" customHeight="1" spans="2:9">
      <c r="B15" s="16">
        <f ca="1" t="shared" ref="B15:B50" si="0">RANDBETWEEN(4,89)</f>
        <v>87</v>
      </c>
      <c r="C15" s="16">
        <f ca="1" t="shared" ref="C15:C50" si="1">RANDBETWEEN(5,90)</f>
        <v>11</v>
      </c>
      <c r="D15" s="51" t="b">
        <f ca="1">B15=C15</f>
        <v>0</v>
      </c>
      <c r="E15" s="55" t="b">
        <f ca="1">B15&lt;&gt;C15</f>
        <v>1</v>
      </c>
      <c r="F15" s="56" t="b">
        <f ca="1">B15&gt;C15</f>
        <v>1</v>
      </c>
      <c r="G15" s="56" t="b">
        <f ca="1">B15&lt;C15</f>
        <v>0</v>
      </c>
      <c r="H15" s="56" t="b">
        <f ca="1">B15&gt;=C15</f>
        <v>1</v>
      </c>
      <c r="I15" s="56" t="b">
        <f ca="1">B15&lt;=C15</f>
        <v>0</v>
      </c>
    </row>
    <row r="16" ht="15.75" customHeight="1" spans="2:9">
      <c r="B16" s="16">
        <f ca="1" t="shared" si="0"/>
        <v>57</v>
      </c>
      <c r="C16" s="16">
        <f ca="1" t="shared" si="1"/>
        <v>8</v>
      </c>
      <c r="D16" s="51" t="b">
        <f ca="1" t="shared" ref="D16:D50" si="2">B16=C16</f>
        <v>0</v>
      </c>
      <c r="E16" s="55" t="b">
        <f ca="1" t="shared" ref="E16:E50" si="3">B16&lt;&gt;C16</f>
        <v>1</v>
      </c>
      <c r="F16" s="56" t="b">
        <f ca="1" t="shared" ref="F16:F50" si="4">B16&gt;C16</f>
        <v>1</v>
      </c>
      <c r="G16" s="56" t="b">
        <f ca="1" t="shared" ref="G16:G50" si="5">B16&lt;C16</f>
        <v>0</v>
      </c>
      <c r="H16" s="56" t="b">
        <f ca="1" t="shared" ref="H16:H50" si="6">B16&gt;=C16</f>
        <v>1</v>
      </c>
      <c r="I16" s="56" t="b">
        <f ca="1" t="shared" ref="I16:I50" si="7">B16&lt;=C16</f>
        <v>0</v>
      </c>
    </row>
    <row r="17" ht="15.75" customHeight="1" spans="2:9">
      <c r="B17" s="16">
        <f ca="1" t="shared" si="0"/>
        <v>6</v>
      </c>
      <c r="C17" s="16">
        <f ca="1" t="shared" si="1"/>
        <v>26</v>
      </c>
      <c r="D17" s="51" t="b">
        <f ca="1" t="shared" si="2"/>
        <v>0</v>
      </c>
      <c r="E17" s="55" t="b">
        <f ca="1" t="shared" si="3"/>
        <v>1</v>
      </c>
      <c r="F17" s="56" t="b">
        <f ca="1" t="shared" si="4"/>
        <v>0</v>
      </c>
      <c r="G17" s="56" t="b">
        <f ca="1" t="shared" si="5"/>
        <v>1</v>
      </c>
      <c r="H17" s="56" t="b">
        <f ca="1" t="shared" si="6"/>
        <v>0</v>
      </c>
      <c r="I17" s="56" t="b">
        <f ca="1" t="shared" si="7"/>
        <v>1</v>
      </c>
    </row>
    <row r="18" ht="15.75" customHeight="1" spans="2:9">
      <c r="B18" s="16">
        <f ca="1" t="shared" si="0"/>
        <v>57</v>
      </c>
      <c r="C18" s="16">
        <f ca="1" t="shared" si="1"/>
        <v>60</v>
      </c>
      <c r="D18" s="51" t="b">
        <f ca="1" t="shared" si="2"/>
        <v>0</v>
      </c>
      <c r="E18" s="55" t="b">
        <f ca="1" t="shared" si="3"/>
        <v>1</v>
      </c>
      <c r="F18" s="56" t="b">
        <f ca="1" t="shared" si="4"/>
        <v>0</v>
      </c>
      <c r="G18" s="56" t="b">
        <f ca="1" t="shared" si="5"/>
        <v>1</v>
      </c>
      <c r="H18" s="56" t="b">
        <f ca="1" t="shared" si="6"/>
        <v>0</v>
      </c>
      <c r="I18" s="56" t="b">
        <f ca="1" t="shared" si="7"/>
        <v>1</v>
      </c>
    </row>
    <row r="19" ht="15.75" customHeight="1" spans="2:9">
      <c r="B19" s="16">
        <f ca="1" t="shared" si="0"/>
        <v>27</v>
      </c>
      <c r="C19" s="16">
        <f ca="1" t="shared" si="1"/>
        <v>77</v>
      </c>
      <c r="D19" s="51" t="b">
        <f ca="1" t="shared" si="2"/>
        <v>0</v>
      </c>
      <c r="E19" s="55" t="b">
        <f ca="1" t="shared" si="3"/>
        <v>1</v>
      </c>
      <c r="F19" s="56" t="b">
        <f ca="1" t="shared" si="4"/>
        <v>0</v>
      </c>
      <c r="G19" s="56" t="b">
        <f ca="1" t="shared" si="5"/>
        <v>1</v>
      </c>
      <c r="H19" s="56" t="b">
        <f ca="1" t="shared" si="6"/>
        <v>0</v>
      </c>
      <c r="I19" s="56" t="b">
        <f ca="1" t="shared" si="7"/>
        <v>1</v>
      </c>
    </row>
    <row r="20" ht="15.75" customHeight="1" spans="2:9">
      <c r="B20" s="16">
        <f ca="1" t="shared" si="0"/>
        <v>51</v>
      </c>
      <c r="C20" s="16">
        <f ca="1" t="shared" si="1"/>
        <v>83</v>
      </c>
      <c r="D20" s="51" t="b">
        <f ca="1" t="shared" si="2"/>
        <v>0</v>
      </c>
      <c r="E20" s="55" t="b">
        <f ca="1" t="shared" si="3"/>
        <v>1</v>
      </c>
      <c r="F20" s="56" t="b">
        <f ca="1" t="shared" si="4"/>
        <v>0</v>
      </c>
      <c r="G20" s="56" t="b">
        <f ca="1" t="shared" si="5"/>
        <v>1</v>
      </c>
      <c r="H20" s="56" t="b">
        <f ca="1" t="shared" si="6"/>
        <v>0</v>
      </c>
      <c r="I20" s="56" t="b">
        <f ca="1" t="shared" si="7"/>
        <v>1</v>
      </c>
    </row>
    <row r="21" ht="15.75" customHeight="1" spans="2:9">
      <c r="B21" s="16">
        <f ca="1" t="shared" si="0"/>
        <v>44</v>
      </c>
      <c r="C21" s="16">
        <f ca="1" t="shared" si="1"/>
        <v>24</v>
      </c>
      <c r="D21" s="51" t="b">
        <f ca="1" t="shared" si="2"/>
        <v>0</v>
      </c>
      <c r="E21" s="55" t="b">
        <f ca="1" t="shared" si="3"/>
        <v>1</v>
      </c>
      <c r="F21" s="56" t="b">
        <f ca="1" t="shared" si="4"/>
        <v>1</v>
      </c>
      <c r="G21" s="56" t="b">
        <f ca="1" t="shared" si="5"/>
        <v>0</v>
      </c>
      <c r="H21" s="56" t="b">
        <f ca="1" t="shared" si="6"/>
        <v>1</v>
      </c>
      <c r="I21" s="56" t="b">
        <f ca="1" t="shared" si="7"/>
        <v>0</v>
      </c>
    </row>
    <row r="22" ht="15.75" customHeight="1" spans="2:9">
      <c r="B22" s="16">
        <f ca="1" t="shared" si="0"/>
        <v>22</v>
      </c>
      <c r="C22" s="16">
        <f ca="1" t="shared" si="1"/>
        <v>12</v>
      </c>
      <c r="D22" s="51" t="b">
        <f ca="1" t="shared" si="2"/>
        <v>0</v>
      </c>
      <c r="E22" s="55" t="b">
        <f ca="1" t="shared" si="3"/>
        <v>1</v>
      </c>
      <c r="F22" s="56" t="b">
        <f ca="1" t="shared" si="4"/>
        <v>1</v>
      </c>
      <c r="G22" s="56" t="b">
        <f ca="1" t="shared" si="5"/>
        <v>0</v>
      </c>
      <c r="H22" s="56" t="b">
        <f ca="1" t="shared" si="6"/>
        <v>1</v>
      </c>
      <c r="I22" s="56" t="b">
        <f ca="1" t="shared" si="7"/>
        <v>0</v>
      </c>
    </row>
    <row r="23" ht="15.75" customHeight="1" spans="2:9">
      <c r="B23" s="16">
        <f ca="1" t="shared" si="0"/>
        <v>63</v>
      </c>
      <c r="C23" s="16">
        <f ca="1" t="shared" si="1"/>
        <v>74</v>
      </c>
      <c r="D23" s="51" t="b">
        <f ca="1" t="shared" si="2"/>
        <v>0</v>
      </c>
      <c r="E23" s="55" t="b">
        <f ca="1" t="shared" si="3"/>
        <v>1</v>
      </c>
      <c r="F23" s="56" t="b">
        <f ca="1" t="shared" si="4"/>
        <v>0</v>
      </c>
      <c r="G23" s="56" t="b">
        <f ca="1" t="shared" si="5"/>
        <v>1</v>
      </c>
      <c r="H23" s="56" t="b">
        <f ca="1" t="shared" si="6"/>
        <v>0</v>
      </c>
      <c r="I23" s="56" t="b">
        <f ca="1" t="shared" si="7"/>
        <v>1</v>
      </c>
    </row>
    <row r="24" ht="15.75" customHeight="1" spans="2:9">
      <c r="B24" s="16">
        <f ca="1" t="shared" si="0"/>
        <v>25</v>
      </c>
      <c r="C24" s="16">
        <f ca="1" t="shared" si="1"/>
        <v>79</v>
      </c>
      <c r="D24" s="51" t="b">
        <f ca="1" t="shared" si="2"/>
        <v>0</v>
      </c>
      <c r="E24" s="55" t="b">
        <f ca="1" t="shared" si="3"/>
        <v>1</v>
      </c>
      <c r="F24" s="56" t="b">
        <f ca="1" t="shared" si="4"/>
        <v>0</v>
      </c>
      <c r="G24" s="56" t="b">
        <f ca="1" t="shared" si="5"/>
        <v>1</v>
      </c>
      <c r="H24" s="56" t="b">
        <f ca="1" t="shared" si="6"/>
        <v>0</v>
      </c>
      <c r="I24" s="56" t="b">
        <f ca="1" t="shared" si="7"/>
        <v>1</v>
      </c>
    </row>
    <row r="25" ht="15.75" customHeight="1" spans="2:9">
      <c r="B25" s="16">
        <f ca="1" t="shared" si="0"/>
        <v>26</v>
      </c>
      <c r="C25" s="16">
        <f ca="1" t="shared" si="1"/>
        <v>64</v>
      </c>
      <c r="D25" s="51" t="b">
        <f ca="1" t="shared" si="2"/>
        <v>0</v>
      </c>
      <c r="E25" s="55" t="b">
        <f ca="1" t="shared" si="3"/>
        <v>1</v>
      </c>
      <c r="F25" s="56" t="b">
        <f ca="1" t="shared" si="4"/>
        <v>0</v>
      </c>
      <c r="G25" s="56" t="b">
        <f ca="1" t="shared" si="5"/>
        <v>1</v>
      </c>
      <c r="H25" s="56" t="b">
        <f ca="1" t="shared" si="6"/>
        <v>0</v>
      </c>
      <c r="I25" s="56" t="b">
        <f ca="1" t="shared" si="7"/>
        <v>1</v>
      </c>
    </row>
    <row r="26" ht="15.75" customHeight="1" spans="2:9">
      <c r="B26" s="16">
        <f ca="1" t="shared" si="0"/>
        <v>68</v>
      </c>
      <c r="C26" s="16">
        <f ca="1" t="shared" si="1"/>
        <v>33</v>
      </c>
      <c r="D26" s="51" t="b">
        <f ca="1" t="shared" si="2"/>
        <v>0</v>
      </c>
      <c r="E26" s="55" t="b">
        <f ca="1" t="shared" si="3"/>
        <v>1</v>
      </c>
      <c r="F26" s="56" t="b">
        <f ca="1" t="shared" si="4"/>
        <v>1</v>
      </c>
      <c r="G26" s="56" t="b">
        <f ca="1" t="shared" si="5"/>
        <v>0</v>
      </c>
      <c r="H26" s="56" t="b">
        <f ca="1" t="shared" si="6"/>
        <v>1</v>
      </c>
      <c r="I26" s="56" t="b">
        <f ca="1" t="shared" si="7"/>
        <v>0</v>
      </c>
    </row>
    <row r="27" ht="15.75" customHeight="1" spans="2:9">
      <c r="B27" s="16">
        <f ca="1" t="shared" si="0"/>
        <v>87</v>
      </c>
      <c r="C27" s="16">
        <f ca="1" t="shared" si="1"/>
        <v>42</v>
      </c>
      <c r="D27" s="51" t="b">
        <f ca="1" t="shared" si="2"/>
        <v>0</v>
      </c>
      <c r="E27" s="55" t="b">
        <f ca="1" t="shared" si="3"/>
        <v>1</v>
      </c>
      <c r="F27" s="56" t="b">
        <f ca="1" t="shared" si="4"/>
        <v>1</v>
      </c>
      <c r="G27" s="56" t="b">
        <f ca="1" t="shared" si="5"/>
        <v>0</v>
      </c>
      <c r="H27" s="56" t="b">
        <f ca="1" t="shared" si="6"/>
        <v>1</v>
      </c>
      <c r="I27" s="56" t="b">
        <f ca="1" t="shared" si="7"/>
        <v>0</v>
      </c>
    </row>
    <row r="28" ht="15.75" customHeight="1" spans="2:9">
      <c r="B28" s="16">
        <f ca="1" t="shared" si="0"/>
        <v>87</v>
      </c>
      <c r="C28" s="16">
        <f ca="1" t="shared" si="1"/>
        <v>32</v>
      </c>
      <c r="D28" s="51" t="b">
        <f ca="1" t="shared" si="2"/>
        <v>0</v>
      </c>
      <c r="E28" s="55" t="b">
        <f ca="1" t="shared" si="3"/>
        <v>1</v>
      </c>
      <c r="F28" s="56" t="b">
        <f ca="1" t="shared" si="4"/>
        <v>1</v>
      </c>
      <c r="G28" s="56" t="b">
        <f ca="1" t="shared" si="5"/>
        <v>0</v>
      </c>
      <c r="H28" s="56" t="b">
        <f ca="1" t="shared" si="6"/>
        <v>1</v>
      </c>
      <c r="I28" s="56" t="b">
        <f ca="1" t="shared" si="7"/>
        <v>0</v>
      </c>
    </row>
    <row r="29" ht="15.75" customHeight="1" spans="2:9">
      <c r="B29" s="16">
        <f ca="1" t="shared" si="0"/>
        <v>49</v>
      </c>
      <c r="C29" s="16">
        <f ca="1" t="shared" si="1"/>
        <v>6</v>
      </c>
      <c r="D29" s="51" t="b">
        <f ca="1" t="shared" si="2"/>
        <v>0</v>
      </c>
      <c r="E29" s="55" t="b">
        <f ca="1" t="shared" si="3"/>
        <v>1</v>
      </c>
      <c r="F29" s="56" t="b">
        <f ca="1" t="shared" si="4"/>
        <v>1</v>
      </c>
      <c r="G29" s="56" t="b">
        <f ca="1" t="shared" si="5"/>
        <v>0</v>
      </c>
      <c r="H29" s="56" t="b">
        <f ca="1" t="shared" si="6"/>
        <v>1</v>
      </c>
      <c r="I29" s="56" t="b">
        <f ca="1" t="shared" si="7"/>
        <v>0</v>
      </c>
    </row>
    <row r="30" ht="15.75" customHeight="1" spans="2:9">
      <c r="B30" s="16">
        <f ca="1" t="shared" si="0"/>
        <v>62</v>
      </c>
      <c r="C30" s="16">
        <f ca="1" t="shared" si="1"/>
        <v>36</v>
      </c>
      <c r="D30" s="51" t="b">
        <f ca="1" t="shared" si="2"/>
        <v>0</v>
      </c>
      <c r="E30" s="55" t="b">
        <f ca="1" t="shared" si="3"/>
        <v>1</v>
      </c>
      <c r="F30" s="56" t="b">
        <f ca="1" t="shared" si="4"/>
        <v>1</v>
      </c>
      <c r="G30" s="56" t="b">
        <f ca="1" t="shared" si="5"/>
        <v>0</v>
      </c>
      <c r="H30" s="56" t="b">
        <f ca="1" t="shared" si="6"/>
        <v>1</v>
      </c>
      <c r="I30" s="56" t="b">
        <f ca="1" t="shared" si="7"/>
        <v>0</v>
      </c>
    </row>
    <row r="31" ht="15.75" customHeight="1" spans="2:9">
      <c r="B31" s="16">
        <f ca="1" t="shared" si="0"/>
        <v>15</v>
      </c>
      <c r="C31" s="16">
        <f ca="1" t="shared" si="1"/>
        <v>64</v>
      </c>
      <c r="D31" s="51" t="b">
        <f ca="1" t="shared" si="2"/>
        <v>0</v>
      </c>
      <c r="E31" s="55" t="b">
        <f ca="1" t="shared" si="3"/>
        <v>1</v>
      </c>
      <c r="F31" s="56" t="b">
        <f ca="1" t="shared" si="4"/>
        <v>0</v>
      </c>
      <c r="G31" s="56" t="b">
        <f ca="1" t="shared" si="5"/>
        <v>1</v>
      </c>
      <c r="H31" s="56" t="b">
        <f ca="1" t="shared" si="6"/>
        <v>0</v>
      </c>
      <c r="I31" s="56" t="b">
        <f ca="1" t="shared" si="7"/>
        <v>1</v>
      </c>
    </row>
    <row r="32" ht="15.75" customHeight="1" spans="2:9">
      <c r="B32" s="16">
        <f ca="1" t="shared" si="0"/>
        <v>9</v>
      </c>
      <c r="C32" s="16">
        <f ca="1" t="shared" si="1"/>
        <v>85</v>
      </c>
      <c r="D32" s="51" t="b">
        <f ca="1" t="shared" si="2"/>
        <v>0</v>
      </c>
      <c r="E32" s="55" t="b">
        <f ca="1" t="shared" si="3"/>
        <v>1</v>
      </c>
      <c r="F32" s="56" t="b">
        <f ca="1" t="shared" si="4"/>
        <v>0</v>
      </c>
      <c r="G32" s="56" t="b">
        <f ca="1" t="shared" si="5"/>
        <v>1</v>
      </c>
      <c r="H32" s="56" t="b">
        <f ca="1" t="shared" si="6"/>
        <v>0</v>
      </c>
      <c r="I32" s="56" t="b">
        <f ca="1" t="shared" si="7"/>
        <v>1</v>
      </c>
    </row>
    <row r="33" ht="15.75" customHeight="1" spans="2:9">
      <c r="B33" s="16">
        <f ca="1" t="shared" si="0"/>
        <v>43</v>
      </c>
      <c r="C33" s="16">
        <f ca="1" t="shared" si="1"/>
        <v>34</v>
      </c>
      <c r="D33" s="51" t="b">
        <f ca="1" t="shared" si="2"/>
        <v>0</v>
      </c>
      <c r="E33" s="55" t="b">
        <f ca="1" t="shared" si="3"/>
        <v>1</v>
      </c>
      <c r="F33" s="56" t="b">
        <f ca="1" t="shared" si="4"/>
        <v>1</v>
      </c>
      <c r="G33" s="56" t="b">
        <f ca="1" t="shared" si="5"/>
        <v>0</v>
      </c>
      <c r="H33" s="56" t="b">
        <f ca="1" t="shared" si="6"/>
        <v>1</v>
      </c>
      <c r="I33" s="56" t="b">
        <f ca="1" t="shared" si="7"/>
        <v>0</v>
      </c>
    </row>
    <row r="34" ht="15.75" customHeight="1" spans="2:9">
      <c r="B34" s="16">
        <f ca="1" t="shared" si="0"/>
        <v>49</v>
      </c>
      <c r="C34" s="16">
        <f ca="1" t="shared" si="1"/>
        <v>64</v>
      </c>
      <c r="D34" s="51" t="b">
        <f ca="1" t="shared" si="2"/>
        <v>0</v>
      </c>
      <c r="E34" s="55" t="b">
        <f ca="1" t="shared" si="3"/>
        <v>1</v>
      </c>
      <c r="F34" s="56" t="b">
        <f ca="1" t="shared" si="4"/>
        <v>0</v>
      </c>
      <c r="G34" s="56" t="b">
        <f ca="1" t="shared" si="5"/>
        <v>1</v>
      </c>
      <c r="H34" s="56" t="b">
        <f ca="1" t="shared" si="6"/>
        <v>0</v>
      </c>
      <c r="I34" s="56" t="b">
        <f ca="1" t="shared" si="7"/>
        <v>1</v>
      </c>
    </row>
    <row r="35" ht="15.75" customHeight="1" spans="2:9">
      <c r="B35" s="16">
        <f ca="1" t="shared" si="0"/>
        <v>70</v>
      </c>
      <c r="C35" s="16">
        <f ca="1" t="shared" si="1"/>
        <v>12</v>
      </c>
      <c r="D35" s="51" t="b">
        <f ca="1" t="shared" si="2"/>
        <v>0</v>
      </c>
      <c r="E35" s="55" t="b">
        <f ca="1" t="shared" si="3"/>
        <v>1</v>
      </c>
      <c r="F35" s="56" t="b">
        <f ca="1" t="shared" si="4"/>
        <v>1</v>
      </c>
      <c r="G35" s="56" t="b">
        <f ca="1" t="shared" si="5"/>
        <v>0</v>
      </c>
      <c r="H35" s="56" t="b">
        <f ca="1" t="shared" si="6"/>
        <v>1</v>
      </c>
      <c r="I35" s="56" t="b">
        <f ca="1" t="shared" si="7"/>
        <v>0</v>
      </c>
    </row>
    <row r="36" ht="15.75" customHeight="1" spans="2:9">
      <c r="B36" s="16">
        <f ca="1" t="shared" si="0"/>
        <v>23</v>
      </c>
      <c r="C36" s="16">
        <f ca="1" t="shared" si="1"/>
        <v>86</v>
      </c>
      <c r="D36" s="51" t="b">
        <f ca="1" t="shared" si="2"/>
        <v>0</v>
      </c>
      <c r="E36" s="55" t="b">
        <f ca="1" t="shared" si="3"/>
        <v>1</v>
      </c>
      <c r="F36" s="56" t="b">
        <f ca="1" t="shared" si="4"/>
        <v>0</v>
      </c>
      <c r="G36" s="56" t="b">
        <f ca="1" t="shared" si="5"/>
        <v>1</v>
      </c>
      <c r="H36" s="56" t="b">
        <f ca="1" t="shared" si="6"/>
        <v>0</v>
      </c>
      <c r="I36" s="56" t="b">
        <f ca="1" t="shared" si="7"/>
        <v>1</v>
      </c>
    </row>
    <row r="37" ht="15.75" customHeight="1" spans="2:9">
      <c r="B37" s="16">
        <f ca="1" t="shared" si="0"/>
        <v>21</v>
      </c>
      <c r="C37" s="16">
        <f ca="1" t="shared" si="1"/>
        <v>77</v>
      </c>
      <c r="D37" s="51" t="b">
        <f ca="1" t="shared" si="2"/>
        <v>0</v>
      </c>
      <c r="E37" s="55" t="b">
        <f ca="1" t="shared" si="3"/>
        <v>1</v>
      </c>
      <c r="F37" s="56" t="b">
        <f ca="1" t="shared" si="4"/>
        <v>0</v>
      </c>
      <c r="G37" s="56" t="b">
        <f ca="1" t="shared" si="5"/>
        <v>1</v>
      </c>
      <c r="H37" s="56" t="b">
        <f ca="1" t="shared" si="6"/>
        <v>0</v>
      </c>
      <c r="I37" s="56" t="b">
        <f ca="1" t="shared" si="7"/>
        <v>1</v>
      </c>
    </row>
    <row r="38" ht="15.75" customHeight="1" spans="2:9">
      <c r="B38" s="16">
        <f ca="1" t="shared" si="0"/>
        <v>56</v>
      </c>
      <c r="C38" s="16">
        <f ca="1" t="shared" si="1"/>
        <v>37</v>
      </c>
      <c r="D38" s="51" t="b">
        <f ca="1" t="shared" si="2"/>
        <v>0</v>
      </c>
      <c r="E38" s="55" t="b">
        <f ca="1" t="shared" si="3"/>
        <v>1</v>
      </c>
      <c r="F38" s="56" t="b">
        <f ca="1" t="shared" si="4"/>
        <v>1</v>
      </c>
      <c r="G38" s="56" t="b">
        <f ca="1" t="shared" si="5"/>
        <v>0</v>
      </c>
      <c r="H38" s="56" t="b">
        <f ca="1" t="shared" si="6"/>
        <v>1</v>
      </c>
      <c r="I38" s="56" t="b">
        <f ca="1" t="shared" si="7"/>
        <v>0</v>
      </c>
    </row>
    <row r="39" ht="15.75" customHeight="1" spans="2:9">
      <c r="B39" s="16">
        <f ca="1" t="shared" si="0"/>
        <v>14</v>
      </c>
      <c r="C39" s="16">
        <f ca="1" t="shared" si="1"/>
        <v>25</v>
      </c>
      <c r="D39" s="51" t="b">
        <f ca="1" t="shared" si="2"/>
        <v>0</v>
      </c>
      <c r="E39" s="55" t="b">
        <f ca="1" t="shared" si="3"/>
        <v>1</v>
      </c>
      <c r="F39" s="56" t="b">
        <f ca="1" t="shared" si="4"/>
        <v>0</v>
      </c>
      <c r="G39" s="56" t="b">
        <f ca="1" t="shared" si="5"/>
        <v>1</v>
      </c>
      <c r="H39" s="56" t="b">
        <f ca="1" t="shared" si="6"/>
        <v>0</v>
      </c>
      <c r="I39" s="56" t="b">
        <f ca="1" t="shared" si="7"/>
        <v>1</v>
      </c>
    </row>
    <row r="40" ht="15.75" customHeight="1" spans="2:9">
      <c r="B40" s="16">
        <f ca="1" t="shared" si="0"/>
        <v>26</v>
      </c>
      <c r="C40" s="16">
        <f ca="1" t="shared" si="1"/>
        <v>88</v>
      </c>
      <c r="D40" s="51" t="b">
        <f ca="1" t="shared" si="2"/>
        <v>0</v>
      </c>
      <c r="E40" s="55" t="b">
        <f ca="1" t="shared" si="3"/>
        <v>1</v>
      </c>
      <c r="F40" s="56" t="b">
        <f ca="1" t="shared" si="4"/>
        <v>0</v>
      </c>
      <c r="G40" s="56" t="b">
        <f ca="1" t="shared" si="5"/>
        <v>1</v>
      </c>
      <c r="H40" s="56" t="b">
        <f ca="1" t="shared" si="6"/>
        <v>0</v>
      </c>
      <c r="I40" s="56" t="b">
        <f ca="1" t="shared" si="7"/>
        <v>1</v>
      </c>
    </row>
    <row r="41" ht="15.75" customHeight="1" spans="2:9">
      <c r="B41" s="16">
        <f ca="1" t="shared" si="0"/>
        <v>10</v>
      </c>
      <c r="C41" s="16">
        <f ca="1" t="shared" si="1"/>
        <v>60</v>
      </c>
      <c r="D41" s="51" t="b">
        <f ca="1" t="shared" si="2"/>
        <v>0</v>
      </c>
      <c r="E41" s="55" t="b">
        <f ca="1" t="shared" si="3"/>
        <v>1</v>
      </c>
      <c r="F41" s="56" t="b">
        <f ca="1" t="shared" si="4"/>
        <v>0</v>
      </c>
      <c r="G41" s="56" t="b">
        <f ca="1" t="shared" si="5"/>
        <v>1</v>
      </c>
      <c r="H41" s="56" t="b">
        <f ca="1" t="shared" si="6"/>
        <v>0</v>
      </c>
      <c r="I41" s="56" t="b">
        <f ca="1" t="shared" si="7"/>
        <v>1</v>
      </c>
    </row>
    <row r="42" ht="15.75" customHeight="1" spans="2:9">
      <c r="B42" s="16">
        <f ca="1" t="shared" si="0"/>
        <v>39</v>
      </c>
      <c r="C42" s="16">
        <f ca="1" t="shared" si="1"/>
        <v>22</v>
      </c>
      <c r="D42" s="51" t="b">
        <f ca="1" t="shared" si="2"/>
        <v>0</v>
      </c>
      <c r="E42" s="55" t="b">
        <f ca="1" t="shared" si="3"/>
        <v>1</v>
      </c>
      <c r="F42" s="56" t="b">
        <f ca="1" t="shared" si="4"/>
        <v>1</v>
      </c>
      <c r="G42" s="56" t="b">
        <f ca="1" t="shared" si="5"/>
        <v>0</v>
      </c>
      <c r="H42" s="56" t="b">
        <f ca="1" t="shared" si="6"/>
        <v>1</v>
      </c>
      <c r="I42" s="56" t="b">
        <f ca="1" t="shared" si="7"/>
        <v>0</v>
      </c>
    </row>
    <row r="43" ht="15.75" customHeight="1" spans="2:9">
      <c r="B43" s="16">
        <f ca="1" t="shared" si="0"/>
        <v>29</v>
      </c>
      <c r="C43" s="16">
        <f ca="1" t="shared" si="1"/>
        <v>83</v>
      </c>
      <c r="D43" s="51" t="b">
        <f ca="1" t="shared" si="2"/>
        <v>0</v>
      </c>
      <c r="E43" s="55" t="b">
        <f ca="1" t="shared" si="3"/>
        <v>1</v>
      </c>
      <c r="F43" s="56" t="b">
        <f ca="1" t="shared" si="4"/>
        <v>0</v>
      </c>
      <c r="G43" s="56" t="b">
        <f ca="1" t="shared" si="5"/>
        <v>1</v>
      </c>
      <c r="H43" s="56" t="b">
        <f ca="1" t="shared" si="6"/>
        <v>0</v>
      </c>
      <c r="I43" s="56" t="b">
        <f ca="1" t="shared" si="7"/>
        <v>1</v>
      </c>
    </row>
    <row r="44" ht="15.75" customHeight="1" spans="2:9">
      <c r="B44" s="16">
        <f ca="1" t="shared" si="0"/>
        <v>50</v>
      </c>
      <c r="C44" s="16">
        <f ca="1" t="shared" si="1"/>
        <v>46</v>
      </c>
      <c r="D44" s="51" t="b">
        <f ca="1" t="shared" si="2"/>
        <v>0</v>
      </c>
      <c r="E44" s="55" t="b">
        <f ca="1" t="shared" si="3"/>
        <v>1</v>
      </c>
      <c r="F44" s="56" t="b">
        <f ca="1" t="shared" si="4"/>
        <v>1</v>
      </c>
      <c r="G44" s="56" t="b">
        <f ca="1" t="shared" si="5"/>
        <v>0</v>
      </c>
      <c r="H44" s="56" t="b">
        <f ca="1" t="shared" si="6"/>
        <v>1</v>
      </c>
      <c r="I44" s="56" t="b">
        <f ca="1" t="shared" si="7"/>
        <v>0</v>
      </c>
    </row>
    <row r="45" ht="15.75" customHeight="1" spans="2:9">
      <c r="B45" s="16">
        <f ca="1" t="shared" si="0"/>
        <v>58</v>
      </c>
      <c r="C45" s="16">
        <f ca="1" t="shared" si="1"/>
        <v>42</v>
      </c>
      <c r="D45" s="51" t="b">
        <f ca="1" t="shared" si="2"/>
        <v>0</v>
      </c>
      <c r="E45" s="55" t="b">
        <f ca="1" t="shared" si="3"/>
        <v>1</v>
      </c>
      <c r="F45" s="56" t="b">
        <f ca="1" t="shared" si="4"/>
        <v>1</v>
      </c>
      <c r="G45" s="56" t="b">
        <f ca="1" t="shared" si="5"/>
        <v>0</v>
      </c>
      <c r="H45" s="56" t="b">
        <f ca="1" t="shared" si="6"/>
        <v>1</v>
      </c>
      <c r="I45" s="56" t="b">
        <f ca="1" t="shared" si="7"/>
        <v>0</v>
      </c>
    </row>
    <row r="46" ht="15.75" customHeight="1" spans="2:9">
      <c r="B46" s="16">
        <f ca="1" t="shared" si="0"/>
        <v>56</v>
      </c>
      <c r="C46" s="16">
        <f ca="1" t="shared" si="1"/>
        <v>50</v>
      </c>
      <c r="D46" s="51" t="b">
        <f ca="1" t="shared" si="2"/>
        <v>0</v>
      </c>
      <c r="E46" s="55" t="b">
        <f ca="1" t="shared" si="3"/>
        <v>1</v>
      </c>
      <c r="F46" s="56" t="b">
        <f ca="1" t="shared" si="4"/>
        <v>1</v>
      </c>
      <c r="G46" s="56" t="b">
        <f ca="1" t="shared" si="5"/>
        <v>0</v>
      </c>
      <c r="H46" s="56" t="b">
        <f ca="1" t="shared" si="6"/>
        <v>1</v>
      </c>
      <c r="I46" s="56" t="b">
        <f ca="1" t="shared" si="7"/>
        <v>0</v>
      </c>
    </row>
    <row r="47" ht="15.75" customHeight="1" spans="2:9">
      <c r="B47" s="16">
        <f ca="1" t="shared" si="0"/>
        <v>46</v>
      </c>
      <c r="C47" s="16">
        <f ca="1" t="shared" si="1"/>
        <v>73</v>
      </c>
      <c r="D47" s="51" t="b">
        <f ca="1" t="shared" si="2"/>
        <v>0</v>
      </c>
      <c r="E47" s="55" t="b">
        <f ca="1" t="shared" si="3"/>
        <v>1</v>
      </c>
      <c r="F47" s="56" t="b">
        <f ca="1" t="shared" si="4"/>
        <v>0</v>
      </c>
      <c r="G47" s="56" t="b">
        <f ca="1" t="shared" si="5"/>
        <v>1</v>
      </c>
      <c r="H47" s="56" t="b">
        <f ca="1" t="shared" si="6"/>
        <v>0</v>
      </c>
      <c r="I47" s="56" t="b">
        <f ca="1" t="shared" si="7"/>
        <v>1</v>
      </c>
    </row>
    <row r="48" ht="15.75" customHeight="1" spans="2:9">
      <c r="B48" s="16">
        <f ca="1" t="shared" si="0"/>
        <v>66</v>
      </c>
      <c r="C48" s="16">
        <f ca="1" t="shared" si="1"/>
        <v>34</v>
      </c>
      <c r="D48" s="51" t="b">
        <f ca="1" t="shared" si="2"/>
        <v>0</v>
      </c>
      <c r="E48" s="55" t="b">
        <f ca="1" t="shared" si="3"/>
        <v>1</v>
      </c>
      <c r="F48" s="56" t="b">
        <f ca="1" t="shared" si="4"/>
        <v>1</v>
      </c>
      <c r="G48" s="56" t="b">
        <f ca="1" t="shared" si="5"/>
        <v>0</v>
      </c>
      <c r="H48" s="56" t="b">
        <f ca="1" t="shared" si="6"/>
        <v>1</v>
      </c>
      <c r="I48" s="56" t="b">
        <f ca="1" t="shared" si="7"/>
        <v>0</v>
      </c>
    </row>
    <row r="49" ht="15.75" customHeight="1" spans="2:9">
      <c r="B49" s="16">
        <f ca="1" t="shared" si="0"/>
        <v>68</v>
      </c>
      <c r="C49" s="16">
        <f ca="1" t="shared" si="1"/>
        <v>41</v>
      </c>
      <c r="D49" s="51" t="b">
        <f ca="1" t="shared" si="2"/>
        <v>0</v>
      </c>
      <c r="E49" s="55" t="b">
        <f ca="1" t="shared" si="3"/>
        <v>1</v>
      </c>
      <c r="F49" s="56" t="b">
        <f ca="1" t="shared" si="4"/>
        <v>1</v>
      </c>
      <c r="G49" s="56" t="b">
        <f ca="1" t="shared" si="5"/>
        <v>0</v>
      </c>
      <c r="H49" s="56" t="b">
        <f ca="1" t="shared" si="6"/>
        <v>1</v>
      </c>
      <c r="I49" s="56" t="b">
        <f ca="1" t="shared" si="7"/>
        <v>0</v>
      </c>
    </row>
    <row r="50" ht="15.75" customHeight="1" spans="2:9">
      <c r="B50" s="16">
        <f ca="1" t="shared" si="0"/>
        <v>63</v>
      </c>
      <c r="C50" s="16">
        <f ca="1" t="shared" si="1"/>
        <v>85</v>
      </c>
      <c r="D50" s="51" t="b">
        <f ca="1" t="shared" si="2"/>
        <v>0</v>
      </c>
      <c r="E50" s="55" t="b">
        <f ca="1" t="shared" si="3"/>
        <v>1</v>
      </c>
      <c r="F50" s="56" t="b">
        <f ca="1" t="shared" si="4"/>
        <v>0</v>
      </c>
      <c r="G50" s="56" t="b">
        <f ca="1" t="shared" si="5"/>
        <v>1</v>
      </c>
      <c r="H50" s="56" t="b">
        <f ca="1" t="shared" si="6"/>
        <v>0</v>
      </c>
      <c r="I50" s="56" t="b">
        <f ca="1" t="shared" si="7"/>
        <v>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E1"/>
    <mergeCell ref="B13:E13"/>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
  <sheetViews>
    <sheetView tabSelected="1" topLeftCell="A142" workbookViewId="0">
      <selection activeCell="E156" sqref="E156"/>
    </sheetView>
  </sheetViews>
  <sheetFormatPr defaultColWidth="11.25" defaultRowHeight="15" customHeight="1" outlineLevelCol="7"/>
  <cols>
    <col min="1" max="1" width="12.125" customWidth="1"/>
    <col min="2" max="2" width="18" customWidth="1"/>
    <col min="3" max="3" width="19.75" customWidth="1"/>
    <col min="4" max="4" width="19.125" customWidth="1"/>
    <col min="5" max="5" width="27.375" customWidth="1"/>
    <col min="6" max="6" width="28.5" customWidth="1"/>
    <col min="7" max="26" width="10.5" customWidth="1"/>
  </cols>
  <sheetData>
    <row r="1" ht="15.75" customHeight="1"/>
    <row r="2" ht="15.75" customHeight="1" spans="1:6">
      <c r="A2" s="13" t="s">
        <v>148</v>
      </c>
      <c r="B2" s="6"/>
      <c r="C2" s="6"/>
      <c r="D2" s="6"/>
      <c r="E2" s="6"/>
      <c r="F2" s="7"/>
    </row>
    <row r="3" ht="15.75" customHeight="1"/>
    <row r="4" ht="15.75" customHeight="1"/>
    <row r="5" ht="15.75" customHeight="1"/>
    <row r="6" ht="15.75" customHeight="1" spans="1:1">
      <c r="A6" s="14" t="s">
        <v>149</v>
      </c>
    </row>
    <row r="7" ht="15.75" customHeight="1"/>
    <row r="8" ht="15.75" customHeight="1" spans="1:1">
      <c r="A8" s="15" t="s">
        <v>150</v>
      </c>
    </row>
    <row r="9" ht="15.75" customHeight="1" spans="1:1">
      <c r="A9" s="15" t="s">
        <v>151</v>
      </c>
    </row>
    <row r="10" ht="15.75" customHeight="1" spans="1:1">
      <c r="A10" s="15" t="s">
        <v>152</v>
      </c>
    </row>
    <row r="11" ht="15.75" customHeight="1" spans="1:1">
      <c r="A11" s="15" t="s">
        <v>153</v>
      </c>
    </row>
    <row r="12" ht="15.75" customHeight="1"/>
    <row r="13" ht="15.75" customHeight="1" spans="1:3">
      <c r="A13" s="16" t="s">
        <v>154</v>
      </c>
      <c r="B13" s="16" t="s">
        <v>155</v>
      </c>
      <c r="C13" s="16" t="s">
        <v>156</v>
      </c>
    </row>
    <row r="14" ht="15.75" customHeight="1" spans="1:3">
      <c r="A14" s="17" t="s">
        <v>157</v>
      </c>
      <c r="B14" s="17">
        <v>98</v>
      </c>
      <c r="C14" s="17" t="str">
        <f>IF(B14&gt;=60,"Pass","Fail")</f>
        <v>Pass</v>
      </c>
    </row>
    <row r="15" ht="15.75" customHeight="1" spans="1:3">
      <c r="A15" s="17" t="s">
        <v>158</v>
      </c>
      <c r="B15" s="17">
        <v>55</v>
      </c>
      <c r="C15" s="17" t="str">
        <f>IF(B15&gt;=60,"Pass","Fail")</f>
        <v>Fail</v>
      </c>
    </row>
    <row r="16" ht="15.75" customHeight="1" spans="1:3">
      <c r="A16" s="17" t="s">
        <v>159</v>
      </c>
      <c r="B16" s="17">
        <v>15</v>
      </c>
      <c r="C16" s="17" t="str">
        <f>IF(B16&gt;=60,"Pass","Fail")</f>
        <v>Fail</v>
      </c>
    </row>
    <row r="17" ht="15.75" customHeight="1" spans="1:3">
      <c r="A17" s="17" t="s">
        <v>160</v>
      </c>
      <c r="B17" s="17">
        <v>60</v>
      </c>
      <c r="C17" s="17" t="str">
        <f>IF(B17&gt;=60,"Pass","Fail")</f>
        <v>Pass</v>
      </c>
    </row>
    <row r="18" ht="15.75" customHeight="1"/>
    <row r="19" ht="15.75" customHeight="1"/>
    <row r="20" ht="15.75" customHeight="1" spans="1:1">
      <c r="A20" s="14" t="s">
        <v>161</v>
      </c>
    </row>
    <row r="21" ht="15.75" customHeight="1"/>
    <row r="22" ht="15.75" customHeight="1" spans="1:1">
      <c r="A22" s="15" t="s">
        <v>162</v>
      </c>
    </row>
    <row r="23" ht="15.75" customHeight="1" spans="1:1">
      <c r="A23" s="15" t="s">
        <v>163</v>
      </c>
    </row>
    <row r="24" ht="15.75" customHeight="1" spans="1:1">
      <c r="A24" s="15" t="s">
        <v>164</v>
      </c>
    </row>
    <row r="25" ht="15.75" customHeight="1"/>
    <row r="26" ht="15.75" customHeight="1" spans="1:3">
      <c r="A26" s="16"/>
      <c r="B26" s="16" t="s">
        <v>165</v>
      </c>
      <c r="C26" s="16" t="s">
        <v>166</v>
      </c>
    </row>
    <row r="27" ht="15.75" customHeight="1" spans="1:4">
      <c r="A27" s="17"/>
      <c r="B27" s="16" t="s">
        <v>167</v>
      </c>
      <c r="C27" s="16" t="s">
        <v>168</v>
      </c>
      <c r="D27" s="16" t="s">
        <v>169</v>
      </c>
    </row>
    <row r="28" ht="15.75" customHeight="1" spans="1:4">
      <c r="A28" s="17" t="s">
        <v>170</v>
      </c>
      <c r="B28" s="17" t="s">
        <v>171</v>
      </c>
      <c r="C28" s="17" t="s">
        <v>171</v>
      </c>
      <c r="D28" s="17" t="str">
        <f>IF(B28=C28,"Match","Not Match")</f>
        <v>Match</v>
      </c>
    </row>
    <row r="29" ht="15.75" customHeight="1" spans="1:4">
      <c r="A29" s="17" t="s">
        <v>172</v>
      </c>
      <c r="B29" s="17" t="s">
        <v>173</v>
      </c>
      <c r="C29" s="17" t="s">
        <v>173</v>
      </c>
      <c r="D29" s="17" t="str">
        <f>IF(B29=C29,"Match","Not Match")</f>
        <v>Match</v>
      </c>
    </row>
    <row r="30" ht="15.75" customHeight="1" spans="1:4">
      <c r="A30" s="17" t="s">
        <v>174</v>
      </c>
      <c r="B30" s="17" t="s">
        <v>175</v>
      </c>
      <c r="C30" s="17" t="s">
        <v>176</v>
      </c>
      <c r="D30" s="17" t="str">
        <f>IF(B30=C30,"Match","Not Match")</f>
        <v>Not Match</v>
      </c>
    </row>
    <row r="31" ht="15.75" customHeight="1" spans="1:4">
      <c r="A31" s="17" t="s">
        <v>177</v>
      </c>
      <c r="B31" s="17" t="s">
        <v>178</v>
      </c>
      <c r="C31" s="17" t="s">
        <v>178</v>
      </c>
      <c r="D31" s="17" t="str">
        <f>IF(B31=C31,"Match","Not Match")</f>
        <v>Match</v>
      </c>
    </row>
    <row r="32" ht="15.75" customHeight="1"/>
    <row r="33" ht="15.75" customHeight="1"/>
    <row r="34" ht="15.75" customHeight="1"/>
    <row r="35" ht="15.75" customHeight="1" spans="1:1">
      <c r="A35" s="18" t="s">
        <v>179</v>
      </c>
    </row>
    <row r="36" ht="15.75" customHeight="1"/>
    <row r="37" ht="15.75" customHeight="1" spans="2:7">
      <c r="B37" s="15" t="s">
        <v>180</v>
      </c>
      <c r="F37" s="9"/>
      <c r="G37" s="9"/>
    </row>
    <row r="38" ht="15.75" customHeight="1" spans="1:7">
      <c r="A38" s="15">
        <v>1</v>
      </c>
      <c r="B38" s="19" t="s">
        <v>181</v>
      </c>
      <c r="F38" s="9"/>
      <c r="G38" s="9"/>
    </row>
    <row r="39" ht="15.75" customHeight="1" spans="6:7">
      <c r="F39" s="9"/>
      <c r="G39" s="9"/>
    </row>
    <row r="40" ht="15.75" customHeight="1" spans="1:7">
      <c r="A40" s="15">
        <v>2</v>
      </c>
      <c r="B40" s="19" t="s">
        <v>182</v>
      </c>
      <c r="F40" s="9"/>
      <c r="G40" s="9"/>
    </row>
    <row r="41" ht="15.75" customHeight="1" spans="1:7">
      <c r="A41" s="20"/>
      <c r="C41" s="9"/>
      <c r="D41" s="9"/>
      <c r="E41" s="9"/>
      <c r="F41" s="9"/>
      <c r="G41" s="9"/>
    </row>
    <row r="42" ht="15.75" customHeight="1" spans="1:7">
      <c r="A42" s="20"/>
      <c r="C42" s="9"/>
      <c r="D42" s="9"/>
      <c r="E42" s="9"/>
      <c r="F42" s="9"/>
      <c r="G42" s="9"/>
    </row>
    <row r="43" ht="15.75" customHeight="1" spans="1:7">
      <c r="A43" s="9"/>
      <c r="C43" s="9"/>
      <c r="D43" s="9"/>
      <c r="E43" s="21" t="s">
        <v>183</v>
      </c>
      <c r="F43" s="21" t="s">
        <v>184</v>
      </c>
      <c r="G43" s="9"/>
    </row>
    <row r="44" ht="15.75" customHeight="1" spans="1:7">
      <c r="A44" s="9"/>
      <c r="B44" s="22" t="s">
        <v>185</v>
      </c>
      <c r="C44" s="22" t="s">
        <v>154</v>
      </c>
      <c r="D44" s="23" t="s">
        <v>186</v>
      </c>
      <c r="E44" s="22" t="s">
        <v>187</v>
      </c>
      <c r="F44" s="22" t="s">
        <v>188</v>
      </c>
      <c r="G44" s="9"/>
    </row>
    <row r="45" ht="15.75" customHeight="1" spans="1:7">
      <c r="A45" s="9"/>
      <c r="B45" s="17">
        <v>1</v>
      </c>
      <c r="C45" s="17" t="s">
        <v>189</v>
      </c>
      <c r="D45" s="17">
        <v>16</v>
      </c>
      <c r="E45" s="24" t="str">
        <f>IF(D45&gt;=16,"Eligible","Not Eligible")</f>
        <v>Eligible</v>
      </c>
      <c r="F45" s="24" t="str">
        <f>IF(D45&gt;=18,"Adult","Minor")</f>
        <v>Minor</v>
      </c>
      <c r="G45" s="9"/>
    </row>
    <row r="46" ht="15.75" customHeight="1" spans="1:7">
      <c r="A46" s="9"/>
      <c r="B46" s="17">
        <v>2</v>
      </c>
      <c r="C46" s="17" t="s">
        <v>190</v>
      </c>
      <c r="D46" s="17">
        <v>18</v>
      </c>
      <c r="E46" s="24" t="str">
        <f t="shared" ref="E46:E52" si="0">IF(D46&gt;=16,"Eligible","Not Eligible")</f>
        <v>Eligible</v>
      </c>
      <c r="F46" s="24" t="str">
        <f t="shared" ref="F46:F52" si="1">IF(D46&gt;=18,"Adult","Minor")</f>
        <v>Adult</v>
      </c>
      <c r="G46" s="9"/>
    </row>
    <row r="47" ht="15.75" customHeight="1" spans="1:7">
      <c r="A47" s="9"/>
      <c r="B47" s="17">
        <v>3</v>
      </c>
      <c r="C47" s="17" t="s">
        <v>191</v>
      </c>
      <c r="D47" s="17">
        <v>15.5</v>
      </c>
      <c r="E47" s="24" t="str">
        <f t="shared" si="0"/>
        <v>Not Eligible</v>
      </c>
      <c r="F47" s="24" t="str">
        <f t="shared" si="1"/>
        <v>Minor</v>
      </c>
      <c r="G47" s="9"/>
    </row>
    <row r="48" ht="15.75" customHeight="1" spans="1:7">
      <c r="A48" s="9"/>
      <c r="B48" s="17">
        <v>4</v>
      </c>
      <c r="C48" s="17" t="s">
        <v>192</v>
      </c>
      <c r="D48" s="17">
        <v>19</v>
      </c>
      <c r="E48" s="24" t="str">
        <f t="shared" si="0"/>
        <v>Eligible</v>
      </c>
      <c r="F48" s="24" t="str">
        <f t="shared" si="1"/>
        <v>Adult</v>
      </c>
      <c r="G48" s="9"/>
    </row>
    <row r="49" ht="15.75" customHeight="1" spans="1:7">
      <c r="A49" s="9"/>
      <c r="B49" s="17">
        <v>5</v>
      </c>
      <c r="C49" s="17" t="s">
        <v>193</v>
      </c>
      <c r="D49" s="17">
        <v>18</v>
      </c>
      <c r="E49" s="24" t="str">
        <f t="shared" si="0"/>
        <v>Eligible</v>
      </c>
      <c r="F49" s="24" t="str">
        <f t="shared" si="1"/>
        <v>Adult</v>
      </c>
      <c r="G49" s="9"/>
    </row>
    <row r="50" ht="15.75" customHeight="1" spans="1:7">
      <c r="A50" s="9"/>
      <c r="B50" s="17">
        <v>6</v>
      </c>
      <c r="C50" s="17" t="s">
        <v>194</v>
      </c>
      <c r="D50" s="17">
        <v>13</v>
      </c>
      <c r="E50" s="24" t="str">
        <f t="shared" si="0"/>
        <v>Not Eligible</v>
      </c>
      <c r="F50" s="24" t="str">
        <f t="shared" si="1"/>
        <v>Minor</v>
      </c>
      <c r="G50" s="9"/>
    </row>
    <row r="51" ht="15.75" customHeight="1" spans="1:7">
      <c r="A51" s="9"/>
      <c r="B51" s="17">
        <v>7</v>
      </c>
      <c r="C51" s="17" t="s">
        <v>195</v>
      </c>
      <c r="D51" s="17">
        <v>18</v>
      </c>
      <c r="E51" s="24" t="str">
        <f t="shared" si="0"/>
        <v>Eligible</v>
      </c>
      <c r="F51" s="24" t="str">
        <f t="shared" si="1"/>
        <v>Adult</v>
      </c>
      <c r="G51" s="9"/>
    </row>
    <row r="52" ht="15.75" customHeight="1" spans="1:7">
      <c r="A52" s="9"/>
      <c r="B52" s="17">
        <v>8</v>
      </c>
      <c r="C52" s="17" t="s">
        <v>196</v>
      </c>
      <c r="D52" s="17">
        <v>17</v>
      </c>
      <c r="E52" s="24" t="str">
        <f t="shared" si="0"/>
        <v>Eligible</v>
      </c>
      <c r="F52" s="24" t="str">
        <f t="shared" si="1"/>
        <v>Minor</v>
      </c>
      <c r="G52" s="9"/>
    </row>
    <row r="53" ht="15.75" customHeight="1" spans="1:7">
      <c r="A53" s="9"/>
      <c r="C53" s="9"/>
      <c r="D53" s="9"/>
      <c r="E53" s="9"/>
      <c r="F53" s="9"/>
      <c r="G53" s="9"/>
    </row>
    <row r="54" ht="15.75" customHeight="1"/>
    <row r="55" ht="15.75" customHeight="1"/>
    <row r="56" ht="15.75" customHeight="1"/>
    <row r="57" ht="15.75" customHeight="1" spans="1:1">
      <c r="A57" s="18" t="s">
        <v>197</v>
      </c>
    </row>
    <row r="58" ht="15.75" customHeight="1"/>
    <row r="59" ht="15.75" customHeight="1" spans="1:5">
      <c r="A59" s="15" t="s">
        <v>198</v>
      </c>
      <c r="B59" s="9"/>
      <c r="C59" s="9"/>
      <c r="D59" s="9"/>
      <c r="E59" s="9"/>
    </row>
    <row r="60" ht="15.75" customHeight="1" spans="1:5">
      <c r="A60" s="9"/>
      <c r="B60" s="9"/>
      <c r="C60" s="9"/>
      <c r="D60" s="9"/>
      <c r="E60" s="9"/>
    </row>
    <row r="61" ht="15.75" customHeight="1" spans="1:5">
      <c r="A61" s="17"/>
      <c r="B61" s="17" t="s">
        <v>199</v>
      </c>
      <c r="C61" s="9"/>
      <c r="D61" s="9"/>
      <c r="E61" s="9"/>
    </row>
    <row r="62" ht="15.75" customHeight="1" spans="1:5">
      <c r="A62" s="17" t="s">
        <v>200</v>
      </c>
      <c r="B62" s="17">
        <v>1</v>
      </c>
      <c r="C62" s="9"/>
      <c r="D62" s="9"/>
      <c r="E62" s="9"/>
    </row>
    <row r="63" ht="15.75" customHeight="1" spans="1:5">
      <c r="A63" s="17" t="s">
        <v>201</v>
      </c>
      <c r="B63" s="17">
        <v>0.5</v>
      </c>
      <c r="C63" s="9"/>
      <c r="D63" s="9"/>
      <c r="E63" s="9"/>
    </row>
    <row r="64" ht="15.75" customHeight="1" spans="1:5">
      <c r="A64" s="9"/>
      <c r="B64" s="9"/>
      <c r="C64" s="9"/>
      <c r="D64" s="9"/>
      <c r="E64" s="9"/>
    </row>
    <row r="65" ht="15.75" customHeight="1" spans="1:5">
      <c r="A65" s="15" t="s">
        <v>202</v>
      </c>
      <c r="B65" s="9"/>
      <c r="C65" s="9"/>
      <c r="D65" s="9"/>
      <c r="E65" s="9"/>
    </row>
    <row r="66" ht="15.75" customHeight="1" spans="1:5">
      <c r="A66" s="15" t="s">
        <v>203</v>
      </c>
      <c r="B66" s="9"/>
      <c r="C66" s="9"/>
      <c r="D66" s="9"/>
      <c r="E66" s="9"/>
    </row>
    <row r="67" ht="15.75" customHeight="1" spans="1:5">
      <c r="A67" s="9"/>
      <c r="B67" s="9"/>
      <c r="C67" s="9"/>
      <c r="D67" s="9"/>
      <c r="E67" s="9"/>
    </row>
    <row r="68" ht="15.75" customHeight="1" spans="1:5">
      <c r="A68" s="17" t="s">
        <v>154</v>
      </c>
      <c r="B68" s="17" t="s">
        <v>204</v>
      </c>
      <c r="C68" s="17" t="s">
        <v>205</v>
      </c>
      <c r="D68" s="17" t="s">
        <v>206</v>
      </c>
      <c r="E68" s="9"/>
    </row>
    <row r="69" ht="15.75" customHeight="1" spans="1:6">
      <c r="A69" s="17" t="s">
        <v>207</v>
      </c>
      <c r="B69" s="17" t="s">
        <v>200</v>
      </c>
      <c r="C69" s="17">
        <v>46866</v>
      </c>
      <c r="D69" s="25">
        <f>IF(B69=$A$62,C69*$B$62,C69*$B$63)</f>
        <v>46866</v>
      </c>
      <c r="E69" s="9">
        <f>IF(B69=$A$62,C69*100%,C69*50%)</f>
        <v>46866</v>
      </c>
      <c r="F69">
        <f>IF(B69=$A$62,C69*100/100,C69*50/100)</f>
        <v>46866</v>
      </c>
    </row>
    <row r="70" ht="15.75" customHeight="1" spans="1:6">
      <c r="A70" s="17" t="s">
        <v>208</v>
      </c>
      <c r="B70" s="17" t="s">
        <v>201</v>
      </c>
      <c r="C70" s="17">
        <v>33495</v>
      </c>
      <c r="D70" s="25">
        <f t="shared" ref="D70:D75" si="2">IF(B70=$A$62,C70*$B$62,C70*$B$63)</f>
        <v>16747.5</v>
      </c>
      <c r="E70" s="9">
        <f t="shared" ref="E70:E75" si="3">IF(B70=$A$62,C70*100%,C70*50%)</f>
        <v>16747.5</v>
      </c>
      <c r="F70">
        <f t="shared" ref="F70:F75" si="4">IF(B70=$A$62,C70*100/100,C70*50/100)</f>
        <v>16747.5</v>
      </c>
    </row>
    <row r="71" ht="15.75" customHeight="1" spans="1:6">
      <c r="A71" s="17" t="s">
        <v>209</v>
      </c>
      <c r="B71" s="17" t="s">
        <v>201</v>
      </c>
      <c r="C71" s="17">
        <v>35087</v>
      </c>
      <c r="D71" s="25">
        <f t="shared" si="2"/>
        <v>17543.5</v>
      </c>
      <c r="E71" s="9">
        <f t="shared" si="3"/>
        <v>17543.5</v>
      </c>
      <c r="F71">
        <f t="shared" si="4"/>
        <v>17543.5</v>
      </c>
    </row>
    <row r="72" ht="15.75" customHeight="1" spans="1:6">
      <c r="A72" s="17" t="s">
        <v>210</v>
      </c>
      <c r="B72" s="17" t="s">
        <v>200</v>
      </c>
      <c r="C72" s="17">
        <v>42603</v>
      </c>
      <c r="D72" s="25">
        <f t="shared" si="2"/>
        <v>42603</v>
      </c>
      <c r="E72" s="9">
        <f t="shared" si="3"/>
        <v>42603</v>
      </c>
      <c r="F72">
        <f t="shared" si="4"/>
        <v>42603</v>
      </c>
    </row>
    <row r="73" ht="15.75" customHeight="1" spans="1:6">
      <c r="A73" s="17" t="s">
        <v>193</v>
      </c>
      <c r="B73" s="17" t="s">
        <v>201</v>
      </c>
      <c r="C73" s="17">
        <v>36971</v>
      </c>
      <c r="D73" s="25">
        <f t="shared" si="2"/>
        <v>18485.5</v>
      </c>
      <c r="E73" s="9">
        <f t="shared" si="3"/>
        <v>18485.5</v>
      </c>
      <c r="F73">
        <f t="shared" si="4"/>
        <v>18485.5</v>
      </c>
    </row>
    <row r="74" ht="15.75" customHeight="1" spans="1:6">
      <c r="A74" s="17" t="s">
        <v>211</v>
      </c>
      <c r="B74" s="17" t="s">
        <v>200</v>
      </c>
      <c r="C74" s="17">
        <v>41286</v>
      </c>
      <c r="D74" s="25">
        <f t="shared" si="2"/>
        <v>41286</v>
      </c>
      <c r="E74" s="9">
        <f t="shared" si="3"/>
        <v>41286</v>
      </c>
      <c r="F74">
        <f t="shared" si="4"/>
        <v>41286</v>
      </c>
    </row>
    <row r="75" ht="15.75" customHeight="1" spans="1:6">
      <c r="A75" s="17" t="s">
        <v>212</v>
      </c>
      <c r="B75" s="17" t="s">
        <v>201</v>
      </c>
      <c r="C75" s="17">
        <v>37732</v>
      </c>
      <c r="D75" s="25">
        <f t="shared" si="2"/>
        <v>18866</v>
      </c>
      <c r="E75" s="9">
        <f t="shared" si="3"/>
        <v>18866</v>
      </c>
      <c r="F75">
        <f t="shared" si="4"/>
        <v>18866</v>
      </c>
    </row>
    <row r="76" ht="15.75" customHeight="1"/>
    <row r="77" ht="15.75" customHeight="1"/>
    <row r="78" ht="15.75" customHeight="1" spans="1:6">
      <c r="A78" s="26" t="s">
        <v>213</v>
      </c>
      <c r="B78" s="27"/>
      <c r="C78" s="27"/>
      <c r="D78" s="27"/>
      <c r="E78" s="27"/>
      <c r="F78" s="27"/>
    </row>
    <row r="79" ht="15.75" customHeight="1"/>
    <row r="80" ht="15.75" customHeight="1" spans="1:3">
      <c r="A80" s="28" t="s">
        <v>214</v>
      </c>
      <c r="B80" s="27"/>
      <c r="C80" s="27"/>
    </row>
    <row r="81" ht="15.75" customHeight="1"/>
    <row r="82" ht="15.75" customHeight="1" spans="1:7">
      <c r="A82" s="29" t="s">
        <v>215</v>
      </c>
      <c r="B82" s="30" t="s">
        <v>216</v>
      </c>
      <c r="C82" s="29" t="s">
        <v>217</v>
      </c>
      <c r="D82" s="29" t="s">
        <v>218</v>
      </c>
      <c r="E82" s="31"/>
      <c r="F82" s="31"/>
      <c r="G82" s="31"/>
    </row>
    <row r="83" ht="15.75" customHeight="1" spans="1:5">
      <c r="A83" s="32">
        <v>62900</v>
      </c>
      <c r="B83" s="32" t="str">
        <f>IF(A83&gt;=$F$86,"Hight Rate","Low Rate")</f>
        <v>Low Rate</v>
      </c>
      <c r="C83" s="33">
        <f>IF(B83=$E$88,$F$88,$F$87)</f>
        <v>0.05</v>
      </c>
      <c r="D83" s="33">
        <f>A83*C83</f>
        <v>3145</v>
      </c>
      <c r="E83" s="15" t="s">
        <v>219</v>
      </c>
    </row>
    <row r="84" ht="15.75" customHeight="1" spans="1:5">
      <c r="A84" s="32">
        <v>13005</v>
      </c>
      <c r="B84" s="32" t="str">
        <f t="shared" ref="B84:B92" si="5">IF(A84&gt;=$F$86,"Hight Rate","Low Rate")</f>
        <v>Low Rate</v>
      </c>
      <c r="C84" s="33">
        <f t="shared" ref="C84:D92" si="6">IF(B84=$E$88,$F$88,$F$87)</f>
        <v>0.05</v>
      </c>
      <c r="D84" s="33">
        <f t="shared" ref="D84:D92" si="7">A84*C84</f>
        <v>650.25</v>
      </c>
      <c r="E84" s="15" t="s">
        <v>220</v>
      </c>
    </row>
    <row r="85" ht="15.75" customHeight="1" spans="1:4">
      <c r="A85" s="32">
        <v>87000</v>
      </c>
      <c r="B85" s="32" t="str">
        <f t="shared" si="5"/>
        <v>Hight Rate</v>
      </c>
      <c r="C85" s="33">
        <f t="shared" si="6"/>
        <v>0.075</v>
      </c>
      <c r="D85" s="33">
        <f t="shared" si="7"/>
        <v>6525</v>
      </c>
    </row>
    <row r="86" ht="15.75" customHeight="1" spans="1:6">
      <c r="A86" s="32">
        <v>54500</v>
      </c>
      <c r="B86" s="32" t="str">
        <f t="shared" si="5"/>
        <v>Low Rate</v>
      </c>
      <c r="C86" s="33">
        <f t="shared" si="6"/>
        <v>0.05</v>
      </c>
      <c r="D86" s="33">
        <f t="shared" si="7"/>
        <v>2725</v>
      </c>
      <c r="E86" s="15" t="s">
        <v>221</v>
      </c>
      <c r="F86" s="34">
        <v>85000</v>
      </c>
    </row>
    <row r="87" ht="15.75" customHeight="1" spans="1:6">
      <c r="A87" s="32">
        <v>94500</v>
      </c>
      <c r="B87" s="32" t="str">
        <f t="shared" si="5"/>
        <v>Hight Rate</v>
      </c>
      <c r="C87" s="33">
        <f t="shared" si="6"/>
        <v>0.075</v>
      </c>
      <c r="D87" s="33">
        <f t="shared" si="7"/>
        <v>7087.5</v>
      </c>
      <c r="E87" s="15" t="s">
        <v>222</v>
      </c>
      <c r="F87" s="35">
        <v>0.075</v>
      </c>
    </row>
    <row r="88" ht="15.75" customHeight="1" spans="1:6">
      <c r="A88" s="32">
        <v>120500</v>
      </c>
      <c r="B88" s="32" t="str">
        <f t="shared" si="5"/>
        <v>Hight Rate</v>
      </c>
      <c r="C88" s="33">
        <f t="shared" si="6"/>
        <v>0.075</v>
      </c>
      <c r="D88" s="33">
        <f t="shared" si="7"/>
        <v>9037.5</v>
      </c>
      <c r="E88" s="15" t="s">
        <v>223</v>
      </c>
      <c r="F88" s="36">
        <v>0.05</v>
      </c>
    </row>
    <row r="89" ht="15.75" customHeight="1" spans="1:4">
      <c r="A89" s="32">
        <v>85000</v>
      </c>
      <c r="B89" s="32" t="str">
        <f t="shared" si="5"/>
        <v>Hight Rate</v>
      </c>
      <c r="C89" s="33">
        <f t="shared" si="6"/>
        <v>0.075</v>
      </c>
      <c r="D89" s="33">
        <f t="shared" si="7"/>
        <v>6375</v>
      </c>
    </row>
    <row r="90" ht="15.75" customHeight="1" spans="1:5">
      <c r="A90" s="32">
        <v>33400</v>
      </c>
      <c r="B90" s="32" t="str">
        <f t="shared" si="5"/>
        <v>Low Rate</v>
      </c>
      <c r="C90" s="33">
        <f t="shared" si="6"/>
        <v>0.05</v>
      </c>
      <c r="D90" s="33">
        <f t="shared" si="7"/>
        <v>1670</v>
      </c>
      <c r="E90" s="15" t="s">
        <v>224</v>
      </c>
    </row>
    <row r="91" ht="15.75" customHeight="1" spans="1:5">
      <c r="A91" s="32">
        <v>17000</v>
      </c>
      <c r="B91" s="32" t="str">
        <f t="shared" si="5"/>
        <v>Low Rate</v>
      </c>
      <c r="C91" s="33">
        <f t="shared" si="6"/>
        <v>0.05</v>
      </c>
      <c r="D91" s="33">
        <f t="shared" si="7"/>
        <v>850</v>
      </c>
      <c r="E91" s="15" t="s">
        <v>225</v>
      </c>
    </row>
    <row r="92" ht="15.75" customHeight="1" spans="1:6">
      <c r="A92" s="32">
        <v>107900</v>
      </c>
      <c r="B92" s="32" t="str">
        <f t="shared" si="5"/>
        <v>Hight Rate</v>
      </c>
      <c r="C92" s="33">
        <f t="shared" si="6"/>
        <v>0.075</v>
      </c>
      <c r="D92" s="33">
        <f t="shared" si="7"/>
        <v>8092.5</v>
      </c>
      <c r="F92" s="37"/>
    </row>
    <row r="93" ht="15.75" customHeight="1" spans="3:3">
      <c r="C93" s="38"/>
    </row>
    <row r="94" ht="15.75" customHeight="1"/>
    <row r="95" ht="15.75" customHeight="1"/>
    <row r="96" ht="15.75" customHeight="1" spans="1:3">
      <c r="A96" s="28" t="s">
        <v>226</v>
      </c>
      <c r="B96" s="27"/>
      <c r="C96" s="27"/>
    </row>
    <row r="97" ht="15.75" customHeight="1"/>
    <row r="98" ht="15.75" customHeight="1"/>
    <row r="99" ht="15.75" customHeight="1" spans="1:8">
      <c r="A99" s="29" t="s">
        <v>215</v>
      </c>
      <c r="B99" s="30" t="s">
        <v>216</v>
      </c>
      <c r="C99" s="29" t="s">
        <v>217</v>
      </c>
      <c r="D99" s="31"/>
      <c r="E99" s="31"/>
      <c r="F99" s="31"/>
      <c r="G99" s="31"/>
      <c r="H99" s="31"/>
    </row>
    <row r="100" ht="15.75" customHeight="1" spans="1:5">
      <c r="A100" s="32">
        <v>62900</v>
      </c>
      <c r="B100" s="32" t="e">
        <f t="shared" ref="B100:B109" si="8">IF(A100&gt;=Threshold,A100*High_Rate,A100*Low_Rate)</f>
        <v>#VALUE!</v>
      </c>
      <c r="C100" s="33" t="str">
        <f t="shared" ref="C100:C109" si="9">IF(A100&gt;=Threshold,"High_Rate","Low_Rate")</f>
        <v>Low_Rate</v>
      </c>
      <c r="E100" s="15" t="s">
        <v>219</v>
      </c>
    </row>
    <row r="101" ht="15.75" customHeight="1" spans="1:5">
      <c r="A101" s="32">
        <v>13005</v>
      </c>
      <c r="B101" s="32" t="e">
        <f t="shared" si="8"/>
        <v>#VALUE!</v>
      </c>
      <c r="C101" s="33" t="str">
        <f t="shared" si="9"/>
        <v>Low_Rate</v>
      </c>
      <c r="E101" s="15" t="s">
        <v>220</v>
      </c>
    </row>
    <row r="102" ht="15.75" customHeight="1" spans="1:3">
      <c r="A102" s="32">
        <v>87000</v>
      </c>
      <c r="B102" s="32" t="e">
        <f t="shared" si="8"/>
        <v>#VALUE!</v>
      </c>
      <c r="C102" s="33" t="str">
        <f t="shared" si="9"/>
        <v>Low_Rate</v>
      </c>
    </row>
    <row r="103" ht="15.75" customHeight="1" spans="1:6">
      <c r="A103" s="32">
        <v>54500</v>
      </c>
      <c r="B103" s="32" t="e">
        <f t="shared" si="8"/>
        <v>#VALUE!</v>
      </c>
      <c r="C103" s="33" t="str">
        <f t="shared" si="9"/>
        <v>Low_Rate</v>
      </c>
      <c r="E103" s="15" t="s">
        <v>221</v>
      </c>
      <c r="F103" s="34">
        <v>85000</v>
      </c>
    </row>
    <row r="104" ht="15.75" customHeight="1" spans="1:6">
      <c r="A104" s="32">
        <v>94500</v>
      </c>
      <c r="B104" s="32" t="e">
        <f t="shared" si="8"/>
        <v>#VALUE!</v>
      </c>
      <c r="C104" s="33" t="str">
        <f t="shared" si="9"/>
        <v>Low_Rate</v>
      </c>
      <c r="E104" s="15" t="s">
        <v>222</v>
      </c>
      <c r="F104" s="35">
        <v>0.075</v>
      </c>
    </row>
    <row r="105" ht="15.75" customHeight="1" spans="1:6">
      <c r="A105" s="32">
        <v>120500</v>
      </c>
      <c r="B105" s="32" t="e">
        <f t="shared" si="8"/>
        <v>#VALUE!</v>
      </c>
      <c r="C105" s="33" t="str">
        <f t="shared" si="9"/>
        <v>Low_Rate</v>
      </c>
      <c r="E105" s="15" t="s">
        <v>223</v>
      </c>
      <c r="F105" s="36">
        <v>0.05</v>
      </c>
    </row>
    <row r="106" ht="15.75" customHeight="1" spans="1:3">
      <c r="A106" s="32">
        <v>85000</v>
      </c>
      <c r="B106" s="32" t="e">
        <f t="shared" si="8"/>
        <v>#VALUE!</v>
      </c>
      <c r="C106" s="33" t="str">
        <f t="shared" si="9"/>
        <v>Low_Rate</v>
      </c>
    </row>
    <row r="107" ht="15.75" customHeight="1" spans="1:5">
      <c r="A107" s="32">
        <v>33400</v>
      </c>
      <c r="B107" s="32" t="e">
        <f t="shared" si="8"/>
        <v>#VALUE!</v>
      </c>
      <c r="C107" s="33" t="str">
        <f t="shared" si="9"/>
        <v>Low_Rate</v>
      </c>
      <c r="E107" s="15" t="s">
        <v>224</v>
      </c>
    </row>
    <row r="108" ht="15.75" customHeight="1" spans="1:5">
      <c r="A108" s="32">
        <v>17000</v>
      </c>
      <c r="B108" s="32" t="e">
        <f t="shared" si="8"/>
        <v>#VALUE!</v>
      </c>
      <c r="C108" s="33" t="str">
        <f t="shared" si="9"/>
        <v>Low_Rate</v>
      </c>
      <c r="E108" s="15" t="s">
        <v>225</v>
      </c>
    </row>
    <row r="109" ht="15.75" customHeight="1" spans="1:6">
      <c r="A109" s="32">
        <v>107900</v>
      </c>
      <c r="B109" s="32" t="e">
        <f t="shared" si="8"/>
        <v>#VALUE!</v>
      </c>
      <c r="C109" s="33" t="str">
        <f t="shared" si="9"/>
        <v>Low_Rate</v>
      </c>
      <c r="F109" s="37"/>
    </row>
    <row r="110" ht="15.75" customHeight="1" spans="3:3">
      <c r="C110" s="38"/>
    </row>
    <row r="111" ht="15.75" customHeight="1"/>
    <row r="112" ht="15.75" customHeight="1"/>
    <row r="113" ht="15.75" customHeight="1"/>
    <row r="114" ht="15.75" customHeight="1"/>
    <row r="115" ht="15.75" customHeight="1" spans="1:6">
      <c r="A115" s="96" t="s">
        <v>227</v>
      </c>
      <c r="B115" s="6"/>
      <c r="C115" s="6"/>
      <c r="D115" s="6"/>
      <c r="E115" s="6"/>
      <c r="F115" s="7"/>
    </row>
    <row r="116" ht="15.75" customHeight="1"/>
    <row r="117" ht="15.75" customHeight="1" spans="1:1">
      <c r="A117" s="39" t="s">
        <v>149</v>
      </c>
    </row>
    <row r="118" ht="15.75" customHeight="1" spans="4:4">
      <c r="D118" s="15" t="s">
        <v>228</v>
      </c>
    </row>
    <row r="119" ht="15.75" customHeight="1" spans="1:5">
      <c r="A119" s="1" t="s">
        <v>229</v>
      </c>
      <c r="B119" s="1" t="s">
        <v>230</v>
      </c>
      <c r="C119" s="1" t="s">
        <v>231</v>
      </c>
      <c r="D119" s="1" t="s">
        <v>185</v>
      </c>
      <c r="E119" s="1" t="s">
        <v>232</v>
      </c>
    </row>
    <row r="120" ht="15.75" customHeight="1" spans="1:5">
      <c r="A120" s="2">
        <v>399</v>
      </c>
      <c r="B120" s="2">
        <v>999</v>
      </c>
      <c r="C120" s="2" t="s">
        <v>233</v>
      </c>
      <c r="D120" s="2">
        <v>600</v>
      </c>
      <c r="E120" s="2" t="b">
        <f>AND(A120&gt;D121,A120&lt;D120)</f>
        <v>1</v>
      </c>
    </row>
    <row r="121" ht="15.75" customHeight="1" spans="4:5">
      <c r="D121">
        <v>250</v>
      </c>
      <c r="E121" s="2" t="b">
        <f>AND(D121&gt;A121,D121&lt;B121)</f>
        <v>0</v>
      </c>
    </row>
    <row r="122" ht="15.75" customHeight="1"/>
    <row r="123" ht="15.75" customHeight="1"/>
    <row r="124" ht="15.75" customHeight="1"/>
    <row r="125" ht="15.75" customHeight="1" spans="1:6">
      <c r="A125" s="96" t="s">
        <v>234</v>
      </c>
      <c r="B125" s="6"/>
      <c r="C125" s="6"/>
      <c r="D125" s="6"/>
      <c r="E125" s="6"/>
      <c r="F125" s="7"/>
    </row>
    <row r="126" ht="15.75" customHeight="1"/>
    <row r="127" ht="15.75" customHeight="1" spans="1:1">
      <c r="A127" s="39" t="s">
        <v>149</v>
      </c>
    </row>
    <row r="128" ht="15.75" customHeight="1" spans="4:4">
      <c r="D128" s="15" t="s">
        <v>228</v>
      </c>
    </row>
    <row r="129" ht="15.75" customHeight="1" spans="1:5">
      <c r="A129" s="1" t="s">
        <v>229</v>
      </c>
      <c r="B129" s="1" t="s">
        <v>230</v>
      </c>
      <c r="C129" s="1" t="s">
        <v>231</v>
      </c>
      <c r="D129" s="1" t="s">
        <v>185</v>
      </c>
      <c r="E129" s="1" t="s">
        <v>232</v>
      </c>
    </row>
    <row r="130" ht="15.75" customHeight="1" spans="1:5">
      <c r="A130" s="2">
        <v>399</v>
      </c>
      <c r="B130" s="2">
        <v>999</v>
      </c>
      <c r="C130" s="2" t="s">
        <v>233</v>
      </c>
      <c r="D130" s="2">
        <v>400</v>
      </c>
      <c r="E130" s="2" t="b">
        <f>OR(D130&gt;A130,D130&lt;B130)</f>
        <v>1</v>
      </c>
    </row>
    <row r="131" ht="15.75" customHeight="1"/>
    <row r="132" ht="15.75" customHeight="1"/>
    <row r="133" ht="15.75" customHeight="1"/>
    <row r="134" ht="15.75" customHeight="1" spans="1:6">
      <c r="A134" s="96" t="s">
        <v>235</v>
      </c>
      <c r="B134" s="6"/>
      <c r="C134" s="6"/>
      <c r="D134" s="6"/>
      <c r="E134" s="6"/>
      <c r="F134" s="7"/>
    </row>
    <row r="135" ht="15.75" customHeight="1"/>
    <row r="136" ht="15.75" customHeight="1" spans="1:1">
      <c r="A136" s="39" t="s">
        <v>149</v>
      </c>
    </row>
    <row r="137" ht="15.75" customHeight="1" spans="1:4">
      <c r="A137" s="1" t="s">
        <v>236</v>
      </c>
      <c r="B137" s="1" t="s">
        <v>237</v>
      </c>
      <c r="C137" s="1" t="s">
        <v>238</v>
      </c>
      <c r="D137" s="1" t="s">
        <v>239</v>
      </c>
    </row>
    <row r="138" ht="15.75" customHeight="1" spans="1:4">
      <c r="A138" s="2" t="s">
        <v>6</v>
      </c>
      <c r="B138" s="3">
        <v>213935</v>
      </c>
      <c r="C138" s="2">
        <v>3</v>
      </c>
      <c r="D138" s="40">
        <f>IFERROR(B138/C138,"First year")</f>
        <v>71311.6666666667</v>
      </c>
    </row>
    <row r="139" ht="15.75" customHeight="1" spans="1:4">
      <c r="A139" s="2" t="s">
        <v>240</v>
      </c>
      <c r="B139" s="3">
        <v>437834</v>
      </c>
      <c r="C139" s="2">
        <v>6</v>
      </c>
      <c r="D139" s="40">
        <f t="shared" ref="D139:D142" si="10">IFERROR(B139/C139,"First year")</f>
        <v>72972.3333333333</v>
      </c>
    </row>
    <row r="140" ht="15.75" customHeight="1" spans="1:4">
      <c r="A140" s="2" t="s">
        <v>241</v>
      </c>
      <c r="B140" s="3">
        <v>116450</v>
      </c>
      <c r="C140" s="2">
        <v>0</v>
      </c>
      <c r="D140" s="40" t="str">
        <f t="shared" si="10"/>
        <v>First year</v>
      </c>
    </row>
    <row r="141" ht="15.75" customHeight="1" spans="1:4">
      <c r="A141" s="2" t="s">
        <v>10</v>
      </c>
      <c r="B141" s="3">
        <v>280043</v>
      </c>
      <c r="C141" s="2">
        <v>2</v>
      </c>
      <c r="D141" s="40">
        <f t="shared" si="10"/>
        <v>140021.5</v>
      </c>
    </row>
    <row r="142" ht="15.75" customHeight="1" spans="1:4">
      <c r="A142" s="2" t="s">
        <v>242</v>
      </c>
      <c r="B142" s="3">
        <v>170360</v>
      </c>
      <c r="C142" s="2">
        <v>0</v>
      </c>
      <c r="D142" s="40" t="str">
        <f t="shared" si="10"/>
        <v>First year</v>
      </c>
    </row>
    <row r="143" ht="15.75" customHeight="1"/>
    <row r="144" ht="15.75" customHeight="1"/>
    <row r="145" ht="15.75" customHeight="1" spans="1:1">
      <c r="A145" s="39" t="s">
        <v>161</v>
      </c>
    </row>
    <row r="146" ht="15.75" customHeight="1"/>
    <row r="147" ht="15.75" customHeight="1" spans="1:1">
      <c r="A147" s="15" t="s">
        <v>243</v>
      </c>
    </row>
    <row r="148" ht="15.75" customHeight="1"/>
    <row r="149" ht="15.75" customHeight="1"/>
    <row r="150" ht="15.75" customHeight="1" spans="7:8">
      <c r="G150" s="41" t="s">
        <v>244</v>
      </c>
      <c r="H150" s="41" t="s">
        <v>245</v>
      </c>
    </row>
    <row r="151" ht="15.75" customHeight="1" spans="1:8">
      <c r="A151" s="1" t="s">
        <v>246</v>
      </c>
      <c r="B151" s="42" t="s">
        <v>247</v>
      </c>
      <c r="C151" s="43" t="s">
        <v>248</v>
      </c>
      <c r="E151" s="44" t="s">
        <v>249</v>
      </c>
      <c r="G151" s="41" t="s">
        <v>250</v>
      </c>
      <c r="H151" s="41" t="s">
        <v>251</v>
      </c>
    </row>
    <row r="152" ht="15.75" customHeight="1" spans="1:5">
      <c r="A152" s="2" t="s">
        <v>52</v>
      </c>
      <c r="B152" s="45">
        <v>40</v>
      </c>
      <c r="C152" s="46" t="s">
        <v>252</v>
      </c>
      <c r="E152" s="47" t="s">
        <v>56</v>
      </c>
    </row>
    <row r="153" ht="15.75" customHeight="1" spans="1:5">
      <c r="A153" s="2" t="s">
        <v>252</v>
      </c>
      <c r="B153" s="45">
        <v>34</v>
      </c>
      <c r="C153" s="46" t="s">
        <v>52</v>
      </c>
      <c r="E153" s="48" t="str">
        <f>IFERROR(VLOOKUP(E152,A151:B157,2,FALSE),"Out of Stock")</f>
        <v>Out of Stock</v>
      </c>
    </row>
    <row r="154" ht="15.75" customHeight="1" spans="1:3">
      <c r="A154" s="2" t="s">
        <v>33</v>
      </c>
      <c r="B154" s="45">
        <v>43</v>
      </c>
      <c r="C154" s="46" t="s">
        <v>253</v>
      </c>
    </row>
    <row r="155" ht="15.75" customHeight="1" spans="1:5">
      <c r="A155" s="2" t="s">
        <v>254</v>
      </c>
      <c r="B155" s="45">
        <v>12</v>
      </c>
      <c r="C155" s="46" t="s">
        <v>54</v>
      </c>
      <c r="E155" t="str">
        <f>IFERROR(VLOOKUP(E152,A152:B157,2,0),"Out of Stock")</f>
        <v>Out of Stock</v>
      </c>
    </row>
    <row r="156" ht="15.75" customHeight="1" spans="1:3">
      <c r="A156" s="2" t="s">
        <v>255</v>
      </c>
      <c r="B156" s="45">
        <v>22</v>
      </c>
      <c r="C156" s="46" t="s">
        <v>56</v>
      </c>
    </row>
    <row r="157" ht="15.75" customHeight="1" spans="1:3">
      <c r="A157" s="2" t="s">
        <v>256</v>
      </c>
      <c r="B157" s="45">
        <v>44</v>
      </c>
      <c r="C157" s="46" t="s">
        <v>257</v>
      </c>
    </row>
    <row r="158" ht="15.75" customHeight="1" spans="3:3">
      <c r="C158" s="46" t="s">
        <v>258</v>
      </c>
    </row>
    <row r="159" ht="15.75" customHeight="1" spans="3:3">
      <c r="C159" s="46" t="s">
        <v>259</v>
      </c>
    </row>
    <row r="160" ht="15.75" customHeight="1"/>
    <row r="161" ht="15.75" customHeight="1"/>
    <row r="162" ht="15.75" customHeight="1" spans="1:6">
      <c r="A162" s="13"/>
      <c r="B162" s="6"/>
      <c r="C162" s="6"/>
      <c r="D162" s="6"/>
      <c r="E162" s="6"/>
      <c r="F162" s="7"/>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2:F2"/>
    <mergeCell ref="A41:B41"/>
    <mergeCell ref="A42:B42"/>
    <mergeCell ref="A43:B43"/>
    <mergeCell ref="A53:B53"/>
    <mergeCell ref="A78:F78"/>
    <mergeCell ref="A80:C80"/>
    <mergeCell ref="A96:C96"/>
    <mergeCell ref="A115:F115"/>
    <mergeCell ref="A125:F125"/>
    <mergeCell ref="A134:F134"/>
    <mergeCell ref="A162:F162"/>
  </mergeCells>
  <dataValidations count="1">
    <dataValidation type="list" allowBlank="1" showInputMessage="1" showErrorMessage="1" sqref="E152">
      <formula1>$C$152:$C$159</formula1>
    </dataValidation>
  </dataValidation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1" sqref="A1"/>
    </sheetView>
  </sheetViews>
  <sheetFormatPr defaultColWidth="11.25" defaultRowHeight="15" customHeight="1" outlineLevelCol="3"/>
  <cols>
    <col min="1" max="1" width="12" customWidth="1"/>
    <col min="2" max="2" width="10.5" customWidth="1"/>
    <col min="3" max="3" width="10.625" customWidth="1"/>
    <col min="4" max="4" width="19.125" customWidth="1"/>
    <col min="5" max="26" width="10.5" customWidth="1"/>
  </cols>
  <sheetData>
    <row r="1" ht="15.75" customHeight="1" spans="1:4">
      <c r="A1" s="1" t="s">
        <v>236</v>
      </c>
      <c r="B1" s="1" t="s">
        <v>237</v>
      </c>
      <c r="C1" s="1" t="s">
        <v>238</v>
      </c>
      <c r="D1" s="1" t="s">
        <v>239</v>
      </c>
    </row>
    <row r="2" ht="15.75" customHeight="1" spans="1:4">
      <c r="A2" s="2" t="s">
        <v>6</v>
      </c>
      <c r="B2" s="3">
        <v>213935</v>
      </c>
      <c r="C2" s="2">
        <v>3</v>
      </c>
      <c r="D2" s="4">
        <f t="shared" ref="D2:D6" si="0">IFERROR(B2/C2,"First Year")</f>
        <v>71311.6666666667</v>
      </c>
    </row>
    <row r="3" ht="15.75" customHeight="1" spans="1:4">
      <c r="A3" s="2" t="s">
        <v>240</v>
      </c>
      <c r="B3" s="3">
        <v>437834</v>
      </c>
      <c r="C3" s="2">
        <v>6</v>
      </c>
      <c r="D3" s="4">
        <f t="shared" si="0"/>
        <v>72972.3333333333</v>
      </c>
    </row>
    <row r="4" ht="15.75" customHeight="1" spans="1:4">
      <c r="A4" s="2" t="s">
        <v>241</v>
      </c>
      <c r="B4" s="3">
        <v>116450</v>
      </c>
      <c r="C4" s="2">
        <v>0</v>
      </c>
      <c r="D4" s="4" t="str">
        <f t="shared" si="0"/>
        <v>First Year</v>
      </c>
    </row>
    <row r="5" ht="15.75" customHeight="1" spans="1:4">
      <c r="A5" s="2" t="s">
        <v>10</v>
      </c>
      <c r="B5" s="3">
        <v>280043</v>
      </c>
      <c r="C5" s="2">
        <v>2</v>
      </c>
      <c r="D5" s="4">
        <f t="shared" si="0"/>
        <v>140021.5</v>
      </c>
    </row>
    <row r="6" ht="15.75" customHeight="1" spans="1:4">
      <c r="A6" s="2" t="s">
        <v>242</v>
      </c>
      <c r="B6" s="3">
        <v>170360</v>
      </c>
      <c r="C6" s="2">
        <v>0</v>
      </c>
      <c r="D6" s="4" t="str">
        <f t="shared" si="0"/>
        <v>First Year</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spans="1:4">
      <c r="A27" s="5" t="s">
        <v>260</v>
      </c>
      <c r="B27" s="6"/>
      <c r="C27" s="6"/>
      <c r="D27" s="7"/>
    </row>
    <row r="28" ht="15.75" customHeight="1"/>
    <row r="29" ht="15.75" customHeight="1" spans="1:4">
      <c r="A29" s="8" t="s">
        <v>261</v>
      </c>
      <c r="B29" s="9"/>
      <c r="C29" s="9"/>
      <c r="D29" s="9"/>
    </row>
    <row r="30" ht="15.75" customHeight="1" spans="1:4">
      <c r="A30" s="8" t="s">
        <v>262</v>
      </c>
      <c r="B30" s="9"/>
      <c r="C30" s="9"/>
      <c r="D30" s="9"/>
    </row>
    <row r="31" ht="15.75" customHeight="1" spans="1:4">
      <c r="A31" s="8" t="s">
        <v>263</v>
      </c>
      <c r="B31" s="9"/>
      <c r="C31" s="9"/>
      <c r="D31" s="9"/>
    </row>
    <row r="32" ht="15.75" customHeight="1" spans="1:4">
      <c r="A32" s="8" t="s">
        <v>264</v>
      </c>
      <c r="B32" s="9"/>
      <c r="C32" s="9"/>
      <c r="D32" s="9"/>
    </row>
    <row r="33" ht="15.75" customHeight="1" spans="1:4">
      <c r="A33" s="8"/>
      <c r="B33" s="9"/>
      <c r="C33" s="9"/>
      <c r="D33" s="9"/>
    </row>
    <row r="34" ht="15.75" customHeight="1" spans="1:4">
      <c r="A34" s="8" t="s">
        <v>265</v>
      </c>
      <c r="B34" s="9"/>
      <c r="C34" s="9"/>
      <c r="D34" s="9"/>
    </row>
    <row r="35" ht="15.75" customHeight="1" spans="1:4">
      <c r="A35" s="9"/>
      <c r="B35" s="9"/>
      <c r="C35" s="9"/>
      <c r="D35" s="9"/>
    </row>
    <row r="36" ht="15.75" customHeight="1" spans="1:4">
      <c r="A36" s="10" t="s">
        <v>266</v>
      </c>
      <c r="B36" s="10" t="s">
        <v>155</v>
      </c>
      <c r="C36" s="10" t="s">
        <v>267</v>
      </c>
      <c r="D36" s="9"/>
    </row>
    <row r="37" ht="15.75" customHeight="1" spans="1:4">
      <c r="A37" s="11" t="s">
        <v>268</v>
      </c>
      <c r="B37" s="11">
        <v>78</v>
      </c>
      <c r="C37" s="12"/>
      <c r="D37" s="9"/>
    </row>
    <row r="38" ht="15.75" customHeight="1" spans="1:4">
      <c r="A38" s="11" t="s">
        <v>269</v>
      </c>
      <c r="B38" s="11">
        <v>85</v>
      </c>
      <c r="C38" s="12"/>
      <c r="D38" s="9"/>
    </row>
    <row r="39" ht="15.75" customHeight="1" spans="1:4">
      <c r="A39" s="11" t="s">
        <v>270</v>
      </c>
      <c r="B39" s="11">
        <v>44</v>
      </c>
      <c r="C39" s="12"/>
      <c r="D39" s="9"/>
    </row>
    <row r="40" ht="15.75" customHeight="1" spans="1:4">
      <c r="A40" s="11" t="s">
        <v>271</v>
      </c>
      <c r="B40" s="11">
        <v>61</v>
      </c>
      <c r="C40" s="12"/>
      <c r="D40" s="9"/>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7:D27"/>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Jan</vt:lpstr>
      <vt:lpstr>Feb</vt:lpstr>
      <vt:lpstr>March</vt:lpstr>
      <vt:lpstr>Q1 Sum 3d</vt:lpstr>
      <vt:lpstr>StaticAllSame</vt:lpstr>
      <vt:lpstr>LinkedAll</vt:lpstr>
      <vt:lpstr>Class Assignment 1</vt:lpstr>
      <vt:lpstr>VLOOKUP CLASS EX</vt:lpstr>
      <vt:lpstr>CLASS ASSIGNMENT VLOOKUP 1</vt:lpstr>
      <vt:lpstr>Logical Operators</vt:lpstr>
      <vt:lpstr>Logical Functions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navne</cp:lastModifiedBy>
  <dcterms:created xsi:type="dcterms:W3CDTF">2022-01-22T08:57:00Z</dcterms:created>
  <dcterms:modified xsi:type="dcterms:W3CDTF">2023-07-10T13:28:36Z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88E5DF2EDF544FBD8B71A4C1E2CD0245</vt:lpwstr>
  </property>
  <property fmtid="{D5CDD505-2E9C-101B-9397-08002B2CF9AE}" pid="3" name="KSOProductBuildVer">
    <vt:lpwstr>1033-11.2.0.11537</vt:lpwstr>
  </property>
</Properties>
</file>