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My Drive\Teaching_Con\REPOSITORY_Business_Process_Analytics\Kirsten's Cookie\"/>
    </mc:Choice>
  </mc:AlternateContent>
  <xr:revisionPtr revIDLastSave="0" documentId="13_ncr:1_{86BACC46-C0ED-4EF1-B562-EC2C9858E36A}" xr6:coauthVersionLast="47" xr6:coauthVersionMax="47" xr10:uidLastSave="{00000000-0000-0000-0000-000000000000}"/>
  <bookViews>
    <workbookView xWindow="-34886" yWindow="-54" windowWidth="34995" windowHeight="19195" activeTab="2" xr2:uid="{00000000-000D-0000-FFFF-FFFF00000000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3" l="1"/>
  <c r="I27" i="3" s="1"/>
  <c r="H26" i="3"/>
  <c r="I26" i="3" s="1"/>
  <c r="N26" i="3" s="1"/>
  <c r="H25" i="3"/>
  <c r="I25" i="3" s="1"/>
  <c r="N25" i="3" s="1"/>
  <c r="H21" i="3"/>
  <c r="I21" i="3" s="1"/>
  <c r="L21" i="3" s="1"/>
  <c r="I20" i="3"/>
  <c r="N20" i="3" s="1"/>
  <c r="H20" i="3"/>
  <c r="I19" i="3"/>
  <c r="N19" i="3" s="1"/>
  <c r="H19" i="3"/>
  <c r="H15" i="3"/>
  <c r="I15" i="3" s="1"/>
  <c r="N15" i="3" s="1"/>
  <c r="H14" i="3"/>
  <c r="I14" i="3" s="1"/>
  <c r="L14" i="3" s="1"/>
  <c r="I13" i="3"/>
  <c r="N13" i="3" s="1"/>
  <c r="H13" i="3"/>
  <c r="I9" i="3"/>
  <c r="N9" i="3" s="1"/>
  <c r="H9" i="3"/>
  <c r="I8" i="3"/>
  <c r="L8" i="3" s="1"/>
  <c r="H8" i="3"/>
  <c r="I7" i="3"/>
  <c r="N7" i="3" s="1"/>
  <c r="H7" i="3"/>
  <c r="H6" i="2"/>
  <c r="I6" i="2" s="1"/>
  <c r="H5" i="2"/>
  <c r="I5" i="2" s="1"/>
  <c r="H4" i="2"/>
  <c r="I4" i="2" s="1"/>
  <c r="H27" i="1"/>
  <c r="I27" i="1" s="1"/>
  <c r="H26" i="1"/>
  <c r="I26" i="1" s="1"/>
  <c r="H25" i="1"/>
  <c r="I25" i="1" s="1"/>
  <c r="H21" i="1"/>
  <c r="I21" i="1" s="1"/>
  <c r="N21" i="1" s="1"/>
  <c r="H20" i="1"/>
  <c r="I20" i="1" s="1"/>
  <c r="N20" i="1" s="1"/>
  <c r="H19" i="1"/>
  <c r="I19" i="1" s="1"/>
  <c r="N19" i="1" s="1"/>
  <c r="H15" i="1"/>
  <c r="I15" i="1" s="1"/>
  <c r="H14" i="1"/>
  <c r="I14" i="1" s="1"/>
  <c r="H13" i="1"/>
  <c r="I13" i="1" s="1"/>
  <c r="H8" i="1"/>
  <c r="I8" i="1" s="1"/>
  <c r="L8" i="1" s="1"/>
  <c r="H9" i="1"/>
  <c r="I9" i="1" s="1"/>
  <c r="L9" i="1" s="1"/>
  <c r="H7" i="1"/>
  <c r="I7" i="1" s="1"/>
  <c r="N7" i="1" s="1"/>
  <c r="N27" i="3" l="1"/>
  <c r="L27" i="3"/>
  <c r="J27" i="3"/>
  <c r="L7" i="3"/>
  <c r="L9" i="3"/>
  <c r="L15" i="3"/>
  <c r="L26" i="3"/>
  <c r="N8" i="3"/>
  <c r="J7" i="3"/>
  <c r="J8" i="3"/>
  <c r="J9" i="3"/>
  <c r="J13" i="3"/>
  <c r="J14" i="3"/>
  <c r="J15" i="3"/>
  <c r="J19" i="3"/>
  <c r="J20" i="3"/>
  <c r="J21" i="3"/>
  <c r="J25" i="3"/>
  <c r="J26" i="3"/>
  <c r="L13" i="3"/>
  <c r="L20" i="3"/>
  <c r="L19" i="3"/>
  <c r="L25" i="3"/>
  <c r="N14" i="3"/>
  <c r="N21" i="3"/>
  <c r="L4" i="2"/>
  <c r="J4" i="2"/>
  <c r="N4" i="2"/>
  <c r="N5" i="2"/>
  <c r="L5" i="2"/>
  <c r="J5" i="2"/>
  <c r="L6" i="2"/>
  <c r="N6" i="2"/>
  <c r="J6" i="2"/>
  <c r="N27" i="1"/>
  <c r="J27" i="1"/>
  <c r="L27" i="1"/>
  <c r="N25" i="1"/>
  <c r="L25" i="1"/>
  <c r="J25" i="1"/>
  <c r="N26" i="1"/>
  <c r="L26" i="1"/>
  <c r="J26" i="1"/>
  <c r="N8" i="1"/>
  <c r="L7" i="1"/>
  <c r="L20" i="1"/>
  <c r="J20" i="1"/>
  <c r="M20" i="1" s="1"/>
  <c r="L21" i="1"/>
  <c r="J21" i="1"/>
  <c r="M21" i="1" s="1"/>
  <c r="L19" i="1"/>
  <c r="J19" i="1"/>
  <c r="M19" i="1" s="1"/>
  <c r="J13" i="1"/>
  <c r="N13" i="1"/>
  <c r="L13" i="1"/>
  <c r="J14" i="1"/>
  <c r="N14" i="1"/>
  <c r="L14" i="1"/>
  <c r="J15" i="1"/>
  <c r="N15" i="1"/>
  <c r="L15" i="1"/>
  <c r="N9" i="1"/>
  <c r="J7" i="1"/>
  <c r="J9" i="1"/>
  <c r="J8" i="1"/>
  <c r="M15" i="3" l="1"/>
  <c r="K15" i="3"/>
  <c r="M14" i="3"/>
  <c r="K14" i="3"/>
  <c r="K13" i="3"/>
  <c r="M13" i="3"/>
  <c r="O13" i="3" s="1"/>
  <c r="M26" i="3"/>
  <c r="K26" i="3"/>
  <c r="M9" i="3"/>
  <c r="K9" i="3"/>
  <c r="M27" i="3"/>
  <c r="K27" i="3"/>
  <c r="M20" i="3"/>
  <c r="K20" i="3"/>
  <c r="M19" i="3"/>
  <c r="K19" i="3"/>
  <c r="M25" i="3"/>
  <c r="K25" i="3"/>
  <c r="K8" i="3"/>
  <c r="M8" i="3"/>
  <c r="O8" i="3" s="1"/>
  <c r="M21" i="3"/>
  <c r="K21" i="3"/>
  <c r="M7" i="3"/>
  <c r="K7" i="3"/>
  <c r="M6" i="2"/>
  <c r="K6" i="2"/>
  <c r="K5" i="2"/>
  <c r="M5" i="2"/>
  <c r="O5" i="2" s="1"/>
  <c r="M4" i="2"/>
  <c r="K4" i="2"/>
  <c r="M26" i="1"/>
  <c r="K26" i="1"/>
  <c r="K25" i="1"/>
  <c r="M25" i="1"/>
  <c r="O25" i="1" s="1"/>
  <c r="M27" i="1"/>
  <c r="K27" i="1"/>
  <c r="M8" i="1"/>
  <c r="K8" i="1"/>
  <c r="M9" i="1"/>
  <c r="K9" i="1"/>
  <c r="K7" i="1"/>
  <c r="M7" i="1"/>
  <c r="O7" i="1" s="1"/>
  <c r="K19" i="1"/>
  <c r="K21" i="1"/>
  <c r="K20" i="1"/>
  <c r="M14" i="1"/>
  <c r="K14" i="1"/>
  <c r="K13" i="1"/>
  <c r="M13" i="1"/>
  <c r="O13" i="1" s="1"/>
  <c r="K15" i="1"/>
  <c r="M15" i="1"/>
  <c r="O15" i="1" s="1"/>
  <c r="O19" i="3" l="1"/>
  <c r="O7" i="3"/>
  <c r="O21" i="3"/>
  <c r="O20" i="3"/>
  <c r="O27" i="3"/>
  <c r="O14" i="3"/>
  <c r="O26" i="3"/>
  <c r="O25" i="3"/>
  <c r="O9" i="3"/>
  <c r="O15" i="3"/>
  <c r="O6" i="2"/>
  <c r="O4" i="2"/>
  <c r="O26" i="1"/>
  <c r="O27" i="1"/>
  <c r="O9" i="1"/>
  <c r="O8" i="1"/>
  <c r="O19" i="1"/>
  <c r="O20" i="1"/>
  <c r="O21" i="1"/>
  <c r="O14" i="1"/>
</calcChain>
</file>

<file path=xl/sharedStrings.xml><?xml version="1.0" encoding="utf-8"?>
<sst xmlns="http://schemas.openxmlformats.org/spreadsheetml/2006/main" count="211" uniqueCount="34">
  <si>
    <t>Scenario</t>
  </si>
  <si>
    <t>No. of trays (dozens) of order</t>
  </si>
  <si>
    <t>Flow time of first order (min)</t>
  </si>
  <si>
    <t>Cycle Time (min)</t>
  </si>
  <si>
    <t>Total Labor Time (min/order)</t>
  </si>
  <si>
    <t>Cost/cookie</t>
  </si>
  <si>
    <t>One-tray</t>
  </si>
  <si>
    <t>Same</t>
  </si>
  <si>
    <t>Two-Tray</t>
  </si>
  <si>
    <t>Different</t>
  </si>
  <si>
    <t>No. of working hours</t>
  </si>
  <si>
    <t>Total Throughput (dz).</t>
  </si>
  <si>
    <t>Wage Rate (Hourly)</t>
  </si>
  <si>
    <t>Total Throughput (orders) (roundup).</t>
  </si>
  <si>
    <t>Total Throughput (# orders of cookies in 4 hr).</t>
  </si>
  <si>
    <t>Total Throughput Time (min)</t>
  </si>
  <si>
    <t>Total Ing. Cost ($)</t>
  </si>
  <si>
    <t>Total Labour Cost ($)</t>
  </si>
  <si>
    <t>Total Throughput (#cookies).</t>
  </si>
  <si>
    <t>Ingredients</t>
  </si>
  <si>
    <t>Q3 One Oven with Two Mixing Bowls</t>
  </si>
  <si>
    <t>Cost/cookie ($)</t>
  </si>
  <si>
    <t>Current Process: One Oven (with One Mixing Bowl)</t>
  </si>
  <si>
    <t>Q2 Two Ovens (with One Mixing Bowl)</t>
  </si>
  <si>
    <t>Q4 One Oven with One Human Resource</t>
  </si>
  <si>
    <t>Order type 1</t>
  </si>
  <si>
    <t>Order type 2</t>
  </si>
  <si>
    <t>Order type 3</t>
  </si>
  <si>
    <t>one-tray</t>
  </si>
  <si>
    <t>two-tray (same indg.)</t>
  </si>
  <si>
    <t>two-tray (diff. indg.)</t>
  </si>
  <si>
    <t>Total Throughput (# orders of cookies in 6 hr).</t>
  </si>
  <si>
    <t>Total Ingredient Cost ($)</t>
  </si>
  <si>
    <t xml:space="preserve">Bottleneck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</si>
</sst>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sz val="10"/>
      <color rgb="FF000000"/>
      <name val="Gill Sans MT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3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2" fontId="0" fillId="0" borderId="0" xfId="0" applyNumberFormat="1" applyFont="1"/>
    <xf numFmtId="2" fontId="0" fillId="0" borderId="0" xfId="0" applyNumberFormat="1" applyFont="1" applyAlignment="1">
      <alignment horizontal="center"/>
    </xf>
    <xf numFmtId="164" fontId="0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7"/>
  <sheetViews>
    <sheetView workbookViewId="0">
      <selection activeCell="R12" sqref="R12"/>
    </sheetView>
  </sheetViews>
  <sheetFormatPr defaultRowHeight="14.3" x14ac:dyDescent="0.25"/>
  <cols>
    <col min="4" max="4" width="9.375" bestFit="1" customWidth="1"/>
    <col min="6" max="6" width="5.25" bestFit="1" customWidth="1"/>
    <col min="7" max="7" width="10" bestFit="1" customWidth="1"/>
    <col min="8" max="8" width="15" bestFit="1" customWidth="1"/>
    <col min="9" max="9" width="9.75" bestFit="1" customWidth="1"/>
    <col min="10" max="12" width="10.25" bestFit="1" customWidth="1"/>
    <col min="13" max="13" width="8" style="16" customWidth="1"/>
    <col min="14" max="14" width="9.125" style="16" customWidth="1"/>
    <col min="15" max="15" width="10.125" bestFit="1" customWidth="1"/>
  </cols>
  <sheetData>
    <row r="1" spans="2:15" ht="14.95" customHeight="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19"/>
    </row>
    <row r="2" spans="2:15" ht="14.95" customHeight="1" x14ac:dyDescent="0.25">
      <c r="B2" t="s">
        <v>10</v>
      </c>
      <c r="E2">
        <v>4</v>
      </c>
    </row>
    <row r="3" spans="2:15" ht="14.95" customHeight="1" x14ac:dyDescent="0.25">
      <c r="B3" t="s">
        <v>12</v>
      </c>
      <c r="E3">
        <v>12</v>
      </c>
    </row>
    <row r="4" spans="2:15" ht="14.95" customHeight="1" x14ac:dyDescent="0.25"/>
    <row r="5" spans="2:15" ht="14.95" customHeight="1" x14ac:dyDescent="0.25">
      <c r="B5" s="34" t="s">
        <v>22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2:15" s="5" customFormat="1" ht="83.25" customHeight="1" x14ac:dyDescent="0.25">
      <c r="B6" s="9" t="s">
        <v>0</v>
      </c>
      <c r="C6" s="10" t="s">
        <v>1</v>
      </c>
      <c r="D6" s="10" t="s">
        <v>19</v>
      </c>
      <c r="E6" s="10" t="s">
        <v>2</v>
      </c>
      <c r="F6" s="10" t="s">
        <v>3</v>
      </c>
      <c r="G6" s="10" t="s">
        <v>4</v>
      </c>
      <c r="H6" s="10" t="s">
        <v>14</v>
      </c>
      <c r="I6" s="10" t="s">
        <v>13</v>
      </c>
      <c r="J6" s="10" t="s">
        <v>11</v>
      </c>
      <c r="K6" s="10" t="s">
        <v>18</v>
      </c>
      <c r="L6" s="10" t="s">
        <v>15</v>
      </c>
      <c r="M6" s="17" t="s">
        <v>16</v>
      </c>
      <c r="N6" s="17" t="s">
        <v>17</v>
      </c>
      <c r="O6" s="10" t="s">
        <v>21</v>
      </c>
    </row>
    <row r="7" spans="2:15" ht="14.95" customHeight="1" x14ac:dyDescent="0.25">
      <c r="B7" s="11">
        <v>1</v>
      </c>
      <c r="C7" s="12" t="s">
        <v>6</v>
      </c>
      <c r="D7" s="12" t="s">
        <v>7</v>
      </c>
      <c r="E7" s="11">
        <v>26</v>
      </c>
      <c r="F7" s="11">
        <v>10</v>
      </c>
      <c r="G7" s="11">
        <v>12</v>
      </c>
      <c r="H7" s="13">
        <f>(($E$2*60-E7)/F7)+1</f>
        <v>22.4</v>
      </c>
      <c r="I7" s="11">
        <f>ROUNDUP(H7,0)</f>
        <v>23</v>
      </c>
      <c r="J7" s="11">
        <f>I7*1</f>
        <v>23</v>
      </c>
      <c r="K7" s="11">
        <f>J7*12</f>
        <v>276</v>
      </c>
      <c r="L7" s="11">
        <f>E7+(I7-1)*F7</f>
        <v>246</v>
      </c>
      <c r="M7" s="13">
        <f>(0.6+0.1)*J7</f>
        <v>16.099999999999998</v>
      </c>
      <c r="N7" s="13">
        <f>$E$3*(G7/60)*I7</f>
        <v>55.20000000000001</v>
      </c>
      <c r="O7" s="14">
        <f>(M7+N7)/K7</f>
        <v>0.25833333333333336</v>
      </c>
    </row>
    <row r="8" spans="2:15" ht="14.95" customHeight="1" x14ac:dyDescent="0.25">
      <c r="B8" s="11">
        <v>2</v>
      </c>
      <c r="C8" s="15" t="s">
        <v>8</v>
      </c>
      <c r="D8" s="15" t="s">
        <v>7</v>
      </c>
      <c r="E8" s="11">
        <v>36</v>
      </c>
      <c r="F8" s="11">
        <v>20</v>
      </c>
      <c r="G8" s="11">
        <v>17</v>
      </c>
      <c r="H8" s="13">
        <f t="shared" ref="H8:H9" si="0">(($E$2*60-E8)/F8)+1</f>
        <v>11.2</v>
      </c>
      <c r="I8" s="11">
        <f t="shared" ref="I8:I9" si="1">ROUNDUP(H8,0)</f>
        <v>12</v>
      </c>
      <c r="J8" s="11">
        <f>I8*2</f>
        <v>24</v>
      </c>
      <c r="K8" s="11">
        <f>J8*12</f>
        <v>288</v>
      </c>
      <c r="L8" s="11">
        <f>E8+(I8-1)*F8</f>
        <v>256</v>
      </c>
      <c r="M8" s="13">
        <f t="shared" ref="M8:M9" si="2">(0.6+0.1)*J8</f>
        <v>16.799999999999997</v>
      </c>
      <c r="N8" s="13">
        <f>$E$3*(G8/60)*I8</f>
        <v>40.799999999999997</v>
      </c>
      <c r="O8" s="14">
        <f>(M8+N8)/K8</f>
        <v>0.19999999999999998</v>
      </c>
    </row>
    <row r="9" spans="2:15" ht="14.95" customHeight="1" x14ac:dyDescent="0.25">
      <c r="B9" s="11">
        <v>3</v>
      </c>
      <c r="C9" s="15" t="s">
        <v>8</v>
      </c>
      <c r="D9" s="15" t="s">
        <v>9</v>
      </c>
      <c r="E9" s="11">
        <v>36</v>
      </c>
      <c r="F9" s="11">
        <v>20</v>
      </c>
      <c r="G9" s="11">
        <v>23</v>
      </c>
      <c r="H9" s="13">
        <f t="shared" si="0"/>
        <v>11.2</v>
      </c>
      <c r="I9" s="11">
        <f t="shared" si="1"/>
        <v>12</v>
      </c>
      <c r="J9" s="11">
        <f>I9*2</f>
        <v>24</v>
      </c>
      <c r="K9" s="11">
        <f>J9*12</f>
        <v>288</v>
      </c>
      <c r="L9" s="11">
        <f t="shared" ref="L9" si="3">E9+(I9-1)*F9</f>
        <v>256</v>
      </c>
      <c r="M9" s="13">
        <f t="shared" si="2"/>
        <v>16.799999999999997</v>
      </c>
      <c r="N9" s="13">
        <f t="shared" ref="N9" si="4">$E$3*(G9/60)*I9</f>
        <v>55.2</v>
      </c>
      <c r="O9" s="14">
        <f>(M9+N9)/K9</f>
        <v>0.25</v>
      </c>
    </row>
    <row r="10" spans="2:15" ht="14.95" customHeight="1" x14ac:dyDescent="0.25">
      <c r="H10" s="8"/>
      <c r="M10" s="18"/>
      <c r="N10" s="18"/>
      <c r="O10" s="7"/>
    </row>
    <row r="11" spans="2:15" ht="14.95" customHeight="1" x14ac:dyDescent="0.25">
      <c r="B11" s="34" t="s">
        <v>23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2:15" s="5" customFormat="1" ht="83.25" customHeight="1" x14ac:dyDescent="0.25">
      <c r="B12" s="9" t="s">
        <v>0</v>
      </c>
      <c r="C12" s="10" t="s">
        <v>1</v>
      </c>
      <c r="D12" s="10" t="s">
        <v>19</v>
      </c>
      <c r="E12" s="10" t="s">
        <v>2</v>
      </c>
      <c r="F12" s="10" t="s">
        <v>3</v>
      </c>
      <c r="G12" s="10" t="s">
        <v>4</v>
      </c>
      <c r="H12" s="10" t="s">
        <v>14</v>
      </c>
      <c r="I12" s="10" t="s">
        <v>13</v>
      </c>
      <c r="J12" s="10" t="s">
        <v>11</v>
      </c>
      <c r="K12" s="10" t="s">
        <v>18</v>
      </c>
      <c r="L12" s="10" t="s">
        <v>15</v>
      </c>
      <c r="M12" s="17" t="s">
        <v>16</v>
      </c>
      <c r="N12" s="17" t="s">
        <v>17</v>
      </c>
      <c r="O12" s="10" t="s">
        <v>5</v>
      </c>
    </row>
    <row r="13" spans="2:15" ht="14.95" customHeight="1" x14ac:dyDescent="0.25">
      <c r="B13" s="1">
        <v>1</v>
      </c>
      <c r="C13" s="2" t="s">
        <v>6</v>
      </c>
      <c r="D13" s="2" t="s">
        <v>7</v>
      </c>
      <c r="E13" s="1">
        <v>26</v>
      </c>
      <c r="F13" s="1">
        <v>8</v>
      </c>
      <c r="G13" s="1">
        <v>12</v>
      </c>
      <c r="H13" s="6">
        <f>(($E$2*60-E13)/F13)+1</f>
        <v>27.75</v>
      </c>
      <c r="I13" s="1">
        <f>ROUNDUP(H13,0)</f>
        <v>28</v>
      </c>
      <c r="J13" s="1">
        <f>I13*1</f>
        <v>28</v>
      </c>
      <c r="K13" s="1">
        <f>J13*12</f>
        <v>336</v>
      </c>
      <c r="L13" s="1">
        <f>E13+(I13-1)*F13</f>
        <v>242</v>
      </c>
      <c r="M13" s="6">
        <f>(0.6+0.1)*J13</f>
        <v>19.599999999999998</v>
      </c>
      <c r="N13" s="6">
        <f>$E$3*(G13/60)*I13</f>
        <v>67.200000000000017</v>
      </c>
      <c r="O13" s="3">
        <f>(M13+N13)/K13</f>
        <v>0.25833333333333336</v>
      </c>
    </row>
    <row r="14" spans="2:15" ht="14.95" customHeight="1" x14ac:dyDescent="0.25">
      <c r="B14" s="1">
        <v>2</v>
      </c>
      <c r="C14" s="4" t="s">
        <v>8</v>
      </c>
      <c r="D14" s="4" t="s">
        <v>7</v>
      </c>
      <c r="E14" s="1">
        <v>28</v>
      </c>
      <c r="F14" s="1">
        <v>20</v>
      </c>
      <c r="G14" s="1">
        <v>17</v>
      </c>
      <c r="H14" s="6">
        <f t="shared" ref="H14:H15" si="5">(($E$2*60-E14)/F14)+1</f>
        <v>11.6</v>
      </c>
      <c r="I14" s="1">
        <f t="shared" ref="I14:I15" si="6">ROUNDUP(H14,0)</f>
        <v>12</v>
      </c>
      <c r="J14" s="1">
        <f>I14*2</f>
        <v>24</v>
      </c>
      <c r="K14" s="1">
        <f>J14*12</f>
        <v>288</v>
      </c>
      <c r="L14" s="1">
        <f t="shared" ref="L14:L15" si="7">E14+(I14-1)*F14</f>
        <v>248</v>
      </c>
      <c r="M14" s="6">
        <f t="shared" ref="M14:M15" si="8">(0.6+0.1)*J14</f>
        <v>16.799999999999997</v>
      </c>
      <c r="N14" s="6">
        <f t="shared" ref="N14:N15" si="9">$E$3*(G14/60)*I14</f>
        <v>40.799999999999997</v>
      </c>
      <c r="O14" s="3">
        <f>(M14+N14)/K14</f>
        <v>0.19999999999999998</v>
      </c>
    </row>
    <row r="15" spans="2:15" ht="14.95" customHeight="1" x14ac:dyDescent="0.25">
      <c r="B15" s="1">
        <v>3</v>
      </c>
      <c r="C15" s="4" t="s">
        <v>8</v>
      </c>
      <c r="D15" s="4" t="s">
        <v>9</v>
      </c>
      <c r="E15" s="1">
        <v>34</v>
      </c>
      <c r="F15" s="1">
        <v>19</v>
      </c>
      <c r="G15" s="1">
        <v>23</v>
      </c>
      <c r="H15" s="6">
        <f t="shared" si="5"/>
        <v>11.842105263157896</v>
      </c>
      <c r="I15" s="1">
        <f t="shared" si="6"/>
        <v>12</v>
      </c>
      <c r="J15" s="1">
        <f>I15*2</f>
        <v>24</v>
      </c>
      <c r="K15" s="1">
        <f>J15*12</f>
        <v>288</v>
      </c>
      <c r="L15" s="1">
        <f t="shared" si="7"/>
        <v>243</v>
      </c>
      <c r="M15" s="6">
        <f t="shared" si="8"/>
        <v>16.799999999999997</v>
      </c>
      <c r="N15" s="6">
        <f t="shared" si="9"/>
        <v>55.2</v>
      </c>
      <c r="O15" s="3">
        <f t="shared" ref="O15" si="10">(M15+N15)/K15</f>
        <v>0.25</v>
      </c>
    </row>
    <row r="16" spans="2:15" ht="14.95" customHeight="1" x14ac:dyDescent="0.25">
      <c r="H16" s="8"/>
      <c r="M16" s="18"/>
      <c r="N16" s="18"/>
      <c r="O16" s="7"/>
    </row>
    <row r="17" spans="2:15" ht="14.95" customHeight="1" x14ac:dyDescent="0.25">
      <c r="B17" s="34" t="s">
        <v>20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2:15" s="5" customFormat="1" ht="83.25" customHeight="1" x14ac:dyDescent="0.25">
      <c r="B18" s="9" t="s">
        <v>0</v>
      </c>
      <c r="C18" s="10" t="s">
        <v>1</v>
      </c>
      <c r="D18" s="10" t="s">
        <v>19</v>
      </c>
      <c r="E18" s="10" t="s">
        <v>2</v>
      </c>
      <c r="F18" s="10" t="s">
        <v>3</v>
      </c>
      <c r="G18" s="10" t="s">
        <v>4</v>
      </c>
      <c r="H18" s="10" t="s">
        <v>14</v>
      </c>
      <c r="I18" s="10" t="s">
        <v>13</v>
      </c>
      <c r="J18" s="10" t="s">
        <v>11</v>
      </c>
      <c r="K18" s="10" t="s">
        <v>18</v>
      </c>
      <c r="L18" s="10" t="s">
        <v>15</v>
      </c>
      <c r="M18" s="17" t="s">
        <v>16</v>
      </c>
      <c r="N18" s="17" t="s">
        <v>17</v>
      </c>
      <c r="O18" s="10" t="s">
        <v>5</v>
      </c>
    </row>
    <row r="19" spans="2:15" ht="14.95" customHeight="1" x14ac:dyDescent="0.25">
      <c r="B19" s="1">
        <v>1</v>
      </c>
      <c r="C19" s="2" t="s">
        <v>6</v>
      </c>
      <c r="D19" s="2" t="s">
        <v>7</v>
      </c>
      <c r="E19" s="1">
        <v>26</v>
      </c>
      <c r="F19" s="1">
        <v>10</v>
      </c>
      <c r="G19" s="1">
        <v>12</v>
      </c>
      <c r="H19" s="6">
        <f>(($E$2*60-E19)/F19)+1</f>
        <v>22.4</v>
      </c>
      <c r="I19" s="1">
        <f>ROUNDUP(H19,0)</f>
        <v>23</v>
      </c>
      <c r="J19" s="1">
        <f>I19*1</f>
        <v>23</v>
      </c>
      <c r="K19" s="1">
        <f>J19*12</f>
        <v>276</v>
      </c>
      <c r="L19" s="1">
        <f>E19+(I19-1)*F19</f>
        <v>246</v>
      </c>
      <c r="M19" s="6">
        <f>(0.6+0.1)*J19</f>
        <v>16.099999999999998</v>
      </c>
      <c r="N19" s="6">
        <f>$E$3*(G19/60)*I19</f>
        <v>55.20000000000001</v>
      </c>
      <c r="O19" s="3">
        <f>(M19+N19)/K19</f>
        <v>0.25833333333333336</v>
      </c>
    </row>
    <row r="20" spans="2:15" ht="14.95" customHeight="1" x14ac:dyDescent="0.25">
      <c r="B20" s="1">
        <v>2</v>
      </c>
      <c r="C20" s="4" t="s">
        <v>8</v>
      </c>
      <c r="D20" s="4" t="s">
        <v>7</v>
      </c>
      <c r="E20" s="1">
        <v>36</v>
      </c>
      <c r="F20" s="1">
        <v>20</v>
      </c>
      <c r="G20" s="1">
        <v>17</v>
      </c>
      <c r="H20" s="6">
        <f t="shared" ref="H20:H21" si="11">(($E$2*60-E20)/F20)+1</f>
        <v>11.2</v>
      </c>
      <c r="I20" s="1">
        <f t="shared" ref="I20:I21" si="12">ROUNDUP(H20,0)</f>
        <v>12</v>
      </c>
      <c r="J20" s="1">
        <f>I20*2</f>
        <v>24</v>
      </c>
      <c r="K20" s="1">
        <f>J20*12</f>
        <v>288</v>
      </c>
      <c r="L20" s="1">
        <f t="shared" ref="L20:L21" si="13">E20+(I20-1)*F20</f>
        <v>256</v>
      </c>
      <c r="M20" s="6">
        <f>(0.6+0.1)*J20</f>
        <v>16.799999999999997</v>
      </c>
      <c r="N20" s="6">
        <f>$E$3*(G20/60)*I20</f>
        <v>40.799999999999997</v>
      </c>
      <c r="O20" s="3">
        <f>(M20+N20)/K20</f>
        <v>0.19999999999999998</v>
      </c>
    </row>
    <row r="21" spans="2:15" ht="14.95" customHeight="1" x14ac:dyDescent="0.25">
      <c r="B21" s="1">
        <v>3</v>
      </c>
      <c r="C21" s="4" t="s">
        <v>8</v>
      </c>
      <c r="D21" s="4" t="s">
        <v>9</v>
      </c>
      <c r="E21" s="1">
        <v>36</v>
      </c>
      <c r="F21" s="1">
        <v>20</v>
      </c>
      <c r="G21" s="1">
        <v>23</v>
      </c>
      <c r="H21" s="6">
        <f t="shared" si="11"/>
        <v>11.2</v>
      </c>
      <c r="I21" s="1">
        <f t="shared" si="12"/>
        <v>12</v>
      </c>
      <c r="J21" s="1">
        <f>I21*2</f>
        <v>24</v>
      </c>
      <c r="K21" s="1">
        <f>J21*12</f>
        <v>288</v>
      </c>
      <c r="L21" s="1">
        <f t="shared" si="13"/>
        <v>256</v>
      </c>
      <c r="M21" s="6">
        <f>(0.6+0.1)*J21</f>
        <v>16.799999999999997</v>
      </c>
      <c r="N21" s="6">
        <f>$E$3*(G21/60)*I21</f>
        <v>55.2</v>
      </c>
      <c r="O21" s="3">
        <f t="shared" ref="O21" si="14">(M21+N21)/K21</f>
        <v>0.25</v>
      </c>
    </row>
    <row r="22" spans="2:15" ht="14.95" customHeight="1" x14ac:dyDescent="0.25"/>
    <row r="23" spans="2:15" ht="14.95" customHeight="1" x14ac:dyDescent="0.25">
      <c r="B23" s="34" t="s">
        <v>24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2:15" ht="59.95" x14ac:dyDescent="0.25">
      <c r="B24" s="9" t="s">
        <v>0</v>
      </c>
      <c r="C24" s="10" t="s">
        <v>1</v>
      </c>
      <c r="D24" s="10" t="s">
        <v>19</v>
      </c>
      <c r="E24" s="10" t="s">
        <v>2</v>
      </c>
      <c r="F24" s="10" t="s">
        <v>3</v>
      </c>
      <c r="G24" s="10" t="s">
        <v>4</v>
      </c>
      <c r="H24" s="10" t="s">
        <v>14</v>
      </c>
      <c r="I24" s="10" t="s">
        <v>13</v>
      </c>
      <c r="J24" s="10" t="s">
        <v>11</v>
      </c>
      <c r="K24" s="10" t="s">
        <v>18</v>
      </c>
      <c r="L24" s="10" t="s">
        <v>15</v>
      </c>
      <c r="M24" s="17" t="s">
        <v>16</v>
      </c>
      <c r="N24" s="17" t="s">
        <v>17</v>
      </c>
      <c r="O24" s="10" t="s">
        <v>5</v>
      </c>
    </row>
    <row r="25" spans="2:15" ht="14.95" customHeight="1" x14ac:dyDescent="0.25">
      <c r="B25" s="1">
        <v>1</v>
      </c>
      <c r="C25" s="2" t="s">
        <v>6</v>
      </c>
      <c r="D25" s="2" t="s">
        <v>7</v>
      </c>
      <c r="E25" s="1">
        <v>28</v>
      </c>
      <c r="F25" s="1">
        <v>12</v>
      </c>
      <c r="G25" s="1">
        <v>12</v>
      </c>
      <c r="H25" s="6">
        <f>(($E$2*60-E25)/F25)+1</f>
        <v>18.666666666666668</v>
      </c>
      <c r="I25" s="1">
        <f>ROUNDUP(H25,0)</f>
        <v>19</v>
      </c>
      <c r="J25" s="1">
        <f>I25*1</f>
        <v>19</v>
      </c>
      <c r="K25" s="1">
        <f>J25*12</f>
        <v>228</v>
      </c>
      <c r="L25" s="1">
        <f>E25+(I25-1)*F25</f>
        <v>244</v>
      </c>
      <c r="M25" s="6">
        <f>(0.6+0.1)*J25</f>
        <v>13.299999999999999</v>
      </c>
      <c r="N25" s="6">
        <f>$E$3*(G25/60)*I25</f>
        <v>45.600000000000009</v>
      </c>
      <c r="O25" s="3">
        <f>(M25+N25)/K25</f>
        <v>0.25833333333333336</v>
      </c>
    </row>
    <row r="26" spans="2:15" ht="14.95" customHeight="1" x14ac:dyDescent="0.25">
      <c r="B26" s="1">
        <v>2</v>
      </c>
      <c r="C26" s="4" t="s">
        <v>8</v>
      </c>
      <c r="D26" s="4" t="s">
        <v>7</v>
      </c>
      <c r="E26" s="1">
        <v>36</v>
      </c>
      <c r="F26" s="1">
        <v>20</v>
      </c>
      <c r="G26" s="1">
        <v>17</v>
      </c>
      <c r="H26" s="6">
        <f t="shared" ref="H26:H27" si="15">(($E$2*60-E26)/F26)+1</f>
        <v>11.2</v>
      </c>
      <c r="I26" s="1">
        <f t="shared" ref="I26:I27" si="16">ROUNDUP(H26,0)</f>
        <v>12</v>
      </c>
      <c r="J26" s="1">
        <f>I26*2</f>
        <v>24</v>
      </c>
      <c r="K26" s="1">
        <f>J26*12</f>
        <v>288</v>
      </c>
      <c r="L26" s="1">
        <f t="shared" ref="L26:L27" si="17">E26+(I26-1)*F26</f>
        <v>256</v>
      </c>
      <c r="M26" s="6">
        <f>(0.6+0.1)*J26</f>
        <v>16.799999999999997</v>
      </c>
      <c r="N26" s="6">
        <f>$E$3*(G26/60)*I26</f>
        <v>40.799999999999997</v>
      </c>
      <c r="O26" s="3">
        <f>(M26+N26)/K26</f>
        <v>0.19999999999999998</v>
      </c>
    </row>
    <row r="27" spans="2:15" ht="14.95" customHeight="1" x14ac:dyDescent="0.25">
      <c r="B27" s="1">
        <v>3</v>
      </c>
      <c r="C27" s="4" t="s">
        <v>8</v>
      </c>
      <c r="D27" s="4" t="s">
        <v>9</v>
      </c>
      <c r="E27" s="1">
        <v>39</v>
      </c>
      <c r="F27" s="1">
        <v>23</v>
      </c>
      <c r="G27" s="1">
        <v>23</v>
      </c>
      <c r="H27" s="6">
        <f t="shared" si="15"/>
        <v>9.7391304347826093</v>
      </c>
      <c r="I27" s="1">
        <f t="shared" si="16"/>
        <v>10</v>
      </c>
      <c r="J27" s="1">
        <f>I27*2</f>
        <v>20</v>
      </c>
      <c r="K27" s="1">
        <f>J27*12</f>
        <v>240</v>
      </c>
      <c r="L27" s="1">
        <f t="shared" si="17"/>
        <v>246</v>
      </c>
      <c r="M27" s="6">
        <f>(0.6+0.1)*J27</f>
        <v>14</v>
      </c>
      <c r="N27" s="6">
        <f>$E$3*(G27/60)*I27</f>
        <v>46.000000000000007</v>
      </c>
      <c r="O27" s="3">
        <f t="shared" ref="O27" si="18">(M27+N27)/K27</f>
        <v>0.25000000000000006</v>
      </c>
    </row>
  </sheetData>
  <mergeCells count="4">
    <mergeCell ref="B23:O23"/>
    <mergeCell ref="B5:O5"/>
    <mergeCell ref="B11:O11"/>
    <mergeCell ref="B17:O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B233-952C-41F9-90D2-1AE057C9CF19}">
  <dimension ref="A1:P25"/>
  <sheetViews>
    <sheetView topLeftCell="A11" workbookViewId="0">
      <selection activeCell="C10" sqref="C10:F23"/>
    </sheetView>
  </sheetViews>
  <sheetFormatPr defaultRowHeight="14.3" x14ac:dyDescent="0.25"/>
  <cols>
    <col min="3" max="3" width="45" customWidth="1"/>
    <col min="4" max="4" width="18.75" customWidth="1"/>
    <col min="5" max="5" width="24.875" customWidth="1"/>
    <col min="6" max="6" width="22.75" customWidth="1"/>
  </cols>
  <sheetData>
    <row r="1" spans="1:16" ht="14.95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2"/>
      <c r="O1" s="21"/>
      <c r="P1" s="21"/>
    </row>
    <row r="2" spans="1:16" ht="14.95" x14ac:dyDescent="0.25">
      <c r="A2" s="21"/>
      <c r="B2" s="35" t="s">
        <v>22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21"/>
    </row>
    <row r="3" spans="1:16" ht="76.599999999999994" x14ac:dyDescent="0.25">
      <c r="A3" s="21"/>
      <c r="B3" s="23" t="s">
        <v>0</v>
      </c>
      <c r="C3" s="24" t="s">
        <v>1</v>
      </c>
      <c r="D3" s="24" t="s">
        <v>19</v>
      </c>
      <c r="E3" s="24" t="s">
        <v>2</v>
      </c>
      <c r="F3" s="24" t="s">
        <v>3</v>
      </c>
      <c r="G3" s="24" t="s">
        <v>4</v>
      </c>
      <c r="H3" s="24" t="s">
        <v>14</v>
      </c>
      <c r="I3" s="24" t="s">
        <v>13</v>
      </c>
      <c r="J3" s="24" t="s">
        <v>11</v>
      </c>
      <c r="K3" s="24" t="s">
        <v>18</v>
      </c>
      <c r="L3" s="24" t="s">
        <v>15</v>
      </c>
      <c r="M3" s="25" t="s">
        <v>16</v>
      </c>
      <c r="N3" s="25" t="s">
        <v>17</v>
      </c>
      <c r="O3" s="24" t="s">
        <v>21</v>
      </c>
      <c r="P3" s="21"/>
    </row>
    <row r="4" spans="1:16" ht="14.95" x14ac:dyDescent="0.25">
      <c r="A4" s="21"/>
      <c r="B4" s="26">
        <v>1</v>
      </c>
      <c r="C4" s="27" t="s">
        <v>6</v>
      </c>
      <c r="D4" s="27" t="s">
        <v>7</v>
      </c>
      <c r="E4" s="26">
        <v>26</v>
      </c>
      <c r="F4" s="26">
        <v>10</v>
      </c>
      <c r="G4" s="26">
        <v>12</v>
      </c>
      <c r="H4" s="28">
        <f>(($E$2*60-E4)/F4)+1</f>
        <v>-1.6</v>
      </c>
      <c r="I4" s="26">
        <f>ROUNDUP(H4,0)</f>
        <v>-2</v>
      </c>
      <c r="J4" s="26">
        <f>I4*1</f>
        <v>-2</v>
      </c>
      <c r="K4" s="26">
        <f>J4*12</f>
        <v>-24</v>
      </c>
      <c r="L4" s="26">
        <f>E4+(I4-1)*F4</f>
        <v>-4</v>
      </c>
      <c r="M4" s="28">
        <f>(0.6+0.1)*J4</f>
        <v>-1.4</v>
      </c>
      <c r="N4" s="28" t="e">
        <f>$E$3*(G4/60)*I4</f>
        <v>#VALUE!</v>
      </c>
      <c r="O4" s="29" t="e">
        <f>(M4+N4)/K4</f>
        <v>#VALUE!</v>
      </c>
      <c r="P4" s="21"/>
    </row>
    <row r="5" spans="1:16" ht="14.95" x14ac:dyDescent="0.25">
      <c r="A5" s="21"/>
      <c r="B5" s="26">
        <v>2</v>
      </c>
      <c r="C5" s="30" t="s">
        <v>8</v>
      </c>
      <c r="D5" s="30" t="s">
        <v>7</v>
      </c>
      <c r="E5" s="26">
        <v>36</v>
      </c>
      <c r="F5" s="26">
        <v>20</v>
      </c>
      <c r="G5" s="26">
        <v>17</v>
      </c>
      <c r="H5" s="28">
        <f t="shared" ref="H5:H6" si="0">(($E$2*60-E5)/F5)+1</f>
        <v>-0.8</v>
      </c>
      <c r="I5" s="26">
        <f t="shared" ref="I5:I6" si="1">ROUNDUP(H5,0)</f>
        <v>-1</v>
      </c>
      <c r="J5" s="26">
        <f>I5*2</f>
        <v>-2</v>
      </c>
      <c r="K5" s="26">
        <f>J5*12</f>
        <v>-24</v>
      </c>
      <c r="L5" s="26">
        <f>E5+(I5-1)*F5</f>
        <v>-4</v>
      </c>
      <c r="M5" s="28">
        <f t="shared" ref="M5:M6" si="2">(0.6+0.1)*J5</f>
        <v>-1.4</v>
      </c>
      <c r="N5" s="28" t="e">
        <f>$E$3*(G5/60)*I5</f>
        <v>#VALUE!</v>
      </c>
      <c r="O5" s="29" t="e">
        <f>(M5+N5)/K5</f>
        <v>#VALUE!</v>
      </c>
      <c r="P5" s="21"/>
    </row>
    <row r="6" spans="1:16" ht="14.95" x14ac:dyDescent="0.25">
      <c r="A6" s="21"/>
      <c r="B6" s="26">
        <v>3</v>
      </c>
      <c r="C6" s="30" t="s">
        <v>8</v>
      </c>
      <c r="D6" s="30" t="s">
        <v>9</v>
      </c>
      <c r="E6" s="26">
        <v>36</v>
      </c>
      <c r="F6" s="26">
        <v>20</v>
      </c>
      <c r="G6" s="26">
        <v>23</v>
      </c>
      <c r="H6" s="28">
        <f t="shared" si="0"/>
        <v>-0.8</v>
      </c>
      <c r="I6" s="26">
        <f t="shared" si="1"/>
        <v>-1</v>
      </c>
      <c r="J6" s="26">
        <f>I6*2</f>
        <v>-2</v>
      </c>
      <c r="K6" s="26">
        <f>J6*12</f>
        <v>-24</v>
      </c>
      <c r="L6" s="26">
        <f t="shared" ref="L6" si="3">E6+(I6-1)*F6</f>
        <v>-4</v>
      </c>
      <c r="M6" s="28">
        <f t="shared" si="2"/>
        <v>-1.4</v>
      </c>
      <c r="N6" s="28" t="e">
        <f t="shared" ref="N6" si="4">$E$3*(G6/60)*I6</f>
        <v>#VALUE!</v>
      </c>
      <c r="O6" s="29" t="e">
        <f>(M6+N6)/K6</f>
        <v>#VALUE!</v>
      </c>
      <c r="P6" s="21"/>
    </row>
    <row r="7" spans="1:16" ht="14.95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ht="14.95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ht="14.95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15.8" x14ac:dyDescent="0.25">
      <c r="A10" s="21"/>
      <c r="B10" s="21"/>
      <c r="C10" s="31"/>
      <c r="D10" s="31" t="s">
        <v>25</v>
      </c>
      <c r="E10" s="31" t="s">
        <v>26</v>
      </c>
      <c r="F10" s="31" t="s">
        <v>27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4.95" customHeight="1" x14ac:dyDescent="0.25">
      <c r="A11" s="21"/>
      <c r="B11" s="21"/>
      <c r="C11" s="31"/>
      <c r="D11" s="31" t="s">
        <v>28</v>
      </c>
      <c r="E11" s="31" t="s">
        <v>29</v>
      </c>
      <c r="F11" s="31" t="s">
        <v>30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4.95" customHeight="1" x14ac:dyDescent="0.25">
      <c r="A12" s="21"/>
      <c r="B12" s="21"/>
      <c r="C12" s="32" t="s">
        <v>2</v>
      </c>
      <c r="D12" s="31"/>
      <c r="E12" s="31"/>
      <c r="F12" s="3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4.95" customHeight="1" x14ac:dyDescent="0.25">
      <c r="A13" s="21"/>
      <c r="B13" s="21"/>
      <c r="C13" s="32" t="s">
        <v>3</v>
      </c>
      <c r="D13" s="31"/>
      <c r="E13" s="31"/>
      <c r="F13" s="3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ht="14.95" customHeight="1" x14ac:dyDescent="0.25">
      <c r="A14" s="21"/>
      <c r="B14" s="21"/>
      <c r="C14" s="32" t="s">
        <v>33</v>
      </c>
      <c r="D14" s="31"/>
      <c r="E14" s="31"/>
      <c r="F14" s="3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 ht="14.95" customHeight="1" x14ac:dyDescent="0.25">
      <c r="A15" s="21"/>
      <c r="B15" s="21"/>
      <c r="C15" s="32" t="s">
        <v>4</v>
      </c>
      <c r="D15" s="31"/>
      <c r="E15" s="31"/>
      <c r="F15" s="3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 ht="14.95" customHeight="1" x14ac:dyDescent="0.25">
      <c r="A16" s="21"/>
      <c r="B16" s="21"/>
      <c r="C16" s="32" t="s">
        <v>31</v>
      </c>
      <c r="D16" s="31"/>
      <c r="E16" s="31"/>
      <c r="F16" s="3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ht="14.95" customHeight="1" x14ac:dyDescent="0.25">
      <c r="A17" s="21"/>
      <c r="B17" s="21"/>
      <c r="C17" s="32" t="s">
        <v>13</v>
      </c>
      <c r="D17" s="31"/>
      <c r="E17" s="31"/>
      <c r="F17" s="3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ht="14.95" customHeight="1" x14ac:dyDescent="0.25">
      <c r="A18" s="21"/>
      <c r="B18" s="21"/>
      <c r="C18" s="32" t="s">
        <v>11</v>
      </c>
      <c r="D18" s="31"/>
      <c r="E18" s="31"/>
      <c r="F18" s="3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ht="14.95" customHeight="1" x14ac:dyDescent="0.25">
      <c r="A19" s="21"/>
      <c r="B19" s="21"/>
      <c r="C19" s="32" t="s">
        <v>18</v>
      </c>
      <c r="D19" s="31"/>
      <c r="E19" s="31"/>
      <c r="F19" s="3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 ht="14.95" customHeight="1" x14ac:dyDescent="0.25">
      <c r="A20" s="21"/>
      <c r="B20" s="21"/>
      <c r="C20" s="32" t="s">
        <v>15</v>
      </c>
      <c r="D20" s="31"/>
      <c r="E20" s="31"/>
      <c r="F20" s="3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 ht="14.95" customHeight="1" x14ac:dyDescent="0.25">
      <c r="A21" s="21"/>
      <c r="B21" s="21"/>
      <c r="C21" s="33" t="s">
        <v>32</v>
      </c>
      <c r="D21" s="31"/>
      <c r="E21" s="31"/>
      <c r="F21" s="3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 ht="14.95" customHeight="1" x14ac:dyDescent="0.25">
      <c r="A22" s="21"/>
      <c r="B22" s="21"/>
      <c r="C22" s="33" t="s">
        <v>17</v>
      </c>
      <c r="D22" s="31"/>
      <c r="E22" s="31"/>
      <c r="F22" s="3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 ht="14.95" customHeight="1" x14ac:dyDescent="0.25">
      <c r="A23" s="21"/>
      <c r="B23" s="21"/>
      <c r="C23" s="32" t="s">
        <v>21</v>
      </c>
      <c r="D23" s="31"/>
      <c r="E23" s="31"/>
      <c r="F23" s="3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 ht="14.9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 ht="14.9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</sheetData>
  <mergeCells count="1">
    <mergeCell ref="B2:O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9CE9-A759-402B-A9A6-AA504505917F}">
  <dimension ref="B1:O27"/>
  <sheetViews>
    <sheetView tabSelected="1" workbookViewId="0">
      <selection activeCell="B23" sqref="B23:O27"/>
    </sheetView>
  </sheetViews>
  <sheetFormatPr defaultRowHeight="14.3" x14ac:dyDescent="0.25"/>
  <cols>
    <col min="2" max="3" width="9" style="38"/>
    <col min="4" max="4" width="9.375" style="38" bestFit="1" customWidth="1"/>
    <col min="5" max="5" width="9" style="38"/>
    <col min="6" max="6" width="5.25" style="38" bestFit="1" customWidth="1"/>
    <col min="7" max="7" width="10" style="38" bestFit="1" customWidth="1"/>
    <col min="8" max="8" width="15" style="38" bestFit="1" customWidth="1"/>
    <col min="9" max="9" width="11.375" style="38" customWidth="1"/>
    <col min="10" max="12" width="10.25" style="38" bestFit="1" customWidth="1"/>
    <col min="13" max="13" width="8" style="39" customWidth="1"/>
    <col min="14" max="14" width="9.125" style="39" customWidth="1"/>
    <col min="15" max="15" width="10.125" style="38" bestFit="1" customWidth="1"/>
  </cols>
  <sheetData>
    <row r="1" spans="2:15" ht="14.95" customHeight="1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N1" s="37"/>
      <c r="O1" s="36"/>
    </row>
    <row r="2" spans="2:15" ht="14.95" customHeight="1" x14ac:dyDescent="0.25">
      <c r="B2" s="38" t="s">
        <v>10</v>
      </c>
      <c r="E2" s="38">
        <v>6</v>
      </c>
    </row>
    <row r="3" spans="2:15" ht="14.95" customHeight="1" x14ac:dyDescent="0.25">
      <c r="B3" s="38" t="s">
        <v>12</v>
      </c>
      <c r="E3" s="38">
        <v>12</v>
      </c>
    </row>
    <row r="4" spans="2:15" ht="14.95" customHeight="1" x14ac:dyDescent="0.25"/>
    <row r="5" spans="2:15" ht="14.95" customHeight="1" x14ac:dyDescent="0.25">
      <c r="B5" s="40" t="s">
        <v>22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2:15" s="5" customFormat="1" ht="83.25" customHeight="1" x14ac:dyDescent="0.25">
      <c r="B6" s="41" t="s">
        <v>0</v>
      </c>
      <c r="C6" s="42" t="s">
        <v>1</v>
      </c>
      <c r="D6" s="42" t="s">
        <v>19</v>
      </c>
      <c r="E6" s="42" t="s">
        <v>2</v>
      </c>
      <c r="F6" s="42" t="s">
        <v>3</v>
      </c>
      <c r="G6" s="42" t="s">
        <v>4</v>
      </c>
      <c r="H6" s="42" t="s">
        <v>31</v>
      </c>
      <c r="I6" s="42" t="s">
        <v>13</v>
      </c>
      <c r="J6" s="42" t="s">
        <v>11</v>
      </c>
      <c r="K6" s="42" t="s">
        <v>18</v>
      </c>
      <c r="L6" s="42" t="s">
        <v>15</v>
      </c>
      <c r="M6" s="43" t="s">
        <v>16</v>
      </c>
      <c r="N6" s="43" t="s">
        <v>17</v>
      </c>
      <c r="O6" s="42" t="s">
        <v>21</v>
      </c>
    </row>
    <row r="7" spans="2:15" ht="14.95" customHeight="1" x14ac:dyDescent="0.25">
      <c r="B7" s="44">
        <v>1</v>
      </c>
      <c r="C7" s="45" t="s">
        <v>6</v>
      </c>
      <c r="D7" s="45" t="s">
        <v>7</v>
      </c>
      <c r="E7" s="44">
        <v>26</v>
      </c>
      <c r="F7" s="44">
        <v>10</v>
      </c>
      <c r="G7" s="44">
        <v>12</v>
      </c>
      <c r="H7" s="46">
        <f>(($E$2*60-E7)/F7)+1</f>
        <v>34.4</v>
      </c>
      <c r="I7" s="44">
        <f>ROUNDUP(H7,0)</f>
        <v>35</v>
      </c>
      <c r="J7" s="44">
        <f>I7*1</f>
        <v>35</v>
      </c>
      <c r="K7" s="44">
        <f>J7*12</f>
        <v>420</v>
      </c>
      <c r="L7" s="44">
        <f>E7+(I7-1)*F7</f>
        <v>366</v>
      </c>
      <c r="M7" s="46">
        <f>(0.6+0.1)*J7</f>
        <v>24.5</v>
      </c>
      <c r="N7" s="46">
        <f>$E$3*(G7/60)*I7</f>
        <v>84.000000000000014</v>
      </c>
      <c r="O7" s="47">
        <f>(M7+N7)/K7</f>
        <v>0.25833333333333336</v>
      </c>
    </row>
    <row r="8" spans="2:15" ht="14.95" customHeight="1" x14ac:dyDescent="0.25">
      <c r="B8" s="44">
        <v>2</v>
      </c>
      <c r="C8" s="48" t="s">
        <v>8</v>
      </c>
      <c r="D8" s="48" t="s">
        <v>7</v>
      </c>
      <c r="E8" s="44">
        <v>36</v>
      </c>
      <c r="F8" s="44">
        <v>20</v>
      </c>
      <c r="G8" s="44">
        <v>17</v>
      </c>
      <c r="H8" s="46">
        <f t="shared" ref="H8:H9" si="0">(($E$2*60-E8)/F8)+1</f>
        <v>17.2</v>
      </c>
      <c r="I8" s="44">
        <f t="shared" ref="I8:I9" si="1">ROUNDUP(H8,0)</f>
        <v>18</v>
      </c>
      <c r="J8" s="44">
        <f>I8*2</f>
        <v>36</v>
      </c>
      <c r="K8" s="44">
        <f>J8*12</f>
        <v>432</v>
      </c>
      <c r="L8" s="44">
        <f>E8+(I8-1)*F8</f>
        <v>376</v>
      </c>
      <c r="M8" s="46">
        <f t="shared" ref="M8:M9" si="2">(0.6+0.1)*J8</f>
        <v>25.2</v>
      </c>
      <c r="N8" s="46">
        <f>$E$3*(G8/60)*I8</f>
        <v>61.199999999999996</v>
      </c>
      <c r="O8" s="47">
        <f>(M8+N8)/K8</f>
        <v>0.19999999999999998</v>
      </c>
    </row>
    <row r="9" spans="2:15" ht="14.95" customHeight="1" x14ac:dyDescent="0.25">
      <c r="B9" s="44">
        <v>3</v>
      </c>
      <c r="C9" s="48" t="s">
        <v>8</v>
      </c>
      <c r="D9" s="48" t="s">
        <v>9</v>
      </c>
      <c r="E9" s="44">
        <v>36</v>
      </c>
      <c r="F9" s="44">
        <v>20</v>
      </c>
      <c r="G9" s="44">
        <v>23</v>
      </c>
      <c r="H9" s="46">
        <f t="shared" si="0"/>
        <v>17.2</v>
      </c>
      <c r="I9" s="44">
        <f t="shared" si="1"/>
        <v>18</v>
      </c>
      <c r="J9" s="44">
        <f>I9*2</f>
        <v>36</v>
      </c>
      <c r="K9" s="44">
        <f>J9*12</f>
        <v>432</v>
      </c>
      <c r="L9" s="44">
        <f t="shared" ref="L9" si="3">E9+(I9-1)*F9</f>
        <v>376</v>
      </c>
      <c r="M9" s="46">
        <f t="shared" si="2"/>
        <v>25.2</v>
      </c>
      <c r="N9" s="46">
        <f t="shared" ref="N9" si="4">$E$3*(G9/60)*I9</f>
        <v>82.800000000000011</v>
      </c>
      <c r="O9" s="47">
        <f>(M9+N9)/K9</f>
        <v>0.25000000000000006</v>
      </c>
    </row>
    <row r="10" spans="2:15" ht="14.95" customHeight="1" x14ac:dyDescent="0.25">
      <c r="H10" s="49"/>
      <c r="M10" s="50"/>
      <c r="N10" s="50"/>
      <c r="O10" s="51"/>
    </row>
    <row r="11" spans="2:15" ht="14.95" customHeight="1" x14ac:dyDescent="0.25">
      <c r="B11" s="40" t="s">
        <v>23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2:15" s="5" customFormat="1" ht="83.25" customHeight="1" x14ac:dyDescent="0.25">
      <c r="B12" s="41" t="s">
        <v>0</v>
      </c>
      <c r="C12" s="42" t="s">
        <v>1</v>
      </c>
      <c r="D12" s="42" t="s">
        <v>19</v>
      </c>
      <c r="E12" s="42" t="s">
        <v>2</v>
      </c>
      <c r="F12" s="42" t="s">
        <v>3</v>
      </c>
      <c r="G12" s="42" t="s">
        <v>4</v>
      </c>
      <c r="H12" s="42" t="s">
        <v>31</v>
      </c>
      <c r="I12" s="42" t="s">
        <v>13</v>
      </c>
      <c r="J12" s="42" t="s">
        <v>11</v>
      </c>
      <c r="K12" s="42" t="s">
        <v>18</v>
      </c>
      <c r="L12" s="42" t="s">
        <v>15</v>
      </c>
      <c r="M12" s="43" t="s">
        <v>16</v>
      </c>
      <c r="N12" s="43" t="s">
        <v>17</v>
      </c>
      <c r="O12" s="42" t="s">
        <v>5</v>
      </c>
    </row>
    <row r="13" spans="2:15" ht="14.95" customHeight="1" x14ac:dyDescent="0.25">
      <c r="B13" s="52">
        <v>1</v>
      </c>
      <c r="C13" s="53" t="s">
        <v>6</v>
      </c>
      <c r="D13" s="53" t="s">
        <v>7</v>
      </c>
      <c r="E13" s="52">
        <v>26</v>
      </c>
      <c r="F13" s="52">
        <v>8</v>
      </c>
      <c r="G13" s="52">
        <v>12</v>
      </c>
      <c r="H13" s="54">
        <f>(($E$2*60-E13)/F13)+1</f>
        <v>42.75</v>
      </c>
      <c r="I13" s="52">
        <f>ROUNDUP(H13,0)</f>
        <v>43</v>
      </c>
      <c r="J13" s="52">
        <f>I13*1</f>
        <v>43</v>
      </c>
      <c r="K13" s="52">
        <f>J13*12</f>
        <v>516</v>
      </c>
      <c r="L13" s="52">
        <f>E13+(I13-1)*F13</f>
        <v>362</v>
      </c>
      <c r="M13" s="54">
        <f>(0.6+0.1)*J13</f>
        <v>30.099999999999998</v>
      </c>
      <c r="N13" s="54">
        <f>$E$3*(G13/60)*I13</f>
        <v>103.20000000000002</v>
      </c>
      <c r="O13" s="55">
        <f>(M13+N13)/K13</f>
        <v>0.25833333333333336</v>
      </c>
    </row>
    <row r="14" spans="2:15" ht="14.95" customHeight="1" x14ac:dyDescent="0.25">
      <c r="B14" s="52">
        <v>2</v>
      </c>
      <c r="C14" s="56" t="s">
        <v>8</v>
      </c>
      <c r="D14" s="56" t="s">
        <v>7</v>
      </c>
      <c r="E14" s="52">
        <v>28</v>
      </c>
      <c r="F14" s="52">
        <v>20</v>
      </c>
      <c r="G14" s="52">
        <v>17</v>
      </c>
      <c r="H14" s="54">
        <f t="shared" ref="H14:H15" si="5">(($E$2*60-E14)/F14)+1</f>
        <v>17.600000000000001</v>
      </c>
      <c r="I14" s="52">
        <f t="shared" ref="I14:I15" si="6">ROUNDUP(H14,0)</f>
        <v>18</v>
      </c>
      <c r="J14" s="52">
        <f>I14*2</f>
        <v>36</v>
      </c>
      <c r="K14" s="52">
        <f>J14*12</f>
        <v>432</v>
      </c>
      <c r="L14" s="52">
        <f t="shared" ref="L14:L15" si="7">E14+(I14-1)*F14</f>
        <v>368</v>
      </c>
      <c r="M14" s="54">
        <f t="shared" ref="M14:M15" si="8">(0.6+0.1)*J14</f>
        <v>25.2</v>
      </c>
      <c r="N14" s="54">
        <f t="shared" ref="N14:N15" si="9">$E$3*(G14/60)*I14</f>
        <v>61.199999999999996</v>
      </c>
      <c r="O14" s="55">
        <f>(M14+N14)/K14</f>
        <v>0.19999999999999998</v>
      </c>
    </row>
    <row r="15" spans="2:15" ht="14.95" customHeight="1" x14ac:dyDescent="0.25">
      <c r="B15" s="52">
        <v>3</v>
      </c>
      <c r="C15" s="56" t="s">
        <v>8</v>
      </c>
      <c r="D15" s="56" t="s">
        <v>9</v>
      </c>
      <c r="E15" s="52">
        <v>34</v>
      </c>
      <c r="F15" s="52">
        <v>19</v>
      </c>
      <c r="G15" s="52">
        <v>23</v>
      </c>
      <c r="H15" s="54">
        <f t="shared" si="5"/>
        <v>18.157894736842106</v>
      </c>
      <c r="I15" s="52">
        <f t="shared" si="6"/>
        <v>19</v>
      </c>
      <c r="J15" s="52">
        <f>I15*2</f>
        <v>38</v>
      </c>
      <c r="K15" s="52">
        <f>J15*12</f>
        <v>456</v>
      </c>
      <c r="L15" s="52">
        <f t="shared" si="7"/>
        <v>376</v>
      </c>
      <c r="M15" s="54">
        <f t="shared" si="8"/>
        <v>26.599999999999998</v>
      </c>
      <c r="N15" s="54">
        <f t="shared" si="9"/>
        <v>87.4</v>
      </c>
      <c r="O15" s="55">
        <f t="shared" ref="O15" si="10">(M15+N15)/K15</f>
        <v>0.25</v>
      </c>
    </row>
    <row r="16" spans="2:15" ht="14.95" customHeight="1" x14ac:dyDescent="0.25">
      <c r="H16" s="49"/>
      <c r="M16" s="50"/>
      <c r="N16" s="50"/>
      <c r="O16" s="51"/>
    </row>
    <row r="17" spans="2:15" ht="14.95" customHeight="1" x14ac:dyDescent="0.25">
      <c r="B17" s="40" t="s">
        <v>20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2:15" s="5" customFormat="1" ht="83.25" customHeight="1" x14ac:dyDescent="0.25">
      <c r="B18" s="41" t="s">
        <v>0</v>
      </c>
      <c r="C18" s="42" t="s">
        <v>1</v>
      </c>
      <c r="D18" s="42" t="s">
        <v>19</v>
      </c>
      <c r="E18" s="42" t="s">
        <v>2</v>
      </c>
      <c r="F18" s="42" t="s">
        <v>3</v>
      </c>
      <c r="G18" s="42" t="s">
        <v>4</v>
      </c>
      <c r="H18" s="42" t="s">
        <v>31</v>
      </c>
      <c r="I18" s="42" t="s">
        <v>13</v>
      </c>
      <c r="J18" s="42" t="s">
        <v>11</v>
      </c>
      <c r="K18" s="42" t="s">
        <v>18</v>
      </c>
      <c r="L18" s="42" t="s">
        <v>15</v>
      </c>
      <c r="M18" s="43" t="s">
        <v>16</v>
      </c>
      <c r="N18" s="43" t="s">
        <v>17</v>
      </c>
      <c r="O18" s="42" t="s">
        <v>5</v>
      </c>
    </row>
    <row r="19" spans="2:15" ht="14.95" customHeight="1" x14ac:dyDescent="0.25">
      <c r="B19" s="52">
        <v>1</v>
      </c>
      <c r="C19" s="53" t="s">
        <v>6</v>
      </c>
      <c r="D19" s="53" t="s">
        <v>7</v>
      </c>
      <c r="E19" s="52">
        <v>26</v>
      </c>
      <c r="F19" s="52">
        <v>10</v>
      </c>
      <c r="G19" s="52">
        <v>12</v>
      </c>
      <c r="H19" s="54">
        <f>(($E$2*60-E19)/F19)+1</f>
        <v>34.4</v>
      </c>
      <c r="I19" s="52">
        <f>ROUNDUP(H19,0)</f>
        <v>35</v>
      </c>
      <c r="J19" s="52">
        <f>I19*1</f>
        <v>35</v>
      </c>
      <c r="K19" s="52">
        <f>J19*12</f>
        <v>420</v>
      </c>
      <c r="L19" s="52">
        <f>E19+(I19-1)*F19</f>
        <v>366</v>
      </c>
      <c r="M19" s="54">
        <f>(0.6+0.1)*J19</f>
        <v>24.5</v>
      </c>
      <c r="N19" s="54">
        <f>$E$3*(G19/60)*I19</f>
        <v>84.000000000000014</v>
      </c>
      <c r="O19" s="55">
        <f>(M19+N19)/K19</f>
        <v>0.25833333333333336</v>
      </c>
    </row>
    <row r="20" spans="2:15" ht="14.95" customHeight="1" x14ac:dyDescent="0.25">
      <c r="B20" s="52">
        <v>2</v>
      </c>
      <c r="C20" s="56" t="s">
        <v>8</v>
      </c>
      <c r="D20" s="56" t="s">
        <v>7</v>
      </c>
      <c r="E20" s="52">
        <v>36</v>
      </c>
      <c r="F20" s="52">
        <v>20</v>
      </c>
      <c r="G20" s="52">
        <v>17</v>
      </c>
      <c r="H20" s="54">
        <f t="shared" ref="H20:H21" si="11">(($E$2*60-E20)/F20)+1</f>
        <v>17.2</v>
      </c>
      <c r="I20" s="52">
        <f t="shared" ref="I20:I21" si="12">ROUNDUP(H20,0)</f>
        <v>18</v>
      </c>
      <c r="J20" s="52">
        <f>I20*2</f>
        <v>36</v>
      </c>
      <c r="K20" s="52">
        <f>J20*12</f>
        <v>432</v>
      </c>
      <c r="L20" s="52">
        <f t="shared" ref="L20:L21" si="13">E20+(I20-1)*F20</f>
        <v>376</v>
      </c>
      <c r="M20" s="54">
        <f>(0.6+0.1)*J20</f>
        <v>25.2</v>
      </c>
      <c r="N20" s="54">
        <f>$E$3*(G20/60)*I20</f>
        <v>61.199999999999996</v>
      </c>
      <c r="O20" s="55">
        <f>(M20+N20)/K20</f>
        <v>0.19999999999999998</v>
      </c>
    </row>
    <row r="21" spans="2:15" ht="14.95" customHeight="1" x14ac:dyDescent="0.25">
      <c r="B21" s="52">
        <v>3</v>
      </c>
      <c r="C21" s="56" t="s">
        <v>8</v>
      </c>
      <c r="D21" s="56" t="s">
        <v>9</v>
      </c>
      <c r="E21" s="52">
        <v>36</v>
      </c>
      <c r="F21" s="52">
        <v>20</v>
      </c>
      <c r="G21" s="52">
        <v>23</v>
      </c>
      <c r="H21" s="54">
        <f t="shared" si="11"/>
        <v>17.2</v>
      </c>
      <c r="I21" s="52">
        <f t="shared" si="12"/>
        <v>18</v>
      </c>
      <c r="J21" s="52">
        <f>I21*2</f>
        <v>36</v>
      </c>
      <c r="K21" s="52">
        <f>J21*12</f>
        <v>432</v>
      </c>
      <c r="L21" s="52">
        <f t="shared" si="13"/>
        <v>376</v>
      </c>
      <c r="M21" s="54">
        <f>(0.6+0.1)*J21</f>
        <v>25.2</v>
      </c>
      <c r="N21" s="54">
        <f>$E$3*(G21/60)*I21</f>
        <v>82.800000000000011</v>
      </c>
      <c r="O21" s="55">
        <f t="shared" ref="O21" si="14">(M21+N21)/K21</f>
        <v>0.25000000000000006</v>
      </c>
    </row>
    <row r="22" spans="2:15" ht="14.95" customHeight="1" x14ac:dyDescent="0.25"/>
    <row r="23" spans="2:15" ht="14.95" customHeight="1" x14ac:dyDescent="0.25">
      <c r="B23" s="40" t="s">
        <v>24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2:15" ht="54.35" x14ac:dyDescent="0.25">
      <c r="B24" s="41" t="s">
        <v>0</v>
      </c>
      <c r="C24" s="42" t="s">
        <v>1</v>
      </c>
      <c r="D24" s="42" t="s">
        <v>19</v>
      </c>
      <c r="E24" s="42" t="s">
        <v>2</v>
      </c>
      <c r="F24" s="42" t="s">
        <v>3</v>
      </c>
      <c r="G24" s="42" t="s">
        <v>4</v>
      </c>
      <c r="H24" s="42" t="s">
        <v>31</v>
      </c>
      <c r="I24" s="42" t="s">
        <v>13</v>
      </c>
      <c r="J24" s="42" t="s">
        <v>11</v>
      </c>
      <c r="K24" s="42" t="s">
        <v>18</v>
      </c>
      <c r="L24" s="42" t="s">
        <v>15</v>
      </c>
      <c r="M24" s="43" t="s">
        <v>16</v>
      </c>
      <c r="N24" s="43" t="s">
        <v>17</v>
      </c>
      <c r="O24" s="42" t="s">
        <v>5</v>
      </c>
    </row>
    <row r="25" spans="2:15" ht="14.95" customHeight="1" x14ac:dyDescent="0.25">
      <c r="B25" s="52">
        <v>1</v>
      </c>
      <c r="C25" s="53" t="s">
        <v>6</v>
      </c>
      <c r="D25" s="53" t="s">
        <v>7</v>
      </c>
      <c r="E25" s="52">
        <v>28</v>
      </c>
      <c r="F25" s="52">
        <v>12</v>
      </c>
      <c r="G25" s="52">
        <v>12</v>
      </c>
      <c r="H25" s="54">
        <f>(($E$2*60-E25)/F25)+1</f>
        <v>28.666666666666668</v>
      </c>
      <c r="I25" s="52">
        <f>ROUNDUP(H25,0)</f>
        <v>29</v>
      </c>
      <c r="J25" s="52">
        <f>I25*1</f>
        <v>29</v>
      </c>
      <c r="K25" s="52">
        <f>J25*12</f>
        <v>348</v>
      </c>
      <c r="L25" s="52">
        <f>E25+(I25-1)*F25</f>
        <v>364</v>
      </c>
      <c r="M25" s="54">
        <f>(0.6+0.1)*J25</f>
        <v>20.299999999999997</v>
      </c>
      <c r="N25" s="54">
        <f>$E$3*(G25/60)*I25</f>
        <v>69.600000000000009</v>
      </c>
      <c r="O25" s="55">
        <f>(M25+N25)/K25</f>
        <v>0.25833333333333336</v>
      </c>
    </row>
    <row r="26" spans="2:15" ht="14.95" customHeight="1" x14ac:dyDescent="0.25">
      <c r="B26" s="52">
        <v>2</v>
      </c>
      <c r="C26" s="56" t="s">
        <v>8</v>
      </c>
      <c r="D26" s="56" t="s">
        <v>7</v>
      </c>
      <c r="E26" s="52">
        <v>36</v>
      </c>
      <c r="F26" s="52">
        <v>20</v>
      </c>
      <c r="G26" s="52">
        <v>17</v>
      </c>
      <c r="H26" s="54">
        <f t="shared" ref="H26:H27" si="15">(($E$2*60-E26)/F26)+1</f>
        <v>17.2</v>
      </c>
      <c r="I26" s="52">
        <f t="shared" ref="I26:I27" si="16">ROUNDUP(H26,0)</f>
        <v>18</v>
      </c>
      <c r="J26" s="52">
        <f>I26*2</f>
        <v>36</v>
      </c>
      <c r="K26" s="52">
        <f>J26*12</f>
        <v>432</v>
      </c>
      <c r="L26" s="52">
        <f t="shared" ref="L26:L27" si="17">E26+(I26-1)*F26</f>
        <v>376</v>
      </c>
      <c r="M26" s="54">
        <f>(0.6+0.1)*J26</f>
        <v>25.2</v>
      </c>
      <c r="N26" s="54">
        <f>$E$3*(G26/60)*I26</f>
        <v>61.199999999999996</v>
      </c>
      <c r="O26" s="55">
        <f>(M26+N26)/K26</f>
        <v>0.19999999999999998</v>
      </c>
    </row>
    <row r="27" spans="2:15" ht="14.95" customHeight="1" x14ac:dyDescent="0.25">
      <c r="B27" s="52">
        <v>3</v>
      </c>
      <c r="C27" s="56" t="s">
        <v>8</v>
      </c>
      <c r="D27" s="56" t="s">
        <v>9</v>
      </c>
      <c r="E27" s="52">
        <v>39</v>
      </c>
      <c r="F27" s="52">
        <v>23</v>
      </c>
      <c r="G27" s="52">
        <v>23</v>
      </c>
      <c r="H27" s="54">
        <f t="shared" si="15"/>
        <v>14.956521739130435</v>
      </c>
      <c r="I27" s="52">
        <f t="shared" si="16"/>
        <v>15</v>
      </c>
      <c r="J27" s="52">
        <f>I27*2</f>
        <v>30</v>
      </c>
      <c r="K27" s="52">
        <f>J27*12</f>
        <v>360</v>
      </c>
      <c r="L27" s="52">
        <f t="shared" si="17"/>
        <v>361</v>
      </c>
      <c r="M27" s="54">
        <f>(0.6+0.1)*J27</f>
        <v>21</v>
      </c>
      <c r="N27" s="54">
        <f>$E$3*(G27/60)*I27</f>
        <v>69.000000000000014</v>
      </c>
      <c r="O27" s="55">
        <f t="shared" ref="O27" si="18">(M27+N27)/K27</f>
        <v>0.25000000000000006</v>
      </c>
    </row>
  </sheetData>
  <mergeCells count="4">
    <mergeCell ref="B5:O5"/>
    <mergeCell ref="B11:O11"/>
    <mergeCell ref="B17:O17"/>
    <mergeCell ref="B23:O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Vidyarthi</dc:creator>
  <cp:lastModifiedBy>Navneet Vidyarthi</cp:lastModifiedBy>
  <dcterms:created xsi:type="dcterms:W3CDTF">2015-06-05T18:17:20Z</dcterms:created>
  <dcterms:modified xsi:type="dcterms:W3CDTF">2023-02-03T06:34:15Z</dcterms:modified>
</cp:coreProperties>
</file>