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filterPrivacy="1" defaultThemeVersion="124226"/>
  <xr:revisionPtr revIDLastSave="0" documentId="13_ncr:1_{DA356C32-00EA-4646-B2A0-D94A9623FCDC}" xr6:coauthVersionLast="47" xr6:coauthVersionMax="47" xr10:uidLastSave="{00000000-0000-0000-0000-000000000000}"/>
  <bookViews>
    <workbookView xWindow="-109" yWindow="-109" windowWidth="34995" windowHeight="19196" activeTab="8" xr2:uid="{00000000-000D-0000-FFFF-FFFF00000000}"/>
  </bookViews>
  <sheets>
    <sheet name="Q1" sheetId="9" r:id="rId1"/>
    <sheet name="Q2" sheetId="10" r:id="rId2"/>
    <sheet name="Q3" sheetId="22" r:id="rId3"/>
    <sheet name="Q-4" sheetId="23" r:id="rId4"/>
    <sheet name="Q-5" sheetId="11" r:id="rId5"/>
    <sheet name="Q#6-7-8" sheetId="12" r:id="rId6"/>
    <sheet name="Q#9" sheetId="13" r:id="rId7"/>
    <sheet name="Q#10" sheetId="16" r:id="rId8"/>
    <sheet name="Q#11" sheetId="25" r:id="rId9"/>
    <sheet name="Q#12" sheetId="18" r:id="rId10"/>
    <sheet name="Q14" sheetId="7" r:id="rId11"/>
    <sheet name="Q15" sheetId="8" r:id="rId12"/>
    <sheet name="Q#16" sheetId="14"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8" i="16" l="1"/>
  <c r="J25" i="16"/>
  <c r="J24" i="16"/>
  <c r="J23" i="16"/>
  <c r="J20" i="16"/>
  <c r="J21" i="16"/>
  <c r="J22" i="16"/>
  <c r="J27" i="16"/>
  <c r="J30" i="16"/>
  <c r="J29" i="16"/>
  <c r="I28" i="25"/>
  <c r="H28" i="25"/>
  <c r="C25" i="25"/>
  <c r="D25" i="25" s="1"/>
  <c r="E25" i="25" s="1"/>
  <c r="E24" i="25"/>
  <c r="D24" i="25"/>
  <c r="C24" i="25"/>
  <c r="C23" i="25"/>
  <c r="D23" i="25" s="1"/>
  <c r="E23" i="25" s="1"/>
  <c r="F23" i="25" s="1"/>
  <c r="G23" i="25" s="1"/>
  <c r="H23" i="25" s="1"/>
  <c r="I23" i="25" s="1"/>
  <c r="J23" i="25" s="1"/>
  <c r="K23" i="25" s="1"/>
  <c r="L23" i="25" s="1"/>
  <c r="D22" i="25"/>
  <c r="E22" i="25" s="1"/>
  <c r="F22" i="25" s="1"/>
  <c r="G22" i="25" s="1"/>
  <c r="H22" i="25" s="1"/>
  <c r="I22" i="25" s="1"/>
  <c r="J22" i="25" s="1"/>
  <c r="K22" i="25" s="1"/>
  <c r="L22" i="25" s="1"/>
  <c r="C22" i="25"/>
  <c r="C21" i="25"/>
  <c r="D21" i="25" s="1"/>
  <c r="E21" i="25" s="1"/>
  <c r="F21" i="25" s="1"/>
  <c r="G21" i="25" s="1"/>
  <c r="H21" i="25" s="1"/>
  <c r="I21" i="25" s="1"/>
  <c r="J21" i="25" s="1"/>
  <c r="K21" i="25" s="1"/>
  <c r="L21" i="25" s="1"/>
  <c r="E20" i="25"/>
  <c r="D20" i="25"/>
  <c r="C20" i="25"/>
  <c r="C27" i="25" s="1"/>
  <c r="H15" i="25"/>
  <c r="F19" i="25" s="1"/>
  <c r="F28" i="25" s="1"/>
  <c r="G15" i="25"/>
  <c r="H14" i="25"/>
  <c r="G14" i="25"/>
  <c r="L28" i="25" s="1"/>
  <c r="H12" i="25"/>
  <c r="G12" i="25"/>
  <c r="H11" i="25"/>
  <c r="G11" i="25"/>
  <c r="H10" i="25"/>
  <c r="G10" i="25"/>
  <c r="E28" i="25" s="1"/>
  <c r="H9" i="25"/>
  <c r="G9" i="25"/>
  <c r="K28" i="25" s="1"/>
  <c r="H8" i="25"/>
  <c r="G8" i="25"/>
  <c r="G28" i="25" s="1"/>
  <c r="H7" i="25"/>
  <c r="G7" i="25"/>
  <c r="J28" i="25" s="1"/>
  <c r="H6" i="25"/>
  <c r="G6" i="25"/>
  <c r="D25" i="11"/>
  <c r="F6" i="11"/>
  <c r="F7" i="11"/>
  <c r="F8" i="11"/>
  <c r="F9" i="11"/>
  <c r="F10" i="11"/>
  <c r="F11" i="11"/>
  <c r="F12" i="11"/>
  <c r="F13" i="11"/>
  <c r="F14" i="11"/>
  <c r="F15" i="11"/>
  <c r="F5" i="11"/>
  <c r="N45" i="11"/>
  <c r="D47" i="11" s="1"/>
  <c r="F44" i="11"/>
  <c r="F43" i="11"/>
  <c r="F42" i="11"/>
  <c r="F41" i="11"/>
  <c r="F40" i="11"/>
  <c r="F39" i="11"/>
  <c r="F38" i="11"/>
  <c r="F37" i="11"/>
  <c r="F36" i="11"/>
  <c r="F35" i="11"/>
  <c r="F34" i="11"/>
  <c r="H34" i="11" s="1"/>
  <c r="D26" i="23"/>
  <c r="D25" i="23"/>
  <c r="D24" i="23"/>
  <c r="D23" i="23"/>
  <c r="D22" i="23"/>
  <c r="D21" i="23"/>
  <c r="D18" i="23"/>
  <c r="K15" i="23"/>
  <c r="D5" i="23"/>
  <c r="E5" i="23" s="1"/>
  <c r="E4" i="23"/>
  <c r="D6" i="23" s="1"/>
  <c r="E6" i="23" s="1"/>
  <c r="D26" i="22"/>
  <c r="D25" i="22"/>
  <c r="D24" i="22"/>
  <c r="D23" i="22"/>
  <c r="D22" i="22"/>
  <c r="D21" i="22"/>
  <c r="D18" i="22"/>
  <c r="K15" i="22"/>
  <c r="D6" i="22"/>
  <c r="E6" i="22" s="1"/>
  <c r="E4" i="22"/>
  <c r="D5" i="22" s="1"/>
  <c r="E5" i="22" s="1"/>
  <c r="F25" i="25" l="1"/>
  <c r="G25" i="25" s="1"/>
  <c r="H25" i="25" s="1"/>
  <c r="I25" i="25" s="1"/>
  <c r="J25" i="25" s="1"/>
  <c r="K25" i="25" s="1"/>
  <c r="L25" i="25" s="1"/>
  <c r="E27" i="25"/>
  <c r="D27" i="25"/>
  <c r="F24" i="25"/>
  <c r="G24" i="25" s="1"/>
  <c r="H24" i="25" s="1"/>
  <c r="I24" i="25" s="1"/>
  <c r="J24" i="25" s="1"/>
  <c r="K24" i="25" s="1"/>
  <c r="L24" i="25" s="1"/>
  <c r="F20" i="25"/>
  <c r="D28" i="25"/>
  <c r="G36" i="11"/>
  <c r="H36" i="11" s="1"/>
  <c r="G35" i="11"/>
  <c r="H35" i="11" s="1"/>
  <c r="D12" i="23"/>
  <c r="E12" i="23" s="1"/>
  <c r="D7" i="23"/>
  <c r="E7" i="23" s="1"/>
  <c r="D12" i="22"/>
  <c r="E12" i="22" s="1"/>
  <c r="D7" i="22"/>
  <c r="E7" i="22" s="1"/>
  <c r="C25" i="16"/>
  <c r="D25" i="16" s="1"/>
  <c r="E25" i="16" s="1"/>
  <c r="C24" i="16"/>
  <c r="D24" i="16" s="1"/>
  <c r="E24" i="16" s="1"/>
  <c r="C23" i="16"/>
  <c r="D23" i="16" s="1"/>
  <c r="E23" i="16" s="1"/>
  <c r="C22" i="16"/>
  <c r="D22" i="16" s="1"/>
  <c r="E22" i="16" s="1"/>
  <c r="F22" i="16" s="1"/>
  <c r="G22" i="16" s="1"/>
  <c r="H22" i="16" s="1"/>
  <c r="I22" i="16" s="1"/>
  <c r="C21" i="16"/>
  <c r="D21" i="16" s="1"/>
  <c r="E21" i="16" s="1"/>
  <c r="F21" i="16" s="1"/>
  <c r="G21" i="16" s="1"/>
  <c r="H21" i="16" s="1"/>
  <c r="I21" i="16" s="1"/>
  <c r="C20" i="16"/>
  <c r="D20" i="16" s="1"/>
  <c r="H15" i="16"/>
  <c r="F19" i="16" s="1"/>
  <c r="G15" i="16"/>
  <c r="I28" i="16" s="1"/>
  <c r="H14" i="16"/>
  <c r="G14" i="16"/>
  <c r="H12" i="16"/>
  <c r="G12" i="16"/>
  <c r="H11" i="16"/>
  <c r="G11" i="16"/>
  <c r="H10" i="16"/>
  <c r="G10" i="16"/>
  <c r="H9" i="16"/>
  <c r="G9" i="16"/>
  <c r="H8" i="16"/>
  <c r="G8" i="16"/>
  <c r="G28" i="16" s="1"/>
  <c r="H7" i="16"/>
  <c r="G7" i="16"/>
  <c r="H6" i="16"/>
  <c r="G6" i="16"/>
  <c r="D30" i="25" l="1"/>
  <c r="E30" i="25" s="1"/>
  <c r="F30" i="25" s="1"/>
  <c r="G30" i="25" s="1"/>
  <c r="H30" i="25" s="1"/>
  <c r="I30" i="25" s="1"/>
  <c r="J30" i="25" s="1"/>
  <c r="K30" i="25" s="1"/>
  <c r="L30" i="25" s="1"/>
  <c r="D29" i="25"/>
  <c r="E29" i="25" s="1"/>
  <c r="F29" i="25" s="1"/>
  <c r="G29" i="25" s="1"/>
  <c r="H29" i="25" s="1"/>
  <c r="I29" i="25" s="1"/>
  <c r="J29" i="25" s="1"/>
  <c r="K29" i="25" s="1"/>
  <c r="L29" i="25" s="1"/>
  <c r="F27" i="25"/>
  <c r="G20" i="25"/>
  <c r="G42" i="11"/>
  <c r="H42" i="11" s="1"/>
  <c r="G37" i="11"/>
  <c r="H37" i="11" s="1"/>
  <c r="D8" i="23"/>
  <c r="E8" i="23" s="1"/>
  <c r="D10" i="23"/>
  <c r="E10" i="23" s="1"/>
  <c r="D8" i="22"/>
  <c r="E8" i="22" s="1"/>
  <c r="D10" i="22"/>
  <c r="E10" i="22" s="1"/>
  <c r="E28" i="16"/>
  <c r="H28" i="16"/>
  <c r="F28" i="16"/>
  <c r="D28" i="16"/>
  <c r="F23" i="16"/>
  <c r="G23" i="16" s="1"/>
  <c r="H23" i="16" s="1"/>
  <c r="I23" i="16" s="1"/>
  <c r="F24" i="16"/>
  <c r="G24" i="16" s="1"/>
  <c r="H24" i="16" s="1"/>
  <c r="I24" i="16" s="1"/>
  <c r="F25" i="16"/>
  <c r="G25" i="16" s="1"/>
  <c r="H25" i="16" s="1"/>
  <c r="I25" i="16" s="1"/>
  <c r="E20" i="16"/>
  <c r="D27" i="16"/>
  <c r="C27" i="16"/>
  <c r="G27" i="25" l="1"/>
  <c r="H20" i="25"/>
  <c r="G38" i="11"/>
  <c r="H38" i="11" s="1"/>
  <c r="G40" i="11"/>
  <c r="H40" i="11" s="1"/>
  <c r="D9" i="23"/>
  <c r="E9" i="23" s="1"/>
  <c r="D13" i="23" s="1"/>
  <c r="E13" i="23" s="1"/>
  <c r="D14" i="23" s="1"/>
  <c r="E14" i="23" s="1"/>
  <c r="D11" i="23"/>
  <c r="E11" i="23" s="1"/>
  <c r="D9" i="22"/>
  <c r="E9" i="22" s="1"/>
  <c r="D11" i="22"/>
  <c r="E11" i="22" s="1"/>
  <c r="D29" i="16"/>
  <c r="E29" i="16" s="1"/>
  <c r="F29" i="16" s="1"/>
  <c r="G29" i="16" s="1"/>
  <c r="H29" i="16" s="1"/>
  <c r="I29" i="16" s="1"/>
  <c r="D30" i="16"/>
  <c r="E30" i="16" s="1"/>
  <c r="F30" i="16" s="1"/>
  <c r="G30" i="16" s="1"/>
  <c r="H30" i="16" s="1"/>
  <c r="I30" i="16" s="1"/>
  <c r="E27" i="16"/>
  <c r="F20" i="16"/>
  <c r="I20" i="25" l="1"/>
  <c r="H27" i="25"/>
  <c r="G39" i="11"/>
  <c r="H39" i="11" s="1"/>
  <c r="G41" i="11"/>
  <c r="H41" i="11" s="1"/>
  <c r="G14" i="23"/>
  <c r="D17" i="23"/>
  <c r="D13" i="22"/>
  <c r="E13" i="22" s="1"/>
  <c r="D14" i="22" s="1"/>
  <c r="E14" i="22" s="1"/>
  <c r="G20" i="16"/>
  <c r="F27" i="16"/>
  <c r="J20" i="25" l="1"/>
  <c r="I27" i="25"/>
  <c r="G43" i="11"/>
  <c r="H43" i="11" s="1"/>
  <c r="G44" i="11" s="1"/>
  <c r="H44" i="11" s="1"/>
  <c r="I14" i="23"/>
  <c r="F14" i="23"/>
  <c r="D17" i="22"/>
  <c r="G14" i="22"/>
  <c r="G27" i="16"/>
  <c r="H20" i="16"/>
  <c r="K20" i="25" l="1"/>
  <c r="J27" i="25"/>
  <c r="D46" i="11"/>
  <c r="J44" i="11"/>
  <c r="G13" i="23"/>
  <c r="H14" i="23"/>
  <c r="I14" i="22"/>
  <c r="F14" i="22"/>
  <c r="I20" i="16"/>
  <c r="H27" i="16"/>
  <c r="K27" i="25" l="1"/>
  <c r="L20" i="25"/>
  <c r="L27" i="25" s="1"/>
  <c r="I44" i="11"/>
  <c r="L44" i="11"/>
  <c r="I13" i="23"/>
  <c r="F13" i="23"/>
  <c r="G13" i="22"/>
  <c r="H14" i="22"/>
  <c r="I27" i="16"/>
  <c r="K44" i="11" l="1"/>
  <c r="J43" i="11"/>
  <c r="H13" i="23"/>
  <c r="G11" i="23"/>
  <c r="G9" i="23"/>
  <c r="G10" i="23"/>
  <c r="G12" i="23"/>
  <c r="F13" i="22"/>
  <c r="I13" i="22"/>
  <c r="L43" i="11" l="1"/>
  <c r="I43" i="11"/>
  <c r="F12" i="23"/>
  <c r="I12" i="23"/>
  <c r="I10" i="23"/>
  <c r="F10" i="23"/>
  <c r="H10" i="23" s="1"/>
  <c r="I9" i="23"/>
  <c r="F9" i="23"/>
  <c r="F11" i="23"/>
  <c r="I11" i="23"/>
  <c r="H13" i="22"/>
  <c r="G9" i="22"/>
  <c r="G10" i="22"/>
  <c r="G12" i="22"/>
  <c r="G11" i="22"/>
  <c r="J39" i="11" l="1"/>
  <c r="J40" i="11"/>
  <c r="J41" i="11"/>
  <c r="K43" i="11"/>
  <c r="J42" i="11"/>
  <c r="H11" i="23"/>
  <c r="H9" i="23"/>
  <c r="G8" i="23"/>
  <c r="G5" i="23"/>
  <c r="H12" i="23"/>
  <c r="I11" i="22"/>
  <c r="F11" i="22"/>
  <c r="F12" i="22"/>
  <c r="I12" i="22"/>
  <c r="I10" i="22"/>
  <c r="F10" i="22"/>
  <c r="H10" i="22" s="1"/>
  <c r="F9" i="22"/>
  <c r="I9" i="22"/>
  <c r="G7" i="14"/>
  <c r="H7" i="14"/>
  <c r="G8" i="14"/>
  <c r="H8" i="14"/>
  <c r="G9" i="14"/>
  <c r="H9" i="14"/>
  <c r="G10" i="14"/>
  <c r="E29" i="14" s="1"/>
  <c r="H10" i="14"/>
  <c r="G11" i="14"/>
  <c r="H11" i="14"/>
  <c r="G12" i="14"/>
  <c r="H12" i="14"/>
  <c r="G13" i="14"/>
  <c r="H13" i="14"/>
  <c r="G16" i="14"/>
  <c r="H16" i="14"/>
  <c r="C21" i="14"/>
  <c r="D21" i="14" s="1"/>
  <c r="E21" i="14" s="1"/>
  <c r="C22" i="14"/>
  <c r="D22" i="14" s="1"/>
  <c r="E22" i="14" s="1"/>
  <c r="C23" i="14"/>
  <c r="D23" i="14" s="1"/>
  <c r="E23" i="14" s="1"/>
  <c r="C24" i="14"/>
  <c r="D24" i="14" s="1"/>
  <c r="E24" i="14" s="1"/>
  <c r="C25" i="14"/>
  <c r="D25" i="14" s="1"/>
  <c r="C26" i="14"/>
  <c r="D26" i="14" s="1"/>
  <c r="E26" i="14" s="1"/>
  <c r="D21" i="10"/>
  <c r="L42" i="11" l="1"/>
  <c r="I42" i="11"/>
  <c r="L41" i="11"/>
  <c r="I41" i="11"/>
  <c r="L39" i="11"/>
  <c r="I39" i="11"/>
  <c r="I40" i="11"/>
  <c r="K40" i="11" s="1"/>
  <c r="L40" i="11"/>
  <c r="F8" i="23"/>
  <c r="I8" i="23"/>
  <c r="I5" i="23"/>
  <c r="F5" i="23"/>
  <c r="H9" i="22"/>
  <c r="G8" i="22"/>
  <c r="G5" i="22"/>
  <c r="H12" i="22"/>
  <c r="H11" i="22"/>
  <c r="D29" i="14"/>
  <c r="D30" i="14" s="1"/>
  <c r="E30" i="14" s="1"/>
  <c r="D28" i="14"/>
  <c r="E25" i="14"/>
  <c r="D31" i="14"/>
  <c r="E31" i="14" s="1"/>
  <c r="G19" i="12"/>
  <c r="H5" i="11"/>
  <c r="G6" i="11" s="1"/>
  <c r="N16" i="11"/>
  <c r="D18" i="11" s="1"/>
  <c r="K15" i="10"/>
  <c r="D18" i="10" s="1"/>
  <c r="E4" i="10"/>
  <c r="D6" i="10" s="1"/>
  <c r="E6" i="10" s="1"/>
  <c r="F40" i="13"/>
  <c r="G40" i="13"/>
  <c r="G51" i="13" s="1"/>
  <c r="G52" i="13" s="1"/>
  <c r="C24" i="13" s="1"/>
  <c r="F41" i="13"/>
  <c r="G41" i="13"/>
  <c r="F42" i="13"/>
  <c r="G42" i="13"/>
  <c r="F43" i="13"/>
  <c r="G43" i="13"/>
  <c r="F44" i="13"/>
  <c r="G44" i="13"/>
  <c r="F45" i="13"/>
  <c r="G45" i="13"/>
  <c r="F46" i="13"/>
  <c r="G46" i="13"/>
  <c r="F47" i="13"/>
  <c r="G47" i="13"/>
  <c r="F48" i="13"/>
  <c r="G48" i="13"/>
  <c r="F49" i="13"/>
  <c r="G49" i="13"/>
  <c r="F50" i="13"/>
  <c r="G50" i="13"/>
  <c r="G20" i="12"/>
  <c r="G21" i="12"/>
  <c r="G22" i="12"/>
  <c r="G23" i="12"/>
  <c r="G30" i="12" s="1"/>
  <c r="G31" i="12" s="1"/>
  <c r="G24" i="12"/>
  <c r="G25" i="12"/>
  <c r="G26" i="12"/>
  <c r="G27" i="12"/>
  <c r="G28" i="12"/>
  <c r="G29" i="12"/>
  <c r="F20" i="12"/>
  <c r="F21" i="12"/>
  <c r="F22" i="12"/>
  <c r="F23" i="12"/>
  <c r="F24" i="12"/>
  <c r="F25" i="12"/>
  <c r="F26" i="12"/>
  <c r="F27" i="12"/>
  <c r="F28" i="12"/>
  <c r="F29" i="12"/>
  <c r="F19" i="12"/>
  <c r="D26" i="10"/>
  <c r="D25" i="10"/>
  <c r="D24" i="10"/>
  <c r="D23" i="10"/>
  <c r="D22" i="10"/>
  <c r="C25" i="7"/>
  <c r="D25" i="7" s="1"/>
  <c r="E25" i="7" s="1"/>
  <c r="F25" i="7" s="1"/>
  <c r="G25" i="7" s="1"/>
  <c r="H25" i="7" s="1"/>
  <c r="I25" i="7" s="1"/>
  <c r="C24" i="7"/>
  <c r="D24" i="7" s="1"/>
  <c r="E24" i="7" s="1"/>
  <c r="F24" i="7" s="1"/>
  <c r="G24" i="7" s="1"/>
  <c r="C23" i="7"/>
  <c r="D23" i="7" s="1"/>
  <c r="E23" i="7" s="1"/>
  <c r="F23" i="7" s="1"/>
  <c r="G23" i="7" s="1"/>
  <c r="H23" i="7" s="1"/>
  <c r="C22" i="7"/>
  <c r="D22" i="7" s="1"/>
  <c r="E22" i="7" s="1"/>
  <c r="F22" i="7" s="1"/>
  <c r="G22" i="7" s="1"/>
  <c r="H22" i="7" s="1"/>
  <c r="C21" i="7"/>
  <c r="D21" i="7" s="1"/>
  <c r="E21" i="7" s="1"/>
  <c r="F21" i="7" s="1"/>
  <c r="G21" i="7" s="1"/>
  <c r="C20" i="7"/>
  <c r="D20" i="7" s="1"/>
  <c r="E20" i="7" s="1"/>
  <c r="F20" i="7" s="1"/>
  <c r="H15" i="7"/>
  <c r="G15" i="7"/>
  <c r="F28" i="7" s="1"/>
  <c r="H14" i="7"/>
  <c r="G14" i="7"/>
  <c r="J28" i="7" s="1"/>
  <c r="H12" i="7"/>
  <c r="G12" i="7"/>
  <c r="H11" i="7"/>
  <c r="G11" i="7"/>
  <c r="H10" i="7"/>
  <c r="G10" i="7"/>
  <c r="H9" i="7"/>
  <c r="G9" i="7"/>
  <c r="H28" i="7" s="1"/>
  <c r="H8" i="7"/>
  <c r="G8" i="7"/>
  <c r="I28" i="7" s="1"/>
  <c r="H7" i="7"/>
  <c r="G7" i="7"/>
  <c r="G28" i="7" s="1"/>
  <c r="H6" i="7"/>
  <c r="G6" i="7"/>
  <c r="C43" i="12" l="1"/>
  <c r="J38" i="11"/>
  <c r="K39" i="11"/>
  <c r="K41" i="11"/>
  <c r="K42" i="11"/>
  <c r="J35" i="11"/>
  <c r="G7" i="23"/>
  <c r="H8" i="23"/>
  <c r="H5" i="23"/>
  <c r="F5" i="22"/>
  <c r="I5" i="22"/>
  <c r="F8" i="22"/>
  <c r="I8" i="22"/>
  <c r="C57" i="12"/>
  <c r="C48" i="12"/>
  <c r="C47" i="12"/>
  <c r="C58" i="12"/>
  <c r="C49" i="12"/>
  <c r="C60" i="12"/>
  <c r="C59" i="12"/>
  <c r="C50" i="12"/>
  <c r="C61" i="12"/>
  <c r="C52" i="12"/>
  <c r="C51" i="12"/>
  <c r="C53" i="12"/>
  <c r="C44" i="12"/>
  <c r="C54" i="12"/>
  <c r="C45" i="12"/>
  <c r="C56" i="12"/>
  <c r="C55" i="12"/>
  <c r="C46" i="12"/>
  <c r="E28" i="7"/>
  <c r="D28" i="7"/>
  <c r="D29" i="7" s="1"/>
  <c r="D30" i="7" s="1"/>
  <c r="H6" i="11"/>
  <c r="G13" i="11" s="1"/>
  <c r="H13" i="11" s="1"/>
  <c r="G7" i="11"/>
  <c r="H7" i="11" s="1"/>
  <c r="G8" i="11" s="1"/>
  <c r="H8" i="11" s="1"/>
  <c r="D5" i="10"/>
  <c r="E5" i="10" s="1"/>
  <c r="D12" i="10" s="1"/>
  <c r="E12" i="10" s="1"/>
  <c r="D7" i="10"/>
  <c r="E7" i="10" s="1"/>
  <c r="C5" i="13"/>
  <c r="C9" i="13"/>
  <c r="C13" i="13"/>
  <c r="C17" i="13"/>
  <c r="C21" i="13"/>
  <c r="C8" i="13"/>
  <c r="C6" i="13"/>
  <c r="C10" i="13"/>
  <c r="C14" i="13"/>
  <c r="C18" i="13"/>
  <c r="C22" i="13"/>
  <c r="C12" i="13"/>
  <c r="C20" i="13"/>
  <c r="C7" i="13"/>
  <c r="C11" i="13"/>
  <c r="C15" i="13"/>
  <c r="C19" i="13"/>
  <c r="C23" i="13"/>
  <c r="C16" i="13"/>
  <c r="H20" i="7"/>
  <c r="I20" i="7" s="1"/>
  <c r="J20" i="7" s="1"/>
  <c r="I23" i="7"/>
  <c r="J23" i="7" s="1"/>
  <c r="H24" i="7"/>
  <c r="I24" i="7" s="1"/>
  <c r="J24" i="7" s="1"/>
  <c r="I22" i="7"/>
  <c r="J22" i="7" s="1"/>
  <c r="J25" i="7"/>
  <c r="H21" i="7"/>
  <c r="I21" i="7" s="1"/>
  <c r="J21" i="7" s="1"/>
  <c r="I35" i="11" l="1"/>
  <c r="L35" i="11"/>
  <c r="I38" i="11"/>
  <c r="L38" i="11"/>
  <c r="F7" i="23"/>
  <c r="I7" i="23"/>
  <c r="H8" i="22"/>
  <c r="G7" i="22"/>
  <c r="H5" i="22"/>
  <c r="G9" i="11"/>
  <c r="H9" i="11" s="1"/>
  <c r="G11" i="11"/>
  <c r="H11" i="11" s="1"/>
  <c r="D10" i="10"/>
  <c r="E10" i="10" s="1"/>
  <c r="D8" i="10"/>
  <c r="E8" i="10" s="1"/>
  <c r="E30" i="7"/>
  <c r="F30" i="7" s="1"/>
  <c r="G30" i="7" s="1"/>
  <c r="H30" i="7" s="1"/>
  <c r="I30" i="7" s="1"/>
  <c r="J30" i="7" s="1"/>
  <c r="E29" i="7"/>
  <c r="F29" i="7" s="1"/>
  <c r="J37" i="11" l="1"/>
  <c r="K38" i="11"/>
  <c r="K35" i="11"/>
  <c r="H7" i="23"/>
  <c r="G6" i="23"/>
  <c r="I7" i="22"/>
  <c r="F7" i="22"/>
  <c r="G10" i="11"/>
  <c r="H10" i="11" s="1"/>
  <c r="G12" i="11"/>
  <c r="H12" i="11" s="1"/>
  <c r="D11" i="10"/>
  <c r="E11" i="10" s="1"/>
  <c r="D9" i="10"/>
  <c r="E9" i="10" s="1"/>
  <c r="D13" i="10" s="1"/>
  <c r="E13" i="10" s="1"/>
  <c r="D14" i="10" s="1"/>
  <c r="E14" i="10" s="1"/>
  <c r="G14" i="10" s="1"/>
  <c r="G29" i="7"/>
  <c r="H29" i="7" s="1"/>
  <c r="I29" i="7" s="1"/>
  <c r="J29" i="7" s="1"/>
  <c r="I37" i="11" l="1"/>
  <c r="L37" i="11"/>
  <c r="I6" i="23"/>
  <c r="F6" i="23"/>
  <c r="H7" i="22"/>
  <c r="G6" i="22"/>
  <c r="G14" i="11"/>
  <c r="H14" i="11" s="1"/>
  <c r="G15" i="11" s="1"/>
  <c r="H15" i="11" s="1"/>
  <c r="J15" i="11" s="1"/>
  <c r="I15" i="11" s="1"/>
  <c r="J14" i="11" s="1"/>
  <c r="I14" i="11" s="1"/>
  <c r="F14" i="10"/>
  <c r="I14" i="10"/>
  <c r="K37" i="11" l="1"/>
  <c r="J36" i="11"/>
  <c r="H6" i="23"/>
  <c r="G4" i="23"/>
  <c r="I6" i="22"/>
  <c r="F6" i="22"/>
  <c r="J12" i="11"/>
  <c r="I12" i="11" s="1"/>
  <c r="J10" i="11"/>
  <c r="I10" i="11" s="1"/>
  <c r="J13" i="11"/>
  <c r="I13" i="11" s="1"/>
  <c r="J11" i="11"/>
  <c r="I11" i="11" s="1"/>
  <c r="D17" i="11"/>
  <c r="G13" i="10"/>
  <c r="H14" i="10"/>
  <c r="D17" i="10"/>
  <c r="I36" i="11" l="1"/>
  <c r="L36" i="11"/>
  <c r="F4" i="23"/>
  <c r="H4" i="23" s="1"/>
  <c r="I4" i="23"/>
  <c r="H6" i="22"/>
  <c r="G4" i="22"/>
  <c r="J6" i="11"/>
  <c r="I6" i="11" s="1"/>
  <c r="J9" i="11"/>
  <c r="I9" i="11" s="1"/>
  <c r="J8" i="11" s="1"/>
  <c r="I8" i="11" s="1"/>
  <c r="J7" i="11" s="1"/>
  <c r="I7" i="11" s="1"/>
  <c r="L15" i="11"/>
  <c r="I13" i="10"/>
  <c r="F13" i="10"/>
  <c r="K36" i="11" l="1"/>
  <c r="J34" i="11"/>
  <c r="F4" i="22"/>
  <c r="H4" i="22" s="1"/>
  <c r="I4" i="22"/>
  <c r="J5" i="11"/>
  <c r="I5" i="11" s="1"/>
  <c r="K15" i="11"/>
  <c r="H13" i="10"/>
  <c r="G11" i="10"/>
  <c r="G9" i="10"/>
  <c r="G10" i="10"/>
  <c r="G12" i="10"/>
  <c r="L34" i="11" l="1"/>
  <c r="I34" i="11"/>
  <c r="K34" i="11" s="1"/>
  <c r="L14" i="11"/>
  <c r="I11" i="10"/>
  <c r="F11" i="10"/>
  <c r="F10" i="10"/>
  <c r="H10" i="10" s="1"/>
  <c r="I10" i="10"/>
  <c r="F9" i="10"/>
  <c r="I9" i="10"/>
  <c r="F12" i="10"/>
  <c r="I12" i="10"/>
  <c r="K14" i="11" l="1"/>
  <c r="G5" i="10"/>
  <c r="H12" i="10"/>
  <c r="H11" i="10"/>
  <c r="H9" i="10"/>
  <c r="G8" i="10"/>
  <c r="L11" i="11" l="1"/>
  <c r="L10" i="11"/>
  <c r="L12" i="11"/>
  <c r="L13" i="11"/>
  <c r="F8" i="10"/>
  <c r="I8" i="10"/>
  <c r="I5" i="10"/>
  <c r="F5" i="10"/>
  <c r="K11" i="11" l="1"/>
  <c r="K13" i="11"/>
  <c r="K12" i="11"/>
  <c r="K10" i="11"/>
  <c r="H5" i="10"/>
  <c r="G7" i="10"/>
  <c r="H8" i="10"/>
  <c r="L9" i="11" l="1"/>
  <c r="L6" i="11"/>
  <c r="I7" i="10"/>
  <c r="F7" i="10"/>
  <c r="K6" i="11" l="1"/>
  <c r="K9" i="11"/>
  <c r="H7" i="10"/>
  <c r="G6" i="10"/>
  <c r="L8" i="11" l="1"/>
  <c r="F6" i="10"/>
  <c r="I6" i="10"/>
  <c r="K8" i="11" l="1"/>
  <c r="H6" i="10"/>
  <c r="G4" i="10"/>
  <c r="L7" i="11" l="1"/>
  <c r="F4" i="10"/>
  <c r="H4" i="10" s="1"/>
  <c r="I4" i="10"/>
  <c r="K7" i="11" l="1"/>
  <c r="L5" i="11" l="1"/>
  <c r="K5" i="11"/>
</calcChain>
</file>

<file path=xl/sharedStrings.xml><?xml version="1.0" encoding="utf-8"?>
<sst xmlns="http://schemas.openxmlformats.org/spreadsheetml/2006/main" count="513" uniqueCount="94">
  <si>
    <t>Task</t>
  </si>
  <si>
    <t>Most Optimistic</t>
  </si>
  <si>
    <t>Most Likely</t>
  </si>
  <si>
    <t>Most Pessimistic</t>
  </si>
  <si>
    <t>Expected Duration</t>
  </si>
  <si>
    <t>Variance in the Duration</t>
  </si>
  <si>
    <t>A</t>
  </si>
  <si>
    <t>B</t>
  </si>
  <si>
    <t>I</t>
  </si>
  <si>
    <t>C</t>
  </si>
  <si>
    <t>D</t>
  </si>
  <si>
    <t>H</t>
  </si>
  <si>
    <t>E</t>
  </si>
  <si>
    <t>F</t>
  </si>
  <si>
    <t>J</t>
  </si>
  <si>
    <t>K</t>
  </si>
  <si>
    <t>G</t>
  </si>
  <si>
    <t>Paths</t>
  </si>
  <si>
    <t>A-B-I-J-K</t>
  </si>
  <si>
    <t>A-B-F-J-K</t>
  </si>
  <si>
    <t>A-C-H-J-K</t>
  </si>
  <si>
    <t>A-C-D-E-H-J-K</t>
  </si>
  <si>
    <t>A-C-D-E-F-J-K</t>
  </si>
  <si>
    <t>A-C-D-G-J-K</t>
  </si>
  <si>
    <t>Normal Costs</t>
  </si>
  <si>
    <t>Expected Time</t>
  </si>
  <si>
    <t>Crash Costs</t>
  </si>
  <si>
    <t>Crash Time</t>
  </si>
  <si>
    <t>Marginal Cost/week</t>
  </si>
  <si>
    <t>No. of week that can be expedited</t>
  </si>
  <si>
    <t xml:space="preserve">Duration </t>
  </si>
  <si>
    <t>Project Duration</t>
  </si>
  <si>
    <t>Crash Cost</t>
  </si>
  <si>
    <t>Cumul. Crash Cost</t>
  </si>
  <si>
    <t>Total Proj. Cost</t>
  </si>
  <si>
    <t>Early Start</t>
  </si>
  <si>
    <t>Early Finish</t>
  </si>
  <si>
    <t>Late Start</t>
  </si>
  <si>
    <t>Late Finish</t>
  </si>
  <si>
    <t>LS-ES</t>
  </si>
  <si>
    <t>LF-EF</t>
  </si>
  <si>
    <t>Critical</t>
  </si>
  <si>
    <t>Estimated Duration</t>
  </si>
  <si>
    <t>Level of Confidence</t>
  </si>
  <si>
    <t xml:space="preserve">Q 1: Construct the project network (activity-on-node diagram). List all the paths of the project network. </t>
  </si>
  <si>
    <t>Paths :</t>
  </si>
  <si>
    <t>1)</t>
  </si>
  <si>
    <t>2)</t>
  </si>
  <si>
    <t>3)</t>
  </si>
  <si>
    <t>4)</t>
  </si>
  <si>
    <t>5)</t>
  </si>
  <si>
    <t>6)</t>
  </si>
  <si>
    <t>Critical tasks</t>
  </si>
  <si>
    <t xml:space="preserve">Completion time </t>
  </si>
  <si>
    <t>Cost of the project</t>
  </si>
  <si>
    <t>CRITICAL PATH</t>
  </si>
  <si>
    <t>Critical task</t>
  </si>
  <si>
    <t>Results that thee critical path is =</t>
  </si>
  <si>
    <t>= this is the variance of the critical path</t>
  </si>
  <si>
    <t>= this is the standard deviation of the variance of the critical path</t>
  </si>
  <si>
    <t>Expected</t>
  </si>
  <si>
    <t xml:space="preserve">F </t>
  </si>
  <si>
    <t>F &amp; H</t>
  </si>
  <si>
    <t>Q 11: The project manager wanted to see the impact on the crashing solution if the expected time for task D (development) was decreased to seven weeks. Clearly indicate the activities to crash, the resulting expected project time and associated costs at each step.</t>
  </si>
  <si>
    <t>Most Likely Time</t>
  </si>
  <si>
    <t xml:space="preserve">Completion Time </t>
  </si>
  <si>
    <t>Most Optimistic Time</t>
  </si>
  <si>
    <t>Most Pessimistic Time</t>
  </si>
  <si>
    <t>Critical Tasks</t>
  </si>
  <si>
    <t>F (1W)</t>
  </si>
  <si>
    <t>E (1W)</t>
  </si>
  <si>
    <t>Answer: The cost of project with a 35 week duration, using the most likely time estimate, is $218,000.</t>
  </si>
  <si>
    <t>Answer: The cost of project with a 33 week duration, using the expected time estimate, is $273,623</t>
  </si>
  <si>
    <t> 9) Plot the crashing cost curve (project duration vs. total project cost). What insights do this curve provide? </t>
  </si>
  <si>
    <t xml:space="preserve">Insight: Planning under uncertainity adds to the project cost. </t>
  </si>
  <si>
    <t xml:space="preserve">Note that activity B has a slack of 15 weeks. The change in duration in activity B  by 2 weeks will not affect in any way the crash costs because activity B is not on the critical path. The previous Question (Q11) has illustrated the effect of decreasing the expected time from 8.33 to 7 weeks. Hence the previous crashing plan is still applicable in this situation. </t>
  </si>
  <si>
    <t>Target Date</t>
  </si>
  <si>
    <t>Q 2: Using the “most likely” time estimates, what is the completion time for this project? Identify the critical path(s) of the project. Identify the critical and non-critical tasks. What is the cost of the project?</t>
  </si>
  <si>
    <t>Q 3: Using the “most optimistic” time estimates, what is the completion time for this project? Identify the critical path(s) of the project. Identify the critical and non-critical tasks. What is the cost of the project?</t>
  </si>
  <si>
    <t>Q 4: Using the “most pessimistic” time estimates, what is the completion time for this project? Identify the critical path(s) of the project. Identify the critical and non-critical tasks. What is the cost of the project?</t>
  </si>
  <si>
    <t>CRITICAL PATH (NOTE THE CHANGE)</t>
  </si>
  <si>
    <t>Q 5: If we account for the uncertainty in the duration of the tasks, what is the estimated completion time for this project? (Use the “expected time” estimates for your calculations). Identify the critical path(s) of the project. Identify the critical and non-critical tasks. What is the cost of the project? Compute the range of the project durations by accounting for the uncertainty in the duration of the tasks.</t>
  </si>
  <si>
    <t>EQUAL WEIGHTS ((a)	Use Triangular distribution to find the expected values of activity time.)</t>
  </si>
  <si>
    <t>(b)	Use Beta distribution to find the expected values of activity time.</t>
  </si>
  <si>
    <t xml:space="preserve">Q 6: Compute the variance of the activities as well as the critical path and comment of the risks involved. 
</t>
  </si>
  <si>
    <t>= this is the standard dev. of the critical path</t>
  </si>
  <si>
    <t>Prob. of Completion</t>
  </si>
  <si>
    <t>Desired due date</t>
  </si>
  <si>
    <t>Q 9: What is the impact of the project completion time on the probability of the completion of the project? Illustrate through a plot.</t>
  </si>
  <si>
    <t>10: The project manager would like to reduce the duration of the project to 35 weeks. Clearly indicate the activities to crash, the resulting expected project time and associated costs at each step.</t>
  </si>
  <si>
    <t>Answer: The cost of project with a 35 week duration, using the expected time estimate, is $247,238</t>
  </si>
  <si>
    <t>Q 11: Based on the information provided, what is the maximum crashing that can be achieved.  Clearly indicate the activities to crash, the resulting expected project time and associated costs at each step.</t>
  </si>
  <si>
    <t>Q 15: Analyze the impact on the crashing solution if the expected time for task B (market assessment) was increased from seven to nine weeks whereas the expected time for task D (development) was decreased to seven weeks simultaneously. Clearly indicate the activities to crash, the resulting expected project time and associated costs at each step.</t>
  </si>
  <si>
    <r>
      <t>Q16: If </t>
    </r>
    <r>
      <rPr>
        <b/>
        <sz val="11"/>
        <color rgb="FF000000"/>
        <rFont val="Gill Sans MT"/>
        <family val="2"/>
      </rPr>
      <t>we ignore the uncertainty in the duration of the tasks</t>
    </r>
    <r>
      <rPr>
        <sz val="11"/>
        <color rgb="FF000000"/>
        <rFont val="Gill Sans MT"/>
        <family val="2"/>
      </rPr>
      <t>, (i.e. use the “most likely time” estimates for your calculations), clearly indicate the activities to crash, the resulting expected project time and associated costs at each step.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</si>
</sst>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quot;$&quot;* #,##0.00_-;_-&quot;$&quot;* &quot;-&quot;??_-;_-@_-"/>
    <numFmt numFmtId="43" formatCode="_-* #,##0.00_-;\-* #,##0.00_-;_-* &quot;-&quot;??_-;_-@_-"/>
    <numFmt numFmtId="164" formatCode="_(* #,##0.00_);_(* \(#,##0.00\);_(* &quot;-&quot;??_);_(@_)"/>
    <numFmt numFmtId="165" formatCode="_-&quot;$&quot;* #,##0_-;\-&quot;$&quot;* #,##0_-;_-&quot;$&quot;* &quot;-&quot;??_-;_-@_-"/>
    <numFmt numFmtId="166" formatCode="0.0"/>
    <numFmt numFmtId="167" formatCode="0.0%"/>
    <numFmt numFmtId="168" formatCode="&quot;$&quot;#,##0"/>
    <numFmt numFmtId="169" formatCode="_(* #,##0_);_(* \(#,##0\);_(* &quot;-&quot;??_);_(@_)"/>
  </numFmts>
  <fonts count="18" x14ac:knownFonts="1">
    <font>
      <sz val="11"/>
      <color theme="1"/>
      <name val="Calibri"/>
      <family val="2"/>
      <scheme val="minor"/>
    </font>
    <font>
      <b/>
      <sz val="11"/>
      <color theme="1"/>
      <name val="Calibri"/>
      <family val="2"/>
      <scheme val="minor"/>
    </font>
    <font>
      <sz val="11"/>
      <color rgb="FF000000"/>
      <name val="Gill Sans MT"/>
      <family val="2"/>
    </font>
    <font>
      <sz val="11"/>
      <color theme="1"/>
      <name val="Calibri"/>
      <family val="2"/>
      <scheme val="minor"/>
    </font>
    <font>
      <sz val="11"/>
      <color rgb="FFFF0000"/>
      <name val="Calibri"/>
      <family val="2"/>
      <scheme val="minor"/>
    </font>
    <font>
      <b/>
      <sz val="12"/>
      <color theme="1"/>
      <name val="Calibri"/>
      <family val="2"/>
      <scheme val="minor"/>
    </font>
    <font>
      <sz val="11"/>
      <color theme="1"/>
      <name val="Gill Sans MT"/>
      <family val="2"/>
    </font>
    <font>
      <sz val="11"/>
      <color rgb="FF000000"/>
      <name val="Calibri"/>
      <family val="2"/>
      <charset val="1"/>
    </font>
    <font>
      <b/>
      <sz val="11"/>
      <color rgb="FF000000"/>
      <name val="Calibri"/>
      <family val="2"/>
      <charset val="1"/>
    </font>
    <font>
      <b/>
      <sz val="11"/>
      <color rgb="FFFF0000"/>
      <name val="Calibri"/>
      <family val="2"/>
      <charset val="1"/>
    </font>
    <font>
      <sz val="11"/>
      <color rgb="FF000000"/>
      <name val="Calibri"/>
      <family val="2"/>
    </font>
    <font>
      <b/>
      <sz val="11"/>
      <color rgb="FF000000"/>
      <name val="Calibri"/>
      <family val="2"/>
    </font>
    <font>
      <b/>
      <sz val="11"/>
      <color rgb="FFFF0000"/>
      <name val="Calibri"/>
      <family val="2"/>
    </font>
    <font>
      <sz val="11"/>
      <color rgb="FF000000"/>
      <name val="Gill Sans MT"/>
      <family val="2"/>
    </font>
    <font>
      <b/>
      <sz val="11"/>
      <color theme="0"/>
      <name val="Calibri"/>
      <family val="2"/>
      <scheme val="minor"/>
    </font>
    <font>
      <b/>
      <sz val="11"/>
      <color rgb="FF000000"/>
      <name val="Gill Sans MT"/>
      <family val="2"/>
    </font>
    <font>
      <b/>
      <sz val="11"/>
      <color rgb="FFFF0000"/>
      <name val="Calibri"/>
      <family val="2"/>
      <scheme val="minor"/>
    </font>
    <font>
      <sz val="11"/>
      <color rgb="FFFF0000"/>
      <name val="Gill Sans MT"/>
      <family val="2"/>
    </font>
  </fonts>
  <fills count="8">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59999389629810485"/>
        <bgColor indexed="64"/>
      </patternFill>
    </fill>
  </fills>
  <borders count="4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4">
    <xf numFmtId="0" fontId="0" fillId="0" borderId="0"/>
    <xf numFmtId="44"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cellStyleXfs>
  <cellXfs count="283">
    <xf numFmtId="0" fontId="0" fillId="0" borderId="0" xfId="0"/>
    <xf numFmtId="0" fontId="0" fillId="0" borderId="0" xfId="0" applyAlignment="1">
      <alignment horizontal="center"/>
    </xf>
    <xf numFmtId="2" fontId="0" fillId="0" borderId="0" xfId="0" applyNumberFormat="1"/>
    <xf numFmtId="0" fontId="0" fillId="2" borderId="0" xfId="0" applyFill="1" applyAlignment="1">
      <alignment horizontal="center"/>
    </xf>
    <xf numFmtId="0" fontId="1" fillId="0" borderId="0" xfId="0" applyFont="1" applyAlignment="1">
      <alignment horizontal="center"/>
    </xf>
    <xf numFmtId="0" fontId="0" fillId="2" borderId="0" xfId="0" applyFill="1"/>
    <xf numFmtId="1" fontId="0" fillId="0" borderId="0" xfId="0" applyNumberFormat="1"/>
    <xf numFmtId="0" fontId="1" fillId="2" borderId="0" xfId="0" applyFont="1" applyFill="1" applyAlignment="1">
      <alignment horizontal="center"/>
    </xf>
    <xf numFmtId="0" fontId="0" fillId="0" borderId="0" xfId="0" applyAlignment="1">
      <alignment horizontal="center" vertical="center" wrapText="1"/>
    </xf>
    <xf numFmtId="0" fontId="0" fillId="0" borderId="7" xfId="0" applyBorder="1" applyAlignment="1">
      <alignment horizontal="center"/>
    </xf>
    <xf numFmtId="165" fontId="0" fillId="0" borderId="7" xfId="1" applyNumberFormat="1" applyFont="1" applyFill="1" applyBorder="1" applyAlignment="1">
      <alignment horizontal="center"/>
    </xf>
    <xf numFmtId="2" fontId="2" fillId="0" borderId="7" xfId="0" applyNumberFormat="1" applyFont="1" applyBorder="1" applyAlignment="1">
      <alignment horizontal="center" vertical="center"/>
    </xf>
    <xf numFmtId="165" fontId="0" fillId="0" borderId="7" xfId="1" applyNumberFormat="1" applyFont="1" applyFill="1" applyBorder="1"/>
    <xf numFmtId="0" fontId="0" fillId="0" borderId="11" xfId="0" applyBorder="1" applyAlignment="1">
      <alignment horizontal="center"/>
    </xf>
    <xf numFmtId="0" fontId="0" fillId="0" borderId="13" xfId="0" applyBorder="1" applyAlignment="1">
      <alignment horizontal="center"/>
    </xf>
    <xf numFmtId="165" fontId="0" fillId="0" borderId="14" xfId="1" applyNumberFormat="1" applyFont="1" applyFill="1" applyBorder="1" applyAlignment="1">
      <alignment horizontal="center"/>
    </xf>
    <xf numFmtId="2" fontId="2" fillId="0" borderId="14" xfId="0" applyNumberFormat="1" applyFont="1" applyBorder="1" applyAlignment="1">
      <alignment horizontal="center" vertical="center"/>
    </xf>
    <xf numFmtId="165" fontId="0" fillId="0" borderId="14" xfId="1" applyNumberFormat="1" applyFont="1" applyFill="1" applyBorder="1"/>
    <xf numFmtId="0" fontId="0" fillId="0" borderId="14" xfId="0" applyBorder="1" applyAlignment="1">
      <alignment horizontal="center"/>
    </xf>
    <xf numFmtId="0" fontId="0" fillId="0" borderId="16" xfId="0" applyBorder="1" applyAlignment="1">
      <alignment horizontal="center"/>
    </xf>
    <xf numFmtId="165" fontId="0" fillId="0" borderId="17" xfId="1" applyNumberFormat="1" applyFont="1" applyFill="1" applyBorder="1" applyAlignment="1">
      <alignment horizontal="center"/>
    </xf>
    <xf numFmtId="2" fontId="2" fillId="0" borderId="17" xfId="0" applyNumberFormat="1" applyFont="1" applyBorder="1" applyAlignment="1">
      <alignment horizontal="center" vertical="center"/>
    </xf>
    <xf numFmtId="165" fontId="0" fillId="0" borderId="17" xfId="1" applyNumberFormat="1" applyFont="1" applyFill="1" applyBorder="1"/>
    <xf numFmtId="0" fontId="0" fillId="0" borderId="17" xfId="0" applyBorder="1" applyAlignment="1">
      <alignment horizontal="center"/>
    </xf>
    <xf numFmtId="44" fontId="0" fillId="0" borderId="17" xfId="1" applyFont="1" applyFill="1" applyBorder="1"/>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164" fontId="0" fillId="0" borderId="7" xfId="3" applyFont="1" applyBorder="1" applyAlignment="1">
      <alignment horizontal="center"/>
    </xf>
    <xf numFmtId="2" fontId="0" fillId="0" borderId="7" xfId="0" applyNumberFormat="1" applyBorder="1"/>
    <xf numFmtId="164" fontId="0" fillId="0" borderId="7" xfId="3" applyFont="1" applyBorder="1"/>
    <xf numFmtId="164" fontId="1" fillId="2" borderId="7" xfId="3" applyFont="1" applyFill="1" applyBorder="1"/>
    <xf numFmtId="164" fontId="1" fillId="2" borderId="7" xfId="3" applyFont="1" applyFill="1" applyBorder="1" applyAlignment="1">
      <alignment horizontal="center"/>
    </xf>
    <xf numFmtId="164" fontId="0" fillId="0" borderId="9" xfId="3" applyFont="1" applyBorder="1"/>
    <xf numFmtId="164" fontId="0" fillId="0" borderId="10" xfId="3" applyFont="1" applyBorder="1"/>
    <xf numFmtId="164" fontId="0" fillId="0" borderId="14" xfId="3" applyFont="1" applyBorder="1"/>
    <xf numFmtId="0" fontId="0" fillId="0" borderId="8" xfId="0" applyBorder="1"/>
    <xf numFmtId="0" fontId="0" fillId="0" borderId="11" xfId="0" applyBorder="1"/>
    <xf numFmtId="0" fontId="0" fillId="0" borderId="13" xfId="0" applyBorder="1"/>
    <xf numFmtId="2" fontId="0" fillId="0" borderId="14" xfId="0" applyNumberFormat="1" applyBorder="1"/>
    <xf numFmtId="164" fontId="0" fillId="0" borderId="14" xfId="3" applyFont="1" applyBorder="1" applyAlignment="1">
      <alignment horizontal="center"/>
    </xf>
    <xf numFmtId="0" fontId="0" fillId="0" borderId="16" xfId="0" applyBorder="1"/>
    <xf numFmtId="164" fontId="0" fillId="2" borderId="7" xfId="3" applyFont="1" applyFill="1" applyBorder="1"/>
    <xf numFmtId="2" fontId="0" fillId="0" borderId="17" xfId="0" applyNumberFormat="1" applyBorder="1"/>
    <xf numFmtId="164" fontId="0" fillId="0" borderId="17" xfId="3" applyFont="1" applyBorder="1"/>
    <xf numFmtId="0" fontId="0" fillId="0" borderId="24" xfId="0" applyBorder="1"/>
    <xf numFmtId="0" fontId="0" fillId="0" borderId="25" xfId="0" applyBorder="1"/>
    <xf numFmtId="164" fontId="0" fillId="0" borderId="25" xfId="3" applyFont="1" applyBorder="1" applyAlignment="1">
      <alignment horizontal="center" vertical="center"/>
    </xf>
    <xf numFmtId="164" fontId="0" fillId="0" borderId="26" xfId="3" applyFont="1" applyBorder="1" applyAlignment="1">
      <alignment horizontal="center"/>
    </xf>
    <xf numFmtId="2" fontId="0" fillId="0" borderId="9" xfId="0" applyNumberFormat="1" applyBorder="1"/>
    <xf numFmtId="0" fontId="1" fillId="0" borderId="0" xfId="0" applyFont="1" applyAlignment="1">
      <alignment vertical="center" wrapText="1"/>
    </xf>
    <xf numFmtId="164" fontId="1" fillId="0" borderId="8" xfId="3" applyFont="1" applyBorder="1"/>
    <xf numFmtId="164" fontId="1" fillId="0" borderId="11" xfId="3" applyFont="1" applyBorder="1"/>
    <xf numFmtId="164" fontId="1" fillId="0" borderId="13" xfId="3" applyFont="1" applyBorder="1"/>
    <xf numFmtId="0" fontId="1" fillId="0" borderId="8" xfId="0" applyFont="1" applyBorder="1"/>
    <xf numFmtId="0" fontId="1" fillId="0" borderId="9" xfId="0" applyFont="1" applyBorder="1"/>
    <xf numFmtId="164" fontId="1" fillId="0" borderId="9" xfId="3" applyFont="1" applyBorder="1" applyAlignment="1">
      <alignment horizontal="center" vertical="center"/>
    </xf>
    <xf numFmtId="0" fontId="1" fillId="0" borderId="9" xfId="0" applyFont="1" applyBorder="1" applyAlignment="1">
      <alignment horizontal="center"/>
    </xf>
    <xf numFmtId="164" fontId="1" fillId="0" borderId="9" xfId="3" applyFont="1" applyBorder="1" applyAlignment="1">
      <alignment horizontal="center"/>
    </xf>
    <xf numFmtId="1" fontId="0" fillId="0" borderId="0" xfId="0" applyNumberFormat="1" applyAlignment="1">
      <alignment horizontal="center"/>
    </xf>
    <xf numFmtId="1" fontId="4" fillId="0" borderId="0" xfId="0" applyNumberFormat="1" applyFont="1" applyAlignment="1">
      <alignment horizontal="center"/>
    </xf>
    <xf numFmtId="0" fontId="0" fillId="0" borderId="7" xfId="0" applyBorder="1"/>
    <xf numFmtId="0" fontId="0" fillId="0" borderId="0" xfId="0" applyAlignment="1">
      <alignment horizontal="left" wrapText="1"/>
    </xf>
    <xf numFmtId="0" fontId="7" fillId="0" borderId="0" xfId="0" applyFont="1" applyAlignment="1">
      <alignment vertical="center" wrapText="1"/>
    </xf>
    <xf numFmtId="0" fontId="0" fillId="0" borderId="0" xfId="0" applyAlignment="1">
      <alignment vertical="center" wrapText="1"/>
    </xf>
    <xf numFmtId="2" fontId="8" fillId="0" borderId="0" xfId="0" applyNumberFormat="1" applyFont="1" applyAlignment="1">
      <alignment vertical="center" wrapText="1"/>
    </xf>
    <xf numFmtId="0" fontId="0" fillId="0" borderId="0" xfId="0" quotePrefix="1" applyAlignment="1">
      <alignment vertical="center"/>
    </xf>
    <xf numFmtId="0" fontId="10" fillId="0" borderId="0" xfId="0" applyFont="1" applyAlignment="1">
      <alignment vertical="center" wrapText="1"/>
    </xf>
    <xf numFmtId="0" fontId="10" fillId="2" borderId="0" xfId="0" applyFont="1" applyFill="1" applyAlignment="1">
      <alignment vertical="center" wrapText="1"/>
    </xf>
    <xf numFmtId="0" fontId="11" fillId="0" borderId="0" xfId="0" applyFont="1" applyAlignment="1">
      <alignment vertical="center" wrapText="1"/>
    </xf>
    <xf numFmtId="0" fontId="11" fillId="0" borderId="0" xfId="0" applyFont="1" applyAlignment="1">
      <alignment horizontal="right" vertical="center" wrapText="1"/>
    </xf>
    <xf numFmtId="0" fontId="12" fillId="2" borderId="0" xfId="0" applyFont="1" applyFill="1" applyAlignment="1">
      <alignment vertical="center" wrapText="1"/>
    </xf>
    <xf numFmtId="166" fontId="10" fillId="0" borderId="0" xfId="0" applyNumberFormat="1" applyFont="1" applyAlignment="1">
      <alignment vertical="center" wrapText="1"/>
    </xf>
    <xf numFmtId="2" fontId="10" fillId="2" borderId="0" xfId="0" applyNumberFormat="1" applyFont="1" applyFill="1" applyAlignment="1">
      <alignment vertical="center" wrapText="1"/>
    </xf>
    <xf numFmtId="2" fontId="10" fillId="0" borderId="0" xfId="0" applyNumberFormat="1" applyFont="1" applyAlignment="1">
      <alignment vertical="center" wrapText="1"/>
    </xf>
    <xf numFmtId="2" fontId="11" fillId="0" borderId="0" xfId="0" applyNumberFormat="1" applyFont="1" applyAlignment="1">
      <alignment vertical="center" wrapText="1"/>
    </xf>
    <xf numFmtId="1" fontId="0" fillId="2" borderId="31" xfId="0" applyNumberFormat="1" applyFill="1" applyBorder="1" applyAlignment="1">
      <alignment horizontal="center"/>
    </xf>
    <xf numFmtId="1" fontId="0" fillId="2" borderId="0" xfId="0" applyNumberFormat="1" applyFill="1" applyAlignment="1">
      <alignment horizontal="center"/>
    </xf>
    <xf numFmtId="0" fontId="0" fillId="2" borderId="32" xfId="0" applyFill="1" applyBorder="1"/>
    <xf numFmtId="1" fontId="0" fillId="0" borderId="31" xfId="0" applyNumberFormat="1" applyBorder="1" applyAlignment="1">
      <alignment horizontal="center"/>
    </xf>
    <xf numFmtId="0" fontId="0" fillId="0" borderId="32" xfId="0" applyBorder="1"/>
    <xf numFmtId="1" fontId="0" fillId="2" borderId="33" xfId="0" applyNumberFormat="1" applyFill="1" applyBorder="1" applyAlignment="1">
      <alignment horizontal="center"/>
    </xf>
    <xf numFmtId="1" fontId="0" fillId="2" borderId="34" xfId="0" applyNumberFormat="1" applyFill="1" applyBorder="1" applyAlignment="1">
      <alignment horizontal="center"/>
    </xf>
    <xf numFmtId="0" fontId="0" fillId="2" borderId="35" xfId="0" applyFill="1" applyBorder="1"/>
    <xf numFmtId="0" fontId="0" fillId="0" borderId="31" xfId="0" applyBorder="1" applyAlignment="1">
      <alignment horizontal="center"/>
    </xf>
    <xf numFmtId="1" fontId="0" fillId="0" borderId="32" xfId="0" applyNumberFormat="1" applyBorder="1"/>
    <xf numFmtId="0" fontId="0" fillId="0" borderId="33" xfId="0" applyBorder="1" applyAlignment="1">
      <alignment horizontal="center"/>
    </xf>
    <xf numFmtId="1" fontId="0" fillId="0" borderId="34" xfId="0" applyNumberFormat="1" applyBorder="1"/>
    <xf numFmtId="0" fontId="0" fillId="0" borderId="36" xfId="0" applyBorder="1" applyAlignment="1">
      <alignment horizontal="center"/>
    </xf>
    <xf numFmtId="0" fontId="1" fillId="0" borderId="36" xfId="0" applyFont="1" applyBorder="1" applyAlignment="1">
      <alignment horizontal="center"/>
    </xf>
    <xf numFmtId="0" fontId="1" fillId="0" borderId="37" xfId="0" applyFont="1" applyBorder="1" applyAlignment="1">
      <alignment horizontal="center"/>
    </xf>
    <xf numFmtId="0" fontId="0" fillId="0" borderId="32" xfId="0" applyBorder="1" applyAlignment="1">
      <alignment horizontal="center"/>
    </xf>
    <xf numFmtId="0" fontId="1" fillId="0" borderId="7" xfId="0" applyFont="1" applyBorder="1"/>
    <xf numFmtId="3" fontId="0" fillId="0" borderId="0" xfId="0" applyNumberFormat="1"/>
    <xf numFmtId="165" fontId="0" fillId="0" borderId="17" xfId="1" applyNumberFormat="1" applyFont="1" applyBorder="1" applyAlignment="1">
      <alignment horizontal="center"/>
    </xf>
    <xf numFmtId="2" fontId="13" fillId="0" borderId="17" xfId="0" applyNumberFormat="1" applyFont="1" applyBorder="1" applyAlignment="1">
      <alignment horizontal="center" vertical="center"/>
    </xf>
    <xf numFmtId="165" fontId="0" fillId="0" borderId="17" xfId="1" applyNumberFormat="1" applyFont="1" applyBorder="1"/>
    <xf numFmtId="165" fontId="0" fillId="0" borderId="7" xfId="1" applyNumberFormat="1" applyFont="1" applyBorder="1" applyAlignment="1">
      <alignment horizontal="center"/>
    </xf>
    <xf numFmtId="2" fontId="13" fillId="0" borderId="7" xfId="0" applyNumberFormat="1" applyFont="1" applyBorder="1" applyAlignment="1">
      <alignment horizontal="center" vertical="center"/>
    </xf>
    <xf numFmtId="165" fontId="0" fillId="0" borderId="7" xfId="1" applyNumberFormat="1" applyFont="1" applyBorder="1"/>
    <xf numFmtId="44" fontId="1" fillId="0" borderId="7" xfId="1" applyFont="1" applyBorder="1"/>
    <xf numFmtId="2" fontId="0" fillId="0" borderId="7" xfId="0" applyNumberFormat="1" applyBorder="1" applyAlignment="1">
      <alignment horizontal="center"/>
    </xf>
    <xf numFmtId="165" fontId="0" fillId="0" borderId="14" xfId="1" applyNumberFormat="1" applyFont="1" applyBorder="1" applyAlignment="1">
      <alignment horizontal="center"/>
    </xf>
    <xf numFmtId="2" fontId="13" fillId="0" borderId="14" xfId="0" applyNumberFormat="1" applyFont="1" applyBorder="1" applyAlignment="1">
      <alignment horizontal="center" vertical="center"/>
    </xf>
    <xf numFmtId="165" fontId="0" fillId="0" borderId="14" xfId="1" applyNumberFormat="1" applyFont="1" applyBorder="1"/>
    <xf numFmtId="2" fontId="0" fillId="0" borderId="14" xfId="0" applyNumberFormat="1" applyBorder="1" applyAlignment="1">
      <alignment horizontal="center"/>
    </xf>
    <xf numFmtId="164" fontId="1" fillId="0" borderId="0" xfId="3" applyFont="1" applyAlignment="1">
      <alignment horizontal="center"/>
    </xf>
    <xf numFmtId="164" fontId="0" fillId="0" borderId="0" xfId="3" applyFont="1" applyAlignment="1">
      <alignment horizontal="center"/>
    </xf>
    <xf numFmtId="164" fontId="0" fillId="0" borderId="0" xfId="3" applyFont="1"/>
    <xf numFmtId="164" fontId="14" fillId="0" borderId="0" xfId="3" applyFont="1"/>
    <xf numFmtId="0" fontId="1" fillId="0" borderId="10" xfId="0" applyFont="1" applyBorder="1" applyAlignment="1">
      <alignment horizontal="center"/>
    </xf>
    <xf numFmtId="164" fontId="0" fillId="0" borderId="18" xfId="3" applyFont="1" applyBorder="1" applyAlignment="1">
      <alignment horizontal="center"/>
    </xf>
    <xf numFmtId="164" fontId="0" fillId="0" borderId="12" xfId="3" applyFont="1" applyBorder="1" applyAlignment="1">
      <alignment horizontal="center"/>
    </xf>
    <xf numFmtId="164" fontId="1" fillId="2" borderId="12" xfId="3" applyFont="1" applyFill="1" applyBorder="1" applyAlignment="1">
      <alignment horizontal="center"/>
    </xf>
    <xf numFmtId="164" fontId="0" fillId="0" borderId="15" xfId="3" applyFont="1" applyBorder="1" applyAlignment="1">
      <alignment horizontal="center"/>
    </xf>
    <xf numFmtId="0" fontId="0" fillId="0" borderId="8" xfId="0" applyBorder="1" applyAlignment="1">
      <alignment horizontal="center"/>
    </xf>
    <xf numFmtId="0" fontId="0" fillId="0" borderId="15" xfId="0" applyBorder="1" applyAlignment="1">
      <alignment horizontal="center"/>
    </xf>
    <xf numFmtId="0" fontId="0" fillId="0" borderId="35" xfId="0" applyBorder="1"/>
    <xf numFmtId="0" fontId="0" fillId="0" borderId="30" xfId="0" applyBorder="1" applyAlignment="1">
      <alignment horizontal="center"/>
    </xf>
    <xf numFmtId="2" fontId="0" fillId="2" borderId="0" xfId="0" applyNumberFormat="1" applyFill="1"/>
    <xf numFmtId="0" fontId="1" fillId="0" borderId="0" xfId="0" applyFont="1"/>
    <xf numFmtId="0" fontId="6" fillId="0" borderId="0" xfId="0" applyFont="1" applyAlignment="1">
      <alignment vertical="center" wrapText="1"/>
    </xf>
    <xf numFmtId="0" fontId="16" fillId="2" borderId="34" xfId="0" applyFont="1" applyFill="1" applyBorder="1" applyAlignment="1">
      <alignment horizontal="center"/>
    </xf>
    <xf numFmtId="0" fontId="1" fillId="3" borderId="7" xfId="0" applyFont="1" applyFill="1" applyBorder="1" applyAlignment="1">
      <alignment horizontal="center" wrapText="1"/>
    </xf>
    <xf numFmtId="1" fontId="16" fillId="2" borderId="35" xfId="0" applyNumberFormat="1" applyFont="1" applyFill="1" applyBorder="1"/>
    <xf numFmtId="0" fontId="1" fillId="0" borderId="36" xfId="0" applyFont="1" applyBorder="1" applyAlignment="1">
      <alignment horizontal="center" wrapText="1"/>
    </xf>
    <xf numFmtId="0" fontId="1" fillId="0" borderId="37" xfId="0" applyFont="1" applyBorder="1" applyAlignment="1">
      <alignment horizontal="center" wrapText="1"/>
    </xf>
    <xf numFmtId="0" fontId="1" fillId="0" borderId="38" xfId="0" applyFont="1" applyBorder="1" applyAlignment="1">
      <alignment horizontal="center" wrapText="1"/>
    </xf>
    <xf numFmtId="0" fontId="1" fillId="0" borderId="38" xfId="0" applyFont="1" applyBorder="1" applyAlignment="1">
      <alignment wrapText="1"/>
    </xf>
    <xf numFmtId="0" fontId="1" fillId="0" borderId="7" xfId="0" applyFont="1" applyBorder="1" applyAlignment="1">
      <alignment horizontal="center"/>
    </xf>
    <xf numFmtId="0" fontId="0" fillId="2" borderId="7" xfId="0" applyFill="1" applyBorder="1" applyAlignment="1">
      <alignment horizontal="center"/>
    </xf>
    <xf numFmtId="0" fontId="1" fillId="2" borderId="7" xfId="0" applyFont="1" applyFill="1" applyBorder="1" applyAlignment="1">
      <alignment horizontal="center"/>
    </xf>
    <xf numFmtId="0" fontId="0" fillId="2" borderId="7" xfId="0" applyFill="1" applyBorder="1"/>
    <xf numFmtId="168" fontId="0" fillId="0" borderId="0" xfId="0" applyNumberFormat="1"/>
    <xf numFmtId="0" fontId="1" fillId="0" borderId="37" xfId="0" applyFont="1" applyBorder="1" applyAlignment="1">
      <alignment wrapText="1"/>
    </xf>
    <xf numFmtId="166" fontId="1" fillId="0" borderId="0" xfId="0" applyNumberFormat="1" applyFont="1" applyAlignment="1">
      <alignment horizontal="right"/>
    </xf>
    <xf numFmtId="0" fontId="1" fillId="0" borderId="7" xfId="0" applyFont="1" applyBorder="1" applyAlignment="1">
      <alignment wrapText="1"/>
    </xf>
    <xf numFmtId="168" fontId="0" fillId="0" borderId="30" xfId="1" applyNumberFormat="1" applyFont="1" applyBorder="1" applyAlignment="1">
      <alignment horizontal="right"/>
    </xf>
    <xf numFmtId="168" fontId="0" fillId="0" borderId="17" xfId="1" applyNumberFormat="1" applyFont="1" applyBorder="1" applyAlignment="1">
      <alignment horizontal="right"/>
    </xf>
    <xf numFmtId="168" fontId="1" fillId="0" borderId="7" xfId="0" applyNumberFormat="1" applyFont="1" applyBorder="1"/>
    <xf numFmtId="2" fontId="0" fillId="0" borderId="31" xfId="0" applyNumberFormat="1" applyBorder="1" applyAlignment="1">
      <alignment horizontal="center"/>
    </xf>
    <xf numFmtId="2" fontId="0" fillId="0" borderId="0" xfId="0" applyNumberFormat="1" applyAlignment="1">
      <alignment horizontal="center"/>
    </xf>
    <xf numFmtId="2" fontId="0" fillId="0" borderId="32" xfId="0" applyNumberFormat="1" applyBorder="1"/>
    <xf numFmtId="2" fontId="0" fillId="0" borderId="33" xfId="0" applyNumberFormat="1" applyBorder="1" applyAlignment="1">
      <alignment horizontal="center"/>
    </xf>
    <xf numFmtId="2" fontId="16" fillId="2" borderId="34" xfId="0" applyNumberFormat="1" applyFont="1" applyFill="1" applyBorder="1" applyAlignment="1">
      <alignment horizontal="center"/>
    </xf>
    <xf numFmtId="2" fontId="0" fillId="0" borderId="34" xfId="0" applyNumberFormat="1" applyBorder="1"/>
    <xf numFmtId="2" fontId="16" fillId="2" borderId="35" xfId="0" applyNumberFormat="1" applyFont="1" applyFill="1" applyBorder="1"/>
    <xf numFmtId="0" fontId="6" fillId="0" borderId="0" xfId="0" applyFont="1" applyAlignment="1">
      <alignment wrapText="1"/>
    </xf>
    <xf numFmtId="2" fontId="1" fillId="0" borderId="30" xfId="0" applyNumberFormat="1" applyFont="1" applyBorder="1" applyAlignment="1">
      <alignment horizontal="center"/>
    </xf>
    <xf numFmtId="0" fontId="0" fillId="0" borderId="34" xfId="0" applyBorder="1" applyAlignment="1">
      <alignment horizontal="center"/>
    </xf>
    <xf numFmtId="2" fontId="1" fillId="0" borderId="17" xfId="0" applyNumberFormat="1" applyFont="1" applyBorder="1" applyAlignment="1">
      <alignment horizontal="center"/>
    </xf>
    <xf numFmtId="0" fontId="1" fillId="0" borderId="7" xfId="0" applyFont="1" applyBorder="1" applyAlignment="1">
      <alignment horizontal="center" vertical="center" wrapText="1"/>
    </xf>
    <xf numFmtId="165" fontId="0" fillId="0" borderId="0" xfId="0" applyNumberFormat="1"/>
    <xf numFmtId="44" fontId="1" fillId="2" borderId="7" xfId="1" applyFont="1" applyFill="1" applyBorder="1"/>
    <xf numFmtId="2" fontId="0" fillId="2" borderId="7" xfId="0" applyNumberFormat="1" applyFill="1" applyBorder="1" applyAlignment="1">
      <alignment horizontal="center"/>
    </xf>
    <xf numFmtId="44" fontId="0" fillId="2" borderId="7" xfId="1" applyFont="1" applyFill="1" applyBorder="1"/>
    <xf numFmtId="1" fontId="0" fillId="2" borderId="7" xfId="0" applyNumberFormat="1" applyFill="1" applyBorder="1"/>
    <xf numFmtId="2" fontId="1" fillId="2" borderId="7" xfId="0" applyNumberFormat="1" applyFont="1" applyFill="1" applyBorder="1"/>
    <xf numFmtId="165" fontId="1" fillId="0" borderId="7" xfId="1" applyNumberFormat="1" applyFont="1" applyBorder="1"/>
    <xf numFmtId="165" fontId="1" fillId="0" borderId="14" xfId="1" applyNumberFormat="1" applyFont="1" applyBorder="1"/>
    <xf numFmtId="164" fontId="0" fillId="0" borderId="7" xfId="3" applyFont="1" applyFill="1" applyBorder="1" applyAlignment="1">
      <alignment horizontal="center"/>
    </xf>
    <xf numFmtId="43" fontId="0" fillId="0" borderId="7" xfId="0" applyNumberFormat="1" applyBorder="1"/>
    <xf numFmtId="43" fontId="1" fillId="2" borderId="7" xfId="0" applyNumberFormat="1" applyFont="1" applyFill="1" applyBorder="1"/>
    <xf numFmtId="164" fontId="1" fillId="0" borderId="9" xfId="3" applyFont="1" applyFill="1" applyBorder="1" applyAlignment="1">
      <alignment horizontal="center"/>
    </xf>
    <xf numFmtId="164" fontId="1" fillId="0" borderId="10" xfId="3" applyFont="1" applyFill="1" applyBorder="1" applyAlignment="1">
      <alignment horizontal="center"/>
    </xf>
    <xf numFmtId="43" fontId="0" fillId="0" borderId="12" xfId="0" applyNumberFormat="1" applyBorder="1"/>
    <xf numFmtId="43" fontId="1" fillId="2" borderId="12" xfId="0" applyNumberFormat="1" applyFont="1" applyFill="1" applyBorder="1"/>
    <xf numFmtId="43" fontId="0" fillId="0" borderId="14" xfId="0" applyNumberFormat="1" applyBorder="1"/>
    <xf numFmtId="43" fontId="0" fillId="0" borderId="15" xfId="0" applyNumberFormat="1" applyBorder="1"/>
    <xf numFmtId="169" fontId="0" fillId="0" borderId="7" xfId="3" applyNumberFormat="1" applyFont="1" applyBorder="1"/>
    <xf numFmtId="169" fontId="0" fillId="0" borderId="12" xfId="3" applyNumberFormat="1" applyFont="1" applyBorder="1"/>
    <xf numFmtId="169" fontId="0" fillId="0" borderId="14" xfId="3" applyNumberFormat="1" applyFont="1" applyBorder="1"/>
    <xf numFmtId="169" fontId="0" fillId="0" borderId="15" xfId="3" applyNumberFormat="1" applyFont="1" applyBorder="1"/>
    <xf numFmtId="169" fontId="0" fillId="0" borderId="7" xfId="0" applyNumberFormat="1" applyBorder="1"/>
    <xf numFmtId="169" fontId="0" fillId="0" borderId="12" xfId="0" applyNumberFormat="1" applyBorder="1"/>
    <xf numFmtId="44" fontId="0" fillId="2" borderId="17" xfId="1" applyFont="1" applyFill="1" applyBorder="1"/>
    <xf numFmtId="1" fontId="0" fillId="2" borderId="17" xfId="0" applyNumberFormat="1" applyFill="1" applyBorder="1"/>
    <xf numFmtId="165" fontId="1" fillId="2" borderId="7" xfId="1" applyNumberFormat="1" applyFont="1" applyFill="1" applyBorder="1"/>
    <xf numFmtId="164" fontId="0" fillId="0" borderId="7" xfId="3" applyFont="1" applyBorder="1" applyAlignment="1">
      <alignment horizontal="center" vertical="center"/>
    </xf>
    <xf numFmtId="0" fontId="0" fillId="0" borderId="12" xfId="0" applyBorder="1"/>
    <xf numFmtId="0" fontId="0" fillId="2" borderId="11" xfId="0" applyFill="1" applyBorder="1"/>
    <xf numFmtId="164" fontId="1" fillId="0" borderId="42" xfId="3" applyFont="1" applyBorder="1"/>
    <xf numFmtId="164" fontId="1" fillId="0" borderId="43" xfId="3" applyFont="1" applyBorder="1"/>
    <xf numFmtId="164" fontId="1" fillId="0" borderId="44" xfId="3" applyFont="1" applyBorder="1"/>
    <xf numFmtId="1" fontId="0" fillId="0" borderId="14" xfId="0" applyNumberFormat="1" applyBorder="1"/>
    <xf numFmtId="1" fontId="0" fillId="0" borderId="15" xfId="0" applyNumberFormat="1" applyBorder="1"/>
    <xf numFmtId="2" fontId="0" fillId="0" borderId="10" xfId="0" applyNumberFormat="1" applyBorder="1"/>
    <xf numFmtId="2" fontId="0" fillId="0" borderId="9" xfId="0" applyNumberFormat="1" applyBorder="1" applyAlignment="1">
      <alignment horizontal="center"/>
    </xf>
    <xf numFmtId="2" fontId="0" fillId="0" borderId="10" xfId="0" applyNumberFormat="1" applyBorder="1" applyAlignment="1">
      <alignment horizontal="center"/>
    </xf>
    <xf numFmtId="2" fontId="17" fillId="2" borderId="7" xfId="0" applyNumberFormat="1" applyFont="1" applyFill="1" applyBorder="1" applyAlignment="1">
      <alignment horizontal="center" vertical="center"/>
    </xf>
    <xf numFmtId="1" fontId="0" fillId="0" borderId="18" xfId="0" applyNumberFormat="1" applyBorder="1"/>
    <xf numFmtId="2" fontId="0" fillId="0" borderId="12" xfId="0" applyNumberFormat="1" applyBorder="1" applyAlignment="1">
      <alignment horizontal="center"/>
    </xf>
    <xf numFmtId="2" fontId="0" fillId="0" borderId="15" xfId="0" applyNumberFormat="1" applyBorder="1" applyAlignment="1">
      <alignment horizontal="center"/>
    </xf>
    <xf numFmtId="165" fontId="1" fillId="0" borderId="7" xfId="1" applyNumberFormat="1" applyFont="1" applyFill="1" applyBorder="1"/>
    <xf numFmtId="165" fontId="1" fillId="0" borderId="14" xfId="1" applyNumberFormat="1" applyFont="1" applyFill="1" applyBorder="1"/>
    <xf numFmtId="0" fontId="1" fillId="0" borderId="45" xfId="0" applyFont="1" applyBorder="1"/>
    <xf numFmtId="0" fontId="1" fillId="0" borderId="39" xfId="0" applyFont="1" applyBorder="1"/>
    <xf numFmtId="164" fontId="1" fillId="0" borderId="39" xfId="3" applyFont="1" applyBorder="1" applyAlignment="1">
      <alignment horizontal="center" vertical="center"/>
    </xf>
    <xf numFmtId="0" fontId="1" fillId="0" borderId="39" xfId="0" applyFont="1" applyBorder="1" applyAlignment="1">
      <alignment horizontal="center"/>
    </xf>
    <xf numFmtId="164" fontId="1" fillId="0" borderId="39" xfId="3" applyFont="1" applyBorder="1" applyAlignment="1">
      <alignment horizontal="center"/>
    </xf>
    <xf numFmtId="164" fontId="1" fillId="0" borderId="46" xfId="3" applyFont="1" applyBorder="1" applyAlignment="1">
      <alignment horizontal="center"/>
    </xf>
    <xf numFmtId="164" fontId="1" fillId="4" borderId="39" xfId="3" applyFont="1" applyFill="1" applyBorder="1" applyAlignment="1">
      <alignment horizontal="center" vertical="center"/>
    </xf>
    <xf numFmtId="164" fontId="1" fillId="4" borderId="39" xfId="3" applyFont="1" applyFill="1" applyBorder="1" applyAlignment="1">
      <alignment horizontal="center"/>
    </xf>
    <xf numFmtId="164" fontId="1" fillId="4" borderId="46" xfId="3" applyFont="1" applyFill="1" applyBorder="1" applyAlignment="1">
      <alignment horizontal="center"/>
    </xf>
    <xf numFmtId="0" fontId="1" fillId="4" borderId="45" xfId="0" applyFont="1" applyFill="1" applyBorder="1" applyAlignment="1">
      <alignment horizontal="center"/>
    </xf>
    <xf numFmtId="0" fontId="1" fillId="4" borderId="39" xfId="0" applyFont="1" applyFill="1" applyBorder="1" applyAlignment="1">
      <alignment horizontal="center"/>
    </xf>
    <xf numFmtId="165" fontId="1" fillId="0" borderId="0" xfId="1" applyNumberFormat="1" applyFont="1" applyBorder="1"/>
    <xf numFmtId="0" fontId="0" fillId="2" borderId="0" xfId="0" applyFill="1" applyAlignment="1">
      <alignment horizontal="left"/>
    </xf>
    <xf numFmtId="0" fontId="11" fillId="0" borderId="7" xfId="0" applyFont="1" applyBorder="1" applyAlignment="1">
      <alignment horizontal="right" vertical="center" wrapText="1"/>
    </xf>
    <xf numFmtId="0" fontId="10" fillId="0" borderId="7" xfId="0" applyFont="1" applyBorder="1" applyAlignment="1">
      <alignment vertical="center" wrapText="1"/>
    </xf>
    <xf numFmtId="167" fontId="10" fillId="0" borderId="7" xfId="0" applyNumberFormat="1" applyFont="1" applyBorder="1" applyAlignment="1">
      <alignment vertical="center" wrapText="1"/>
    </xf>
    <xf numFmtId="0" fontId="10" fillId="2" borderId="7" xfId="0" applyFont="1" applyFill="1" applyBorder="1" applyAlignment="1">
      <alignment vertical="center" wrapText="1"/>
    </xf>
    <xf numFmtId="167" fontId="10" fillId="2" borderId="7" xfId="0" applyNumberFormat="1" applyFont="1" applyFill="1" applyBorder="1" applyAlignment="1">
      <alignment vertical="center" wrapText="1"/>
    </xf>
    <xf numFmtId="0" fontId="0" fillId="0" borderId="7" xfId="0" applyBorder="1" applyAlignment="1">
      <alignment vertical="center" wrapText="1"/>
    </xf>
    <xf numFmtId="167" fontId="0" fillId="0" borderId="7" xfId="2" applyNumberFormat="1" applyFont="1" applyBorder="1" applyAlignment="1">
      <alignment vertical="center" wrapText="1"/>
    </xf>
    <xf numFmtId="0" fontId="6" fillId="0" borderId="0" xfId="0" applyFont="1" applyAlignment="1">
      <alignment horizontal="left" wrapText="1"/>
    </xf>
    <xf numFmtId="0" fontId="1" fillId="5" borderId="37" xfId="0" applyFont="1" applyFill="1" applyBorder="1" applyAlignment="1">
      <alignment wrapText="1"/>
    </xf>
    <xf numFmtId="0" fontId="0" fillId="5" borderId="0" xfId="0" applyFill="1" applyAlignment="1">
      <alignment horizontal="center"/>
    </xf>
    <xf numFmtId="0" fontId="0" fillId="5" borderId="34" xfId="0" applyFill="1" applyBorder="1" applyAlignment="1">
      <alignment horizontal="center"/>
    </xf>
    <xf numFmtId="1" fontId="0" fillId="5" borderId="31" xfId="0" applyNumberFormat="1" applyFill="1" applyBorder="1" applyAlignment="1">
      <alignment horizontal="center"/>
    </xf>
    <xf numFmtId="1" fontId="0" fillId="5" borderId="0" xfId="0" applyNumberFormat="1" applyFill="1" applyAlignment="1">
      <alignment horizontal="center"/>
    </xf>
    <xf numFmtId="0" fontId="0" fillId="6" borderId="32" xfId="0" applyFill="1" applyBorder="1"/>
    <xf numFmtId="0" fontId="1" fillId="2" borderId="7" xfId="0" applyFont="1" applyFill="1" applyBorder="1"/>
    <xf numFmtId="0" fontId="8" fillId="0" borderId="0" xfId="0" applyFont="1" applyAlignment="1">
      <alignment vertical="center" wrapText="1"/>
    </xf>
    <xf numFmtId="0" fontId="9" fillId="0" borderId="0" xfId="0" applyFont="1" applyAlignment="1">
      <alignment vertical="center" wrapText="1"/>
    </xf>
    <xf numFmtId="0" fontId="8" fillId="0" borderId="7" xfId="0" applyFont="1" applyBorder="1" applyAlignment="1">
      <alignment horizontal="right" vertical="center" wrapText="1"/>
    </xf>
    <xf numFmtId="0" fontId="7" fillId="0" borderId="7" xfId="0" applyFont="1" applyBorder="1" applyAlignment="1">
      <alignment vertical="center" wrapText="1"/>
    </xf>
    <xf numFmtId="0" fontId="7" fillId="2" borderId="7" xfId="0" applyFont="1" applyFill="1" applyBorder="1" applyAlignment="1">
      <alignment vertical="center" wrapText="1"/>
    </xf>
    <xf numFmtId="0" fontId="8" fillId="5" borderId="7"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0" xfId="0" applyFont="1" applyAlignment="1">
      <alignment horizontal="center" vertical="center" wrapText="1"/>
    </xf>
    <xf numFmtId="0" fontId="8" fillId="0" borderId="7" xfId="0" applyFont="1" applyBorder="1" applyAlignment="1">
      <alignment horizontal="center" vertical="center" wrapText="1"/>
    </xf>
    <xf numFmtId="0" fontId="7" fillId="2" borderId="7" xfId="0" applyFont="1" applyFill="1" applyBorder="1" applyAlignment="1">
      <alignment horizontal="center" vertical="center" wrapText="1"/>
    </xf>
    <xf numFmtId="166" fontId="7" fillId="0" borderId="7" xfId="0" applyNumberFormat="1" applyFont="1" applyBorder="1" applyAlignment="1">
      <alignment horizontal="center" vertical="center" wrapText="1"/>
    </xf>
    <xf numFmtId="2" fontId="7" fillId="2" borderId="7" xfId="0" applyNumberFormat="1" applyFont="1" applyFill="1" applyBorder="1" applyAlignment="1">
      <alignment horizontal="center" vertical="center" wrapText="1"/>
    </xf>
    <xf numFmtId="2" fontId="7" fillId="0" borderId="7" xfId="0" applyNumberFormat="1" applyFont="1" applyBorder="1" applyAlignment="1">
      <alignment horizontal="center" vertical="center" wrapText="1"/>
    </xf>
    <xf numFmtId="167" fontId="7" fillId="0" borderId="7" xfId="0" applyNumberFormat="1" applyFont="1" applyBorder="1" applyAlignment="1">
      <alignment vertical="center" wrapText="1"/>
    </xf>
    <xf numFmtId="164" fontId="1" fillId="0" borderId="40" xfId="3" applyFont="1" applyFill="1" applyBorder="1" applyAlignment="1">
      <alignment horizontal="center"/>
    </xf>
    <xf numFmtId="43" fontId="0" fillId="0" borderId="36" xfId="0" applyNumberFormat="1" applyBorder="1"/>
    <xf numFmtId="43" fontId="1" fillId="2" borderId="36" xfId="0" applyNumberFormat="1" applyFont="1" applyFill="1" applyBorder="1"/>
    <xf numFmtId="43" fontId="0" fillId="0" borderId="41" xfId="0" applyNumberFormat="1" applyBorder="1"/>
    <xf numFmtId="164" fontId="0" fillId="0" borderId="40" xfId="3" applyFont="1" applyBorder="1"/>
    <xf numFmtId="169" fontId="0" fillId="0" borderId="36" xfId="0" applyNumberFormat="1" applyBorder="1"/>
    <xf numFmtId="169" fontId="0" fillId="0" borderId="36" xfId="3" applyNumberFormat="1" applyFont="1" applyBorder="1"/>
    <xf numFmtId="169" fontId="0" fillId="0" borderId="41" xfId="3" applyNumberFormat="1" applyFont="1" applyBorder="1"/>
    <xf numFmtId="164" fontId="1" fillId="0" borderId="0" xfId="3" applyFont="1" applyFill="1" applyBorder="1" applyAlignment="1">
      <alignment horizontal="center"/>
    </xf>
    <xf numFmtId="43" fontId="0" fillId="0" borderId="0" xfId="0" applyNumberFormat="1"/>
    <xf numFmtId="43" fontId="1" fillId="0" borderId="0" xfId="0" applyNumberFormat="1" applyFont="1"/>
    <xf numFmtId="164" fontId="0" fillId="0" borderId="0" xfId="3" applyFont="1" applyFill="1" applyBorder="1"/>
    <xf numFmtId="169" fontId="0" fillId="0" borderId="0" xfId="0" applyNumberFormat="1"/>
    <xf numFmtId="169" fontId="0" fillId="0" borderId="0" xfId="3" applyNumberFormat="1" applyFont="1" applyFill="1" applyBorder="1"/>
    <xf numFmtId="0" fontId="6" fillId="0" borderId="0" xfId="0" applyFont="1" applyAlignment="1">
      <alignment horizontal="left" vertical="center" wrapText="1"/>
    </xf>
    <xf numFmtId="0" fontId="6" fillId="0" borderId="0" xfId="0" applyFont="1" applyAlignment="1">
      <alignment horizontal="left" wrapText="1"/>
    </xf>
    <xf numFmtId="0" fontId="1" fillId="3" borderId="34" xfId="0" applyFont="1" applyFill="1" applyBorder="1" applyAlignment="1">
      <alignment horizontal="center"/>
    </xf>
    <xf numFmtId="0" fontId="5" fillId="0" borderId="27" xfId="0" applyFont="1" applyBorder="1" applyAlignment="1">
      <alignment horizontal="left" vertical="center" wrapText="1"/>
    </xf>
    <xf numFmtId="0" fontId="5" fillId="0" borderId="28" xfId="0" applyFont="1" applyBorder="1" applyAlignment="1">
      <alignment horizontal="left" vertical="center" wrapText="1"/>
    </xf>
    <xf numFmtId="0" fontId="5" fillId="0" borderId="29" xfId="0" applyFont="1" applyBorder="1" applyAlignment="1">
      <alignment horizontal="left" vertical="center" wrapText="1"/>
    </xf>
    <xf numFmtId="0" fontId="15" fillId="0" borderId="27" xfId="0" applyFont="1" applyBorder="1" applyAlignment="1">
      <alignment horizontal="left" vertical="center" wrapText="1"/>
    </xf>
    <xf numFmtId="0" fontId="15" fillId="0" borderId="28" xfId="0" applyFont="1" applyBorder="1" applyAlignment="1">
      <alignment horizontal="left" vertical="center" wrapText="1"/>
    </xf>
    <xf numFmtId="0" fontId="15" fillId="0" borderId="29" xfId="0" applyFont="1" applyBorder="1" applyAlignment="1">
      <alignment horizontal="left" vertical="center" wrapText="1"/>
    </xf>
    <xf numFmtId="0" fontId="1" fillId="2" borderId="27" xfId="0" applyFont="1" applyFill="1" applyBorder="1" applyAlignment="1">
      <alignment horizontal="left"/>
    </xf>
    <xf numFmtId="0" fontId="1" fillId="2" borderId="28" xfId="0" applyFont="1" applyFill="1" applyBorder="1" applyAlignment="1">
      <alignment horizontal="left"/>
    </xf>
    <xf numFmtId="0" fontId="1" fillId="2" borderId="29" xfId="0" applyFont="1" applyFill="1" applyBorder="1" applyAlignment="1">
      <alignment horizontal="left"/>
    </xf>
    <xf numFmtId="0" fontId="2" fillId="0" borderId="0" xfId="0" applyFont="1" applyAlignment="1">
      <alignment horizontal="left" vertical="center"/>
    </xf>
    <xf numFmtId="0" fontId="13" fillId="0" borderId="0" xfId="0" applyFont="1" applyAlignment="1">
      <alignment horizontal="left" vertical="center"/>
    </xf>
    <xf numFmtId="0" fontId="0" fillId="0" borderId="1" xfId="0" applyBorder="1" applyAlignment="1">
      <alignment horizontal="left" vertical="center" wrapText="1"/>
    </xf>
    <xf numFmtId="0" fontId="0" fillId="0" borderId="22"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0" xfId="0"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23" xfId="0" applyBorder="1" applyAlignment="1">
      <alignment horizontal="left" vertical="center" wrapText="1"/>
    </xf>
    <xf numFmtId="0" fontId="0" fillId="0" borderId="6" xfId="0" applyBorder="1" applyAlignment="1">
      <alignment horizontal="left" vertical="center" wrapText="1"/>
    </xf>
    <xf numFmtId="0" fontId="2" fillId="0" borderId="27"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29" xfId="0" applyFont="1" applyBorder="1" applyAlignment="1">
      <alignment horizontal="center" vertical="center" wrapText="1"/>
    </xf>
    <xf numFmtId="0" fontId="16" fillId="7" borderId="11" xfId="0" applyFont="1" applyFill="1" applyBorder="1"/>
    <xf numFmtId="0" fontId="16" fillId="7" borderId="7" xfId="0" applyFont="1" applyFill="1" applyBorder="1"/>
    <xf numFmtId="164" fontId="16" fillId="7" borderId="7" xfId="3" applyFont="1" applyFill="1" applyBorder="1" applyAlignment="1">
      <alignment horizontal="center" vertical="center"/>
    </xf>
    <xf numFmtId="164" fontId="16" fillId="7" borderId="7" xfId="3" applyFont="1" applyFill="1" applyBorder="1" applyAlignment="1">
      <alignment horizontal="center"/>
    </xf>
    <xf numFmtId="164" fontId="16" fillId="7" borderId="36" xfId="3" applyFont="1" applyFill="1" applyBorder="1" applyAlignment="1">
      <alignment horizontal="center"/>
    </xf>
  </cellXfs>
  <cellStyles count="4">
    <cellStyle name="Comma" xfId="3" builtinId="3"/>
    <cellStyle name="Currency" xfId="1" builtinId="4"/>
    <cellStyle name="Normal" xfId="0" builtinId="0"/>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'Q#9'!$C$4</c:f>
              <c:strCache>
                <c:ptCount val="1"/>
                <c:pt idx="0">
                  <c:v>Level of Confidence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'Q#9'!$B$5:$B$24</c:f>
              <c:numCache>
                <c:formatCode>General</c:formatCode>
                <c:ptCount val="20"/>
                <c:pt idx="0">
                  <c:v>30</c:v>
                </c:pt>
                <c:pt idx="1">
                  <c:v>31</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numCache>
            </c:numRef>
          </c:xVal>
          <c:yVal>
            <c:numRef>
              <c:f>'Q#9'!$C$5:$C$24</c:f>
              <c:numCache>
                <c:formatCode>0.0%</c:formatCode>
                <c:ptCount val="20"/>
                <c:pt idx="0">
                  <c:v>9.3694805177955534E-5</c:v>
                </c:pt>
                <c:pt idx="1">
                  <c:v>3.870503518478711E-4</c:v>
                </c:pt>
                <c:pt idx="2">
                  <c:v>1.4024431524732397E-3</c:v>
                </c:pt>
                <c:pt idx="3">
                  <c:v>4.4639102246482095E-3</c:v>
                </c:pt>
                <c:pt idx="4">
                  <c:v>1.250455110725192E-2</c:v>
                </c:pt>
                <c:pt idx="5">
                  <c:v>3.0900664939630368E-2</c:v>
                </c:pt>
                <c:pt idx="6">
                  <c:v>6.7564977136179219E-2</c:v>
                </c:pt>
                <c:pt idx="7">
                  <c:v>0.13122247096087225</c:v>
                </c:pt>
                <c:pt idx="8">
                  <c:v>0.22750541246713685</c:v>
                </c:pt>
                <c:pt idx="9">
                  <c:v>0.35437191962509773</c:v>
                </c:pt>
                <c:pt idx="10">
                  <c:v>0.5</c:v>
                </c:pt>
                <c:pt idx="11">
                  <c:v>0.64562808037490227</c:v>
                </c:pt>
                <c:pt idx="12">
                  <c:v>0.77249458753286315</c:v>
                </c:pt>
                <c:pt idx="13">
                  <c:v>0.86877752903912775</c:v>
                </c:pt>
                <c:pt idx="14">
                  <c:v>0.93243502286382074</c:v>
                </c:pt>
                <c:pt idx="15">
                  <c:v>0.9690993350603696</c:v>
                </c:pt>
                <c:pt idx="16">
                  <c:v>0.9874954488927481</c:v>
                </c:pt>
                <c:pt idx="17">
                  <c:v>0.9955360897753518</c:v>
                </c:pt>
                <c:pt idx="18">
                  <c:v>0.99859755684752671</c:v>
                </c:pt>
                <c:pt idx="19">
                  <c:v>0.99961294964815217</c:v>
                </c:pt>
              </c:numCache>
            </c:numRef>
          </c:yVal>
          <c:smooth val="1"/>
          <c:extLst>
            <c:ext xmlns:c16="http://schemas.microsoft.com/office/drawing/2014/chart" uri="{C3380CC4-5D6E-409C-BE32-E72D297353CC}">
              <c16:uniqueId val="{00000001-49ED-44E1-AC4C-438291DFA004}"/>
            </c:ext>
          </c:extLst>
        </c:ser>
        <c:dLbls>
          <c:showLegendKey val="0"/>
          <c:showVal val="0"/>
          <c:showCatName val="0"/>
          <c:showSerName val="0"/>
          <c:showPercent val="0"/>
          <c:showBubbleSize val="0"/>
        </c:dLbls>
        <c:axId val="1667411928"/>
        <c:axId val="1156940296"/>
      </c:scatterChart>
      <c:valAx>
        <c:axId val="1667411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940296"/>
        <c:crosses val="autoZero"/>
        <c:crossBetween val="midCat"/>
      </c:valAx>
      <c:valAx>
        <c:axId val="11569402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4119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'Q#12'!$B$6</c:f>
              <c:strCache>
                <c:ptCount val="1"/>
                <c:pt idx="0">
                  <c:v>Total Proj. Cost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'Q#12'!$C$5:$H$5</c:f>
              <c:numCache>
                <c:formatCode>0.00</c:formatCode>
                <c:ptCount val="6"/>
                <c:pt idx="0">
                  <c:v>37</c:v>
                </c:pt>
                <c:pt idx="1">
                  <c:v>36</c:v>
                </c:pt>
                <c:pt idx="2">
                  <c:v>35</c:v>
                </c:pt>
                <c:pt idx="3">
                  <c:v>34</c:v>
                </c:pt>
                <c:pt idx="4">
                  <c:v>33</c:v>
                </c:pt>
                <c:pt idx="5">
                  <c:v>32</c:v>
                </c:pt>
              </c:numCache>
            </c:numRef>
          </c:xVal>
          <c:yVal>
            <c:numRef>
              <c:f>'Q#12'!$C$6:$H$6</c:f>
              <c:numCache>
                <c:formatCode>General</c:formatCode>
                <c:ptCount val="6"/>
                <c:pt idx="0">
                  <c:v>205000</c:v>
                </c:pt>
                <c:pt idx="1">
                  <c:v>208000</c:v>
                </c:pt>
                <c:pt idx="2">
                  <c:v>218000</c:v>
                </c:pt>
                <c:pt idx="3">
                  <c:v>228000</c:v>
                </c:pt>
                <c:pt idx="4">
                  <c:v>243000</c:v>
                </c:pt>
                <c:pt idx="5">
                  <c:v>263000</c:v>
                </c:pt>
              </c:numCache>
            </c:numRef>
          </c:yVal>
          <c:smooth val="0"/>
          <c:extLst>
            <c:ext xmlns:c16="http://schemas.microsoft.com/office/drawing/2014/chart" uri="{C3380CC4-5D6E-409C-BE32-E72D297353CC}">
              <c16:uniqueId val="{00000000-D378-4619-A916-5309D7C822A1}"/>
            </c:ext>
          </c:extLst>
        </c:ser>
        <c:dLbls>
          <c:showLegendKey val="0"/>
          <c:showVal val="0"/>
          <c:showCatName val="0"/>
          <c:showSerName val="0"/>
          <c:showPercent val="0"/>
          <c:showBubbleSize val="0"/>
        </c:dLbls>
        <c:axId val="451613616"/>
        <c:axId val="451626512"/>
      </c:scatterChart>
      <c:valAx>
        <c:axId val="451613616"/>
        <c:scaling>
          <c:orientation val="minMax"/>
          <c:max val="37"/>
          <c:min val="3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626512"/>
        <c:crosses val="autoZero"/>
        <c:crossBetween val="midCat"/>
      </c:valAx>
      <c:valAx>
        <c:axId val="451626512"/>
        <c:scaling>
          <c:orientation val="minMax"/>
          <c:min val="2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613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'Q#12'!$B$28</c:f>
              <c:strCache>
                <c:ptCount val="1"/>
                <c:pt idx="0">
                  <c:v>Total Proj. Cost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'Q#12'!$C$27:$L$27</c:f>
              <c:numCache>
                <c:formatCode>0.00</c:formatCode>
                <c:ptCount val="10"/>
                <c:pt idx="0">
                  <c:v>40</c:v>
                </c:pt>
                <c:pt idx="1">
                  <c:v>39.17</c:v>
                </c:pt>
                <c:pt idx="2">
                  <c:v>39</c:v>
                </c:pt>
                <c:pt idx="3">
                  <c:v>38</c:v>
                </c:pt>
                <c:pt idx="4">
                  <c:v>37</c:v>
                </c:pt>
                <c:pt idx="5">
                  <c:v>36.67</c:v>
                </c:pt>
                <c:pt idx="6">
                  <c:v>35.67</c:v>
                </c:pt>
                <c:pt idx="7">
                  <c:v>34.340000000000003</c:v>
                </c:pt>
                <c:pt idx="8">
                  <c:v>33.510000000000005</c:v>
                </c:pt>
                <c:pt idx="9">
                  <c:v>33.010000000000005</c:v>
                </c:pt>
              </c:numCache>
            </c:numRef>
          </c:xVal>
          <c:yVal>
            <c:numRef>
              <c:f>'Q#12'!$C$28:$L$28</c:f>
              <c:numCache>
                <c:formatCode>0</c:formatCode>
                <c:ptCount val="10"/>
                <c:pt idx="0">
                  <c:v>205000</c:v>
                </c:pt>
                <c:pt idx="1">
                  <c:v>207490</c:v>
                </c:pt>
                <c:pt idx="2">
                  <c:v>208728.57142857142</c:v>
                </c:pt>
                <c:pt idx="3">
                  <c:v>217300</c:v>
                </c:pt>
                <c:pt idx="4">
                  <c:v>225871.42857142858</c:v>
                </c:pt>
                <c:pt idx="5">
                  <c:v>228700</c:v>
                </c:pt>
                <c:pt idx="6">
                  <c:v>238700</c:v>
                </c:pt>
                <c:pt idx="7">
                  <c:v>253662.5</c:v>
                </c:pt>
                <c:pt idx="8">
                  <c:v>263622.5</c:v>
                </c:pt>
                <c:pt idx="9">
                  <c:v>273622.5</c:v>
                </c:pt>
              </c:numCache>
            </c:numRef>
          </c:yVal>
          <c:smooth val="0"/>
          <c:extLst>
            <c:ext xmlns:c16="http://schemas.microsoft.com/office/drawing/2014/chart" uri="{C3380CC4-5D6E-409C-BE32-E72D297353CC}">
              <c16:uniqueId val="{00000000-D9BF-4D14-B2EA-E196D5F8DB40}"/>
            </c:ext>
          </c:extLst>
        </c:ser>
        <c:dLbls>
          <c:showLegendKey val="0"/>
          <c:showVal val="0"/>
          <c:showCatName val="0"/>
          <c:showSerName val="0"/>
          <c:showPercent val="0"/>
          <c:showBubbleSize val="0"/>
        </c:dLbls>
        <c:axId val="451616944"/>
        <c:axId val="451624016"/>
      </c:scatterChart>
      <c:valAx>
        <c:axId val="451616944"/>
        <c:scaling>
          <c:orientation val="minMax"/>
          <c:max val="40"/>
          <c:min val="33"/>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624016"/>
        <c:crosses val="autoZero"/>
        <c:crossBetween val="midCat"/>
      </c:valAx>
      <c:valAx>
        <c:axId val="451624016"/>
        <c:scaling>
          <c:orientation val="minMax"/>
          <c:min val="20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6169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146593</xdr:colOff>
      <xdr:row>3</xdr:row>
      <xdr:rowOff>20220</xdr:rowOff>
    </xdr:from>
    <xdr:to>
      <xdr:col>7</xdr:col>
      <xdr:colOff>573264</xdr:colOff>
      <xdr:row>21</xdr:row>
      <xdr:rowOff>81080</xdr:rowOff>
    </xdr:to>
    <xdr:pic>
      <xdr:nvPicPr>
        <xdr:cNvPr id="21" name="Picture 2">
          <a:extLst>
            <a:ext uri="{FF2B5EF4-FFF2-40B4-BE49-F238E27FC236}">
              <a16:creationId xmlns:a16="http://schemas.microsoft.com/office/drawing/2014/main" id="{461888C1-763D-364A-913F-C073394A1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70" y="608385"/>
          <a:ext cx="5477045" cy="3307529"/>
        </a:xfrm>
        <a:prstGeom prst="rect">
          <a:avLst/>
        </a:prstGeom>
        <a:solidFill>
          <a:schemeClr val="accent1"/>
        </a:solidFill>
        <a:ln w="25400">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612475</xdr:colOff>
      <xdr:row>31</xdr:row>
      <xdr:rowOff>155276</xdr:rowOff>
    </xdr:from>
    <xdr:to>
      <xdr:col>9</xdr:col>
      <xdr:colOff>707366</xdr:colOff>
      <xdr:row>35</xdr:row>
      <xdr:rowOff>163902</xdr:rowOff>
    </xdr:to>
    <xdr:sp macro="" textlink="">
      <xdr:nvSpPr>
        <xdr:cNvPr id="2" name="TextBox 1">
          <a:extLst>
            <a:ext uri="{FF2B5EF4-FFF2-40B4-BE49-F238E27FC236}">
              <a16:creationId xmlns:a16="http://schemas.microsoft.com/office/drawing/2014/main" id="{1CA192ED-37D6-5196-87B7-E791771DB7E1}"/>
            </a:ext>
          </a:extLst>
        </xdr:cNvPr>
        <xdr:cNvSpPr txBox="1"/>
      </xdr:nvSpPr>
      <xdr:spPr>
        <a:xfrm>
          <a:off x="612475" y="5978106"/>
          <a:ext cx="7375585" cy="7332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solidFill>
                <a:schemeClr val="dk1"/>
              </a:solidFill>
              <a:effectLst/>
              <a:latin typeface="+mn-lt"/>
              <a:ea typeface="+mn-ea"/>
              <a:cs typeface="+mn-cs"/>
            </a:rPr>
            <a:t>Q 7: What is the probability that the project can be completed in 40 weeks? OR What is the level of confidence that the project can be completed by the mean duration of the 40 weeks? </a:t>
          </a:r>
        </a:p>
        <a:p>
          <a:pPr lvl="0"/>
          <a:r>
            <a:rPr lang="en-CA" sz="1100" b="1">
              <a:solidFill>
                <a:schemeClr val="dk1"/>
              </a:solidFill>
              <a:effectLst/>
              <a:latin typeface="+mn-lt"/>
              <a:ea typeface="+mn-ea"/>
              <a:cs typeface="+mn-cs"/>
            </a:rPr>
            <a:t>Use the excel function NORMDIST (X, mean, standard deviation, cumulative frequency) to compute the probability.</a:t>
          </a:r>
        </a:p>
      </xdr:txBody>
    </xdr:sp>
    <xdr:clientData/>
  </xdr:twoCellAnchor>
  <xdr:twoCellAnchor>
    <xdr:from>
      <xdr:col>0</xdr:col>
      <xdr:colOff>612475</xdr:colOff>
      <xdr:row>35</xdr:row>
      <xdr:rowOff>155276</xdr:rowOff>
    </xdr:from>
    <xdr:to>
      <xdr:col>9</xdr:col>
      <xdr:colOff>707366</xdr:colOff>
      <xdr:row>39</xdr:row>
      <xdr:rowOff>163902</xdr:rowOff>
    </xdr:to>
    <xdr:sp macro="" textlink="">
      <xdr:nvSpPr>
        <xdr:cNvPr id="3" name="TextBox 2">
          <a:extLst>
            <a:ext uri="{FF2B5EF4-FFF2-40B4-BE49-F238E27FC236}">
              <a16:creationId xmlns:a16="http://schemas.microsoft.com/office/drawing/2014/main" id="{B868B82B-8D12-4FC7-B472-1774CAE3ED6C}"/>
            </a:ext>
          </a:extLst>
        </xdr:cNvPr>
        <xdr:cNvSpPr txBox="1"/>
      </xdr:nvSpPr>
      <xdr:spPr>
        <a:xfrm>
          <a:off x="612475" y="5978106"/>
          <a:ext cx="7375585" cy="7332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solidFill>
                <a:schemeClr val="dk1"/>
              </a:solidFill>
              <a:effectLst/>
              <a:latin typeface="+mn-lt"/>
              <a:ea typeface="+mn-ea"/>
              <a:cs typeface="+mn-cs"/>
            </a:rPr>
            <a:t>Q 8: What is the probability that the project can be completed in 35 weeks? OR What is the level of confidence that the project can be completed by the mean duration of the 35 weeks? </a:t>
          </a:r>
        </a:p>
        <a:p>
          <a:pPr lvl="0"/>
          <a:r>
            <a:rPr lang="en-CA" sz="1100" b="1">
              <a:solidFill>
                <a:schemeClr val="dk1"/>
              </a:solidFill>
              <a:effectLst/>
              <a:latin typeface="+mn-lt"/>
              <a:ea typeface="+mn-ea"/>
              <a:cs typeface="+mn-cs"/>
            </a:rPr>
            <a:t>Use the excel function NORMDIST (X, mean, standard deviation, cumulative frequency) to compute the probability.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403860</xdr:colOff>
      <xdr:row>3</xdr:row>
      <xdr:rowOff>11430</xdr:rowOff>
    </xdr:from>
    <xdr:to>
      <xdr:col>8</xdr:col>
      <xdr:colOff>944880</xdr:colOff>
      <xdr:row>23</xdr:row>
      <xdr:rowOff>20955</xdr:rowOff>
    </xdr:to>
    <xdr:graphicFrame macro="">
      <xdr:nvGraphicFramePr>
        <xdr:cNvPr id="11" name="Chart 2">
          <a:extLst>
            <a:ext uri="{FF2B5EF4-FFF2-40B4-BE49-F238E27FC236}">
              <a16:creationId xmlns:a16="http://schemas.microsoft.com/office/drawing/2014/main" id="{057B8761-302B-469E-B750-08E882184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30480</xdr:colOff>
      <xdr:row>7</xdr:row>
      <xdr:rowOff>34290</xdr:rowOff>
    </xdr:from>
    <xdr:to>
      <xdr:col>6</xdr:col>
      <xdr:colOff>571500</xdr:colOff>
      <xdr:row>23</xdr:row>
      <xdr:rowOff>60960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30</xdr:row>
      <xdr:rowOff>19050</xdr:rowOff>
    </xdr:from>
    <xdr:to>
      <xdr:col>8</xdr:col>
      <xdr:colOff>548640</xdr:colOff>
      <xdr:row>51</xdr:row>
      <xdr:rowOff>137160</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33"/>
  <sheetViews>
    <sheetView zoomScale="110" zoomScaleNormal="110" zoomScalePageLayoutView="110" workbookViewId="0">
      <selection activeCell="F34" sqref="F34"/>
    </sheetView>
  </sheetViews>
  <sheetFormatPr defaultColWidth="11.5" defaultRowHeight="14.3" x14ac:dyDescent="0.25"/>
  <cols>
    <col min="1" max="1" width="3.875" customWidth="1"/>
    <col min="2" max="2" width="11.125" customWidth="1"/>
    <col min="3" max="3" width="15.125" customWidth="1"/>
    <col min="4" max="18" width="11.125" customWidth="1"/>
  </cols>
  <sheetData>
    <row r="2" spans="2:8" ht="27.2" customHeight="1" x14ac:dyDescent="0.25">
      <c r="B2" s="252" t="s">
        <v>44</v>
      </c>
      <c r="C2" s="252"/>
      <c r="D2" s="252"/>
      <c r="E2" s="252"/>
      <c r="F2" s="252"/>
      <c r="G2" s="252"/>
      <c r="H2" s="252"/>
    </row>
    <row r="27" spans="2:3" x14ac:dyDescent="0.25">
      <c r="C27" s="4" t="s">
        <v>45</v>
      </c>
    </row>
    <row r="28" spans="2:3" x14ac:dyDescent="0.25">
      <c r="B28" t="s">
        <v>46</v>
      </c>
      <c r="C28" s="1" t="s">
        <v>18</v>
      </c>
    </row>
    <row r="29" spans="2:3" x14ac:dyDescent="0.25">
      <c r="B29" t="s">
        <v>47</v>
      </c>
      <c r="C29" s="1" t="s">
        <v>19</v>
      </c>
    </row>
    <row r="30" spans="2:3" x14ac:dyDescent="0.25">
      <c r="B30" t="s">
        <v>48</v>
      </c>
      <c r="C30" s="1" t="s">
        <v>20</v>
      </c>
    </row>
    <row r="31" spans="2:3" x14ac:dyDescent="0.25">
      <c r="B31" t="s">
        <v>49</v>
      </c>
      <c r="C31" s="1" t="s">
        <v>21</v>
      </c>
    </row>
    <row r="32" spans="2:3" x14ac:dyDescent="0.25">
      <c r="B32" t="s">
        <v>50</v>
      </c>
      <c r="C32" s="4" t="s">
        <v>22</v>
      </c>
    </row>
    <row r="33" spans="2:3" x14ac:dyDescent="0.25">
      <c r="B33" t="s">
        <v>51</v>
      </c>
      <c r="C33" s="1" t="s">
        <v>23</v>
      </c>
    </row>
  </sheetData>
  <mergeCells count="1">
    <mergeCell ref="B2:H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L54"/>
  <sheetViews>
    <sheetView workbookViewId="0">
      <selection activeCell="L13" sqref="L13"/>
    </sheetView>
  </sheetViews>
  <sheetFormatPr defaultColWidth="8.75" defaultRowHeight="14.3" x14ac:dyDescent="0.25"/>
  <cols>
    <col min="2" max="2" width="17.75" customWidth="1"/>
  </cols>
  <sheetData>
    <row r="2" spans="2:11" ht="14.45" customHeight="1" x14ac:dyDescent="0.25">
      <c r="B2" s="264" t="s">
        <v>73</v>
      </c>
      <c r="C2" s="265"/>
      <c r="D2" s="265"/>
      <c r="E2" s="265"/>
      <c r="F2" s="265"/>
      <c r="G2" s="265"/>
      <c r="H2" s="265"/>
      <c r="I2" s="265"/>
      <c r="J2" s="265"/>
      <c r="K2" s="265"/>
    </row>
    <row r="4" spans="2:11" ht="14.95" thickBot="1" x14ac:dyDescent="0.3"/>
    <row r="5" spans="2:11" x14ac:dyDescent="0.25">
      <c r="B5" s="115" t="s">
        <v>31</v>
      </c>
      <c r="C5" s="187">
        <v>37</v>
      </c>
      <c r="D5" s="187">
        <v>36</v>
      </c>
      <c r="E5" s="187">
        <v>35</v>
      </c>
      <c r="F5" s="187">
        <v>34</v>
      </c>
      <c r="G5" s="187">
        <v>33</v>
      </c>
      <c r="H5" s="188">
        <v>32</v>
      </c>
      <c r="I5" s="1"/>
      <c r="J5" s="1"/>
      <c r="K5" s="1"/>
    </row>
    <row r="6" spans="2:11" ht="14.95" thickBot="1" x14ac:dyDescent="0.3">
      <c r="B6" s="14" t="s">
        <v>34</v>
      </c>
      <c r="C6" s="18">
        <v>205000</v>
      </c>
      <c r="D6" s="18">
        <v>208000</v>
      </c>
      <c r="E6" s="18">
        <v>218000</v>
      </c>
      <c r="F6" s="18">
        <v>228000</v>
      </c>
      <c r="G6" s="18">
        <v>243000</v>
      </c>
      <c r="H6" s="116">
        <v>263000</v>
      </c>
      <c r="I6" s="1"/>
      <c r="J6" s="1"/>
      <c r="K6" s="1"/>
    </row>
    <row r="7" spans="2:11" x14ac:dyDescent="0.25">
      <c r="C7" s="1"/>
      <c r="E7" s="1"/>
    </row>
    <row r="8" spans="2:11" x14ac:dyDescent="0.25">
      <c r="C8" s="1"/>
      <c r="E8" s="1"/>
    </row>
    <row r="9" spans="2:11" x14ac:dyDescent="0.25">
      <c r="C9" s="1"/>
      <c r="E9" s="1"/>
    </row>
    <row r="10" spans="2:11" x14ac:dyDescent="0.25">
      <c r="C10" s="1"/>
      <c r="E10" s="1"/>
    </row>
    <row r="11" spans="2:11" x14ac:dyDescent="0.25">
      <c r="C11" s="1"/>
      <c r="E11" s="1"/>
    </row>
    <row r="12" spans="2:11" x14ac:dyDescent="0.25">
      <c r="C12" s="1"/>
      <c r="E12" s="1"/>
    </row>
    <row r="13" spans="2:11" x14ac:dyDescent="0.25">
      <c r="C13" s="1"/>
      <c r="E13" s="1"/>
    </row>
    <row r="14" spans="2:11" x14ac:dyDescent="0.25">
      <c r="C14" s="1"/>
      <c r="E14" s="1"/>
    </row>
    <row r="15" spans="2:11" x14ac:dyDescent="0.25">
      <c r="C15" s="1"/>
      <c r="E15" s="1"/>
    </row>
    <row r="26" spans="2:12" ht="14.95" thickBot="1" x14ac:dyDescent="0.3"/>
    <row r="27" spans="2:12" x14ac:dyDescent="0.25">
      <c r="B27" s="36" t="s">
        <v>31</v>
      </c>
      <c r="C27" s="49">
        <v>40</v>
      </c>
      <c r="D27" s="49">
        <v>39.17</v>
      </c>
      <c r="E27" s="49">
        <v>39</v>
      </c>
      <c r="F27" s="49">
        <v>38</v>
      </c>
      <c r="G27" s="49">
        <v>37</v>
      </c>
      <c r="H27" s="49">
        <v>36.67</v>
      </c>
      <c r="I27" s="49">
        <v>35.67</v>
      </c>
      <c r="J27" s="49">
        <v>34.340000000000003</v>
      </c>
      <c r="K27" s="49">
        <v>33.510000000000005</v>
      </c>
      <c r="L27" s="186">
        <v>33.010000000000005</v>
      </c>
    </row>
    <row r="28" spans="2:12" ht="14.95" thickBot="1" x14ac:dyDescent="0.3">
      <c r="B28" s="38" t="s">
        <v>34</v>
      </c>
      <c r="C28" s="184">
        <v>205000</v>
      </c>
      <c r="D28" s="184">
        <v>207490</v>
      </c>
      <c r="E28" s="184">
        <v>208728.57142857142</v>
      </c>
      <c r="F28" s="184">
        <v>217300</v>
      </c>
      <c r="G28" s="184">
        <v>225871.42857142858</v>
      </c>
      <c r="H28" s="184">
        <v>228700</v>
      </c>
      <c r="I28" s="184">
        <v>238700</v>
      </c>
      <c r="J28" s="184">
        <v>253662.5</v>
      </c>
      <c r="K28" s="184">
        <v>263622.5</v>
      </c>
      <c r="L28" s="185">
        <v>273622.5</v>
      </c>
    </row>
    <row r="54" spans="2:2" x14ac:dyDescent="0.25">
      <c r="B54" t="s">
        <v>74</v>
      </c>
    </row>
  </sheetData>
  <mergeCells count="1">
    <mergeCell ref="B2:K2"/>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L35"/>
  <sheetViews>
    <sheetView zoomScaleNormal="100" workbookViewId="0">
      <selection activeCell="H33" sqref="H33"/>
    </sheetView>
  </sheetViews>
  <sheetFormatPr defaultColWidth="8.75" defaultRowHeight="14.3" x14ac:dyDescent="0.25"/>
  <cols>
    <col min="2" max="2" width="15.75" customWidth="1"/>
    <col min="3" max="9" width="13.75" customWidth="1"/>
    <col min="10" max="12" width="11.125" bestFit="1" customWidth="1"/>
  </cols>
  <sheetData>
    <row r="1" spans="2:9" ht="14.95" thickBot="1" x14ac:dyDescent="0.3"/>
    <row r="2" spans="2:9" ht="69.650000000000006" customHeight="1" thickBot="1" x14ac:dyDescent="0.3">
      <c r="B2" s="255" t="s">
        <v>63</v>
      </c>
      <c r="C2" s="256"/>
      <c r="D2" s="256"/>
      <c r="E2" s="256"/>
      <c r="F2" s="256"/>
      <c r="G2" s="256"/>
      <c r="H2" s="256"/>
      <c r="I2" s="257"/>
    </row>
    <row r="3" spans="2:9" ht="14.95" thickBot="1" x14ac:dyDescent="0.3"/>
    <row r="4" spans="2:9" s="8" customFormat="1" ht="58.95" customHeight="1" thickBot="1" x14ac:dyDescent="0.3">
      <c r="B4" s="25" t="s">
        <v>0</v>
      </c>
      <c r="C4" s="26" t="s">
        <v>24</v>
      </c>
      <c r="D4" s="26" t="s">
        <v>25</v>
      </c>
      <c r="E4" s="26" t="s">
        <v>26</v>
      </c>
      <c r="F4" s="26" t="s">
        <v>27</v>
      </c>
      <c r="G4" s="26" t="s">
        <v>28</v>
      </c>
      <c r="H4" s="27" t="s">
        <v>29</v>
      </c>
    </row>
    <row r="5" spans="2:9" ht="17.7" x14ac:dyDescent="0.25">
      <c r="B5" s="19" t="s">
        <v>6</v>
      </c>
      <c r="C5" s="20">
        <v>10000</v>
      </c>
      <c r="D5" s="21">
        <v>3</v>
      </c>
      <c r="E5" s="22">
        <v>10000</v>
      </c>
      <c r="F5" s="23">
        <v>3</v>
      </c>
      <c r="G5" s="24"/>
      <c r="H5" s="190"/>
    </row>
    <row r="6" spans="2:9" ht="17.7" x14ac:dyDescent="0.25">
      <c r="B6" s="13" t="s">
        <v>7</v>
      </c>
      <c r="C6" s="10">
        <v>20000</v>
      </c>
      <c r="D6" s="11">
        <v>7</v>
      </c>
      <c r="E6" s="12">
        <v>25000</v>
      </c>
      <c r="F6" s="9">
        <v>6</v>
      </c>
      <c r="G6" s="193">
        <f>(E6-C6)/(D6-F6)</f>
        <v>5000</v>
      </c>
      <c r="H6" s="191">
        <f t="shared" ref="H6:H15" si="0">D6-F6</f>
        <v>1</v>
      </c>
      <c r="I6" s="152"/>
    </row>
    <row r="7" spans="2:9" ht="17.7" x14ac:dyDescent="0.25">
      <c r="B7" s="13" t="s">
        <v>9</v>
      </c>
      <c r="C7" s="10">
        <v>15000</v>
      </c>
      <c r="D7" s="11">
        <v>6.333333333333333</v>
      </c>
      <c r="E7" s="12">
        <v>30000</v>
      </c>
      <c r="F7" s="9">
        <v>5</v>
      </c>
      <c r="G7" s="193">
        <f t="shared" ref="G7:G15" si="1">(E7-C7)/(D7-F7)</f>
        <v>11250.000000000002</v>
      </c>
      <c r="H7" s="191">
        <f>D7-F7</f>
        <v>1.333333333333333</v>
      </c>
      <c r="I7" s="152"/>
    </row>
    <row r="8" spans="2:9" ht="17.7" x14ac:dyDescent="0.25">
      <c r="B8" s="13" t="s">
        <v>10</v>
      </c>
      <c r="C8" s="10">
        <v>45000</v>
      </c>
      <c r="D8" s="189">
        <v>7</v>
      </c>
      <c r="E8" s="12">
        <v>65000</v>
      </c>
      <c r="F8" s="9">
        <v>6</v>
      </c>
      <c r="G8" s="193">
        <f>(E8-C8)/(D8-F8)</f>
        <v>20000</v>
      </c>
      <c r="H8" s="191">
        <f>D8-F8</f>
        <v>1</v>
      </c>
      <c r="I8" s="152"/>
    </row>
    <row r="9" spans="2:9" ht="17.7" x14ac:dyDescent="0.25">
      <c r="B9" s="13" t="s">
        <v>12</v>
      </c>
      <c r="C9" s="10">
        <v>10000</v>
      </c>
      <c r="D9" s="11">
        <v>8.8333333333333339</v>
      </c>
      <c r="E9" s="12">
        <v>20000</v>
      </c>
      <c r="F9" s="9">
        <v>8</v>
      </c>
      <c r="G9" s="193">
        <f t="shared" si="1"/>
        <v>11999.999999999991</v>
      </c>
      <c r="H9" s="191">
        <f t="shared" si="0"/>
        <v>0.83333333333333393</v>
      </c>
      <c r="I9" s="152"/>
    </row>
    <row r="10" spans="2:9" ht="17.7" x14ac:dyDescent="0.25">
      <c r="B10" s="13" t="s">
        <v>13</v>
      </c>
      <c r="C10" s="10">
        <v>15000</v>
      </c>
      <c r="D10" s="11">
        <v>5</v>
      </c>
      <c r="E10" s="12">
        <v>18000</v>
      </c>
      <c r="F10" s="9">
        <v>4</v>
      </c>
      <c r="G10" s="193">
        <f t="shared" si="1"/>
        <v>3000</v>
      </c>
      <c r="H10" s="191">
        <f t="shared" si="0"/>
        <v>1</v>
      </c>
      <c r="I10" s="152"/>
    </row>
    <row r="11" spans="2:9" ht="17.7" x14ac:dyDescent="0.25">
      <c r="B11" s="13" t="s">
        <v>16</v>
      </c>
      <c r="C11" s="10">
        <v>20000</v>
      </c>
      <c r="D11" s="11">
        <v>6.166666666666667</v>
      </c>
      <c r="E11" s="12">
        <v>30000</v>
      </c>
      <c r="F11" s="9">
        <v>4</v>
      </c>
      <c r="G11" s="193">
        <f t="shared" si="1"/>
        <v>4615.3846153846143</v>
      </c>
      <c r="H11" s="191">
        <f t="shared" si="0"/>
        <v>2.166666666666667</v>
      </c>
      <c r="I11" s="152"/>
    </row>
    <row r="12" spans="2:9" ht="17.7" x14ac:dyDescent="0.25">
      <c r="B12" s="13" t="s">
        <v>11</v>
      </c>
      <c r="C12" s="10">
        <v>10000</v>
      </c>
      <c r="D12" s="11">
        <v>4.166666666666667</v>
      </c>
      <c r="E12" s="12">
        <v>15000</v>
      </c>
      <c r="F12" s="9">
        <v>3</v>
      </c>
      <c r="G12" s="193">
        <f t="shared" si="1"/>
        <v>4285.7142857142844</v>
      </c>
      <c r="H12" s="191">
        <f t="shared" si="0"/>
        <v>1.166666666666667</v>
      </c>
      <c r="I12" s="152"/>
    </row>
    <row r="13" spans="2:9" ht="17.7" x14ac:dyDescent="0.25">
      <c r="B13" s="13" t="s">
        <v>8</v>
      </c>
      <c r="C13" s="10">
        <v>5000</v>
      </c>
      <c r="D13" s="11">
        <v>2</v>
      </c>
      <c r="E13" s="12">
        <v>5000</v>
      </c>
      <c r="F13" s="9">
        <v>2</v>
      </c>
      <c r="G13" s="193"/>
      <c r="H13" s="191"/>
      <c r="I13" s="152"/>
    </row>
    <row r="14" spans="2:9" ht="17.7" x14ac:dyDescent="0.25">
      <c r="B14" s="13" t="s">
        <v>14</v>
      </c>
      <c r="C14" s="10">
        <v>40000</v>
      </c>
      <c r="D14" s="11">
        <v>5.5</v>
      </c>
      <c r="E14" s="12">
        <v>50000</v>
      </c>
      <c r="F14" s="9">
        <v>5</v>
      </c>
      <c r="G14" s="193">
        <f t="shared" si="1"/>
        <v>20000</v>
      </c>
      <c r="H14" s="191">
        <f t="shared" si="0"/>
        <v>0.5</v>
      </c>
      <c r="I14" s="152"/>
    </row>
    <row r="15" spans="2:9" ht="18.350000000000001" thickBot="1" x14ac:dyDescent="0.3">
      <c r="B15" s="14" t="s">
        <v>15</v>
      </c>
      <c r="C15" s="15">
        <v>15000</v>
      </c>
      <c r="D15" s="16">
        <v>3</v>
      </c>
      <c r="E15" s="17">
        <v>25000</v>
      </c>
      <c r="F15" s="18">
        <v>2</v>
      </c>
      <c r="G15" s="194">
        <f t="shared" si="1"/>
        <v>10000</v>
      </c>
      <c r="H15" s="192">
        <f t="shared" si="0"/>
        <v>1</v>
      </c>
      <c r="I15" s="152"/>
    </row>
    <row r="17" spans="2:12" ht="14.95" thickBot="1" x14ac:dyDescent="0.3"/>
    <row r="18" spans="2:12" ht="14.95" thickBot="1" x14ac:dyDescent="0.3">
      <c r="B18" s="195" t="s">
        <v>17</v>
      </c>
      <c r="C18" s="196" t="s">
        <v>30</v>
      </c>
      <c r="D18" s="197" t="s">
        <v>61</v>
      </c>
      <c r="E18" s="198" t="s">
        <v>62</v>
      </c>
      <c r="F18" s="199" t="s">
        <v>15</v>
      </c>
      <c r="G18" s="199" t="s">
        <v>9</v>
      </c>
      <c r="H18" s="199" t="s">
        <v>12</v>
      </c>
      <c r="I18" s="199" t="s">
        <v>10</v>
      </c>
      <c r="J18" s="200" t="s">
        <v>14</v>
      </c>
    </row>
    <row r="19" spans="2:12" x14ac:dyDescent="0.25">
      <c r="B19" s="204"/>
      <c r="C19" s="205"/>
      <c r="D19" s="201">
        <v>0.84</v>
      </c>
      <c r="E19" s="202">
        <v>0.16</v>
      </c>
      <c r="F19" s="202">
        <v>1</v>
      </c>
      <c r="G19" s="202">
        <v>1.33</v>
      </c>
      <c r="H19" s="202">
        <v>0.83</v>
      </c>
      <c r="I19" s="202">
        <v>1</v>
      </c>
      <c r="J19" s="203">
        <v>0.5</v>
      </c>
    </row>
    <row r="20" spans="2:12" x14ac:dyDescent="0.25">
      <c r="B20" s="61" t="s">
        <v>18</v>
      </c>
      <c r="C20" s="29">
        <f>D5+D6+D13+D14+D15</f>
        <v>20.5</v>
      </c>
      <c r="D20" s="30">
        <f>C20</f>
        <v>20.5</v>
      </c>
      <c r="E20" s="28">
        <f>D20</f>
        <v>20.5</v>
      </c>
      <c r="F20" s="30">
        <f>E20-$F$19</f>
        <v>19.5</v>
      </c>
      <c r="G20" s="30">
        <v>19.5</v>
      </c>
      <c r="H20" s="30">
        <f t="shared" ref="H20:I22" si="2">G20</f>
        <v>19.5</v>
      </c>
      <c r="I20" s="30">
        <f t="shared" si="2"/>
        <v>19.5</v>
      </c>
      <c r="J20" s="30">
        <f>I20-0.5</f>
        <v>19</v>
      </c>
    </row>
    <row r="21" spans="2:12" x14ac:dyDescent="0.25">
      <c r="B21" s="61" t="s">
        <v>19</v>
      </c>
      <c r="C21" s="29">
        <f>D5+D6+D10+D14+D15</f>
        <v>23.5</v>
      </c>
      <c r="D21" s="30">
        <f>C21-0.83</f>
        <v>22.67</v>
      </c>
      <c r="E21" s="28">
        <f>D21-0.17</f>
        <v>22.5</v>
      </c>
      <c r="F21" s="30">
        <f t="shared" ref="F21:F25" si="3">E21-$F$19</f>
        <v>21.5</v>
      </c>
      <c r="G21" s="30">
        <f>F21</f>
        <v>21.5</v>
      </c>
      <c r="H21" s="30">
        <f t="shared" si="2"/>
        <v>21.5</v>
      </c>
      <c r="I21" s="30">
        <f t="shared" si="2"/>
        <v>21.5</v>
      </c>
      <c r="J21" s="30">
        <f>I21-0.5</f>
        <v>21</v>
      </c>
    </row>
    <row r="22" spans="2:12" x14ac:dyDescent="0.25">
      <c r="B22" s="61" t="s">
        <v>20</v>
      </c>
      <c r="C22" s="29">
        <f>D5+D7+D12+D14+D15</f>
        <v>22</v>
      </c>
      <c r="D22" s="30">
        <f>C22</f>
        <v>22</v>
      </c>
      <c r="E22" s="28">
        <f>D22-0.17</f>
        <v>21.83</v>
      </c>
      <c r="F22" s="30">
        <f t="shared" si="3"/>
        <v>20.83</v>
      </c>
      <c r="G22" s="30">
        <f>F22-$G$19</f>
        <v>19.5</v>
      </c>
      <c r="H22" s="30">
        <f t="shared" si="2"/>
        <v>19.5</v>
      </c>
      <c r="I22" s="30">
        <f t="shared" si="2"/>
        <v>19.5</v>
      </c>
      <c r="J22" s="30">
        <f>I22-0.5</f>
        <v>19</v>
      </c>
    </row>
    <row r="23" spans="2:12" x14ac:dyDescent="0.25">
      <c r="B23" s="92" t="s">
        <v>21</v>
      </c>
      <c r="C23" s="29">
        <f>D5+D7+D8+D12+D14+D15+D9</f>
        <v>37.833333333333336</v>
      </c>
      <c r="D23" s="31">
        <f>C23</f>
        <v>37.833333333333336</v>
      </c>
      <c r="E23" s="32">
        <f t="shared" ref="E23:J23" si="4">D23-E19</f>
        <v>37.673333333333339</v>
      </c>
      <c r="F23" s="42">
        <f t="shared" si="3"/>
        <v>36.673333333333339</v>
      </c>
      <c r="G23" s="42">
        <f t="shared" ref="G23:G25" si="5">F23-$G$19</f>
        <v>35.343333333333341</v>
      </c>
      <c r="H23" s="31">
        <f>G23-H19</f>
        <v>34.513333333333343</v>
      </c>
      <c r="I23" s="31">
        <f t="shared" si="4"/>
        <v>33.513333333333343</v>
      </c>
      <c r="J23" s="31">
        <f t="shared" si="4"/>
        <v>33.013333333333343</v>
      </c>
    </row>
    <row r="24" spans="2:12" x14ac:dyDescent="0.25">
      <c r="B24" s="92" t="s">
        <v>22</v>
      </c>
      <c r="C24" s="157">
        <f>D5+D7+D8+D9+D10+D14+D15</f>
        <v>38.666666666666664</v>
      </c>
      <c r="D24" s="31">
        <f t="shared" ref="D24:J24" si="6">C24-D19</f>
        <v>37.826666666666661</v>
      </c>
      <c r="E24" s="32">
        <f t="shared" si="6"/>
        <v>37.666666666666664</v>
      </c>
      <c r="F24" s="42">
        <f t="shared" si="3"/>
        <v>36.666666666666664</v>
      </c>
      <c r="G24" s="42">
        <f t="shared" si="5"/>
        <v>35.336666666666666</v>
      </c>
      <c r="H24" s="31">
        <f t="shared" si="6"/>
        <v>34.506666666666668</v>
      </c>
      <c r="I24" s="31">
        <f t="shared" si="6"/>
        <v>33.506666666666668</v>
      </c>
      <c r="J24" s="31">
        <f t="shared" si="6"/>
        <v>33.006666666666668</v>
      </c>
    </row>
    <row r="25" spans="2:12" x14ac:dyDescent="0.25">
      <c r="B25" s="61" t="s">
        <v>23</v>
      </c>
      <c r="C25" s="29">
        <f>D5+D7+D8+D11+D14+D15</f>
        <v>31</v>
      </c>
      <c r="D25" s="30">
        <f>C25</f>
        <v>31</v>
      </c>
      <c r="E25" s="28">
        <f>D25</f>
        <v>31</v>
      </c>
      <c r="F25" s="30">
        <f t="shared" si="3"/>
        <v>30</v>
      </c>
      <c r="G25" s="30">
        <f t="shared" si="5"/>
        <v>28.67</v>
      </c>
      <c r="H25" s="30">
        <f>G25</f>
        <v>28.67</v>
      </c>
      <c r="I25" s="30">
        <f>H25-I19</f>
        <v>27.67</v>
      </c>
      <c r="J25" s="30">
        <f>I25-0.5</f>
        <v>27.17</v>
      </c>
    </row>
    <row r="26" spans="2:12" ht="14.95" thickBot="1" x14ac:dyDescent="0.3"/>
    <row r="27" spans="2:12" x14ac:dyDescent="0.25">
      <c r="B27" s="51" t="s">
        <v>31</v>
      </c>
      <c r="C27" s="33">
        <v>40</v>
      </c>
      <c r="D27" s="33">
        <v>39.17</v>
      </c>
      <c r="E27" s="33">
        <v>39</v>
      </c>
      <c r="F27" s="33">
        <v>38</v>
      </c>
      <c r="G27" s="33">
        <v>35.67</v>
      </c>
      <c r="H27" s="33">
        <v>34.340000000000003</v>
      </c>
      <c r="I27" s="33">
        <v>33.510000000000005</v>
      </c>
      <c r="J27" s="34">
        <v>33.010000000000005</v>
      </c>
    </row>
    <row r="28" spans="2:12" x14ac:dyDescent="0.25">
      <c r="B28" s="52" t="s">
        <v>32</v>
      </c>
      <c r="C28" s="169"/>
      <c r="D28" s="169">
        <f>G10*D19</f>
        <v>2520</v>
      </c>
      <c r="E28" s="169">
        <f>G10*E19+G12*E19</f>
        <v>1165.7142857142856</v>
      </c>
      <c r="F28" s="169">
        <f>F19*G15</f>
        <v>10000</v>
      </c>
      <c r="G28" s="169">
        <f>G7*G19</f>
        <v>14962.500000000004</v>
      </c>
      <c r="H28" s="169">
        <f>H19*G9</f>
        <v>9959.9999999999927</v>
      </c>
      <c r="I28" s="169">
        <f>I19*G8</f>
        <v>20000</v>
      </c>
      <c r="J28" s="170">
        <f>J19*G14</f>
        <v>10000</v>
      </c>
    </row>
    <row r="29" spans="2:12" x14ac:dyDescent="0.25">
      <c r="B29" s="52" t="s">
        <v>33</v>
      </c>
      <c r="C29" s="169"/>
      <c r="D29" s="169">
        <f>D28</f>
        <v>2520</v>
      </c>
      <c r="E29" s="169">
        <f>E28+D29</f>
        <v>3685.7142857142853</v>
      </c>
      <c r="F29" s="169">
        <f t="shared" ref="F29" si="7">F28+E29</f>
        <v>13685.714285714286</v>
      </c>
      <c r="G29" s="169">
        <f>F29+G28</f>
        <v>28648.21428571429</v>
      </c>
      <c r="H29" s="169">
        <f>H28+G29</f>
        <v>38608.214285714283</v>
      </c>
      <c r="I29" s="169">
        <f>I28+H29</f>
        <v>58608.214285714283</v>
      </c>
      <c r="J29" s="170">
        <f>J28+I29</f>
        <v>68608.21428571429</v>
      </c>
    </row>
    <row r="30" spans="2:12" ht="14.95" thickBot="1" x14ac:dyDescent="0.3">
      <c r="B30" s="53" t="s">
        <v>34</v>
      </c>
      <c r="C30" s="171">
        <v>205000</v>
      </c>
      <c r="D30" s="171">
        <f>C30+D29</f>
        <v>207520</v>
      </c>
      <c r="E30" s="171">
        <f>D30+E28</f>
        <v>208685.71428571429</v>
      </c>
      <c r="F30" s="171">
        <f t="shared" ref="F30:J30" si="8">E30+F28</f>
        <v>218685.71428571429</v>
      </c>
      <c r="G30" s="171">
        <f t="shared" si="8"/>
        <v>233648.21428571429</v>
      </c>
      <c r="H30" s="171">
        <f t="shared" si="8"/>
        <v>243608.21428571429</v>
      </c>
      <c r="I30" s="171">
        <f t="shared" si="8"/>
        <v>263608.21428571432</v>
      </c>
      <c r="J30" s="172">
        <f t="shared" si="8"/>
        <v>273608.21428571432</v>
      </c>
    </row>
    <row r="32" spans="2:12" ht="14.95" customHeight="1" x14ac:dyDescent="0.25">
      <c r="B32" s="50"/>
      <c r="C32" s="50"/>
      <c r="D32" s="50"/>
      <c r="E32" s="50"/>
      <c r="F32" s="50"/>
      <c r="G32" s="50"/>
      <c r="H32" s="50"/>
      <c r="I32" s="50"/>
      <c r="J32" s="50"/>
      <c r="K32" s="50"/>
      <c r="L32" s="50"/>
    </row>
    <row r="33" spans="2:12" x14ac:dyDescent="0.25">
      <c r="B33" s="50"/>
      <c r="C33" s="50"/>
      <c r="D33" s="50"/>
      <c r="E33" s="50"/>
      <c r="F33" s="50"/>
      <c r="G33" s="50"/>
      <c r="H33" s="50"/>
      <c r="I33" s="50"/>
      <c r="J33" s="50"/>
      <c r="K33" s="50"/>
      <c r="L33" s="50"/>
    </row>
    <row r="34" spans="2:12" x14ac:dyDescent="0.25">
      <c r="B34" s="50"/>
      <c r="C34" s="50"/>
      <c r="D34" s="50"/>
      <c r="E34" s="50"/>
      <c r="F34" s="50"/>
      <c r="G34" s="50"/>
      <c r="H34" s="50"/>
      <c r="I34" s="50"/>
      <c r="J34" s="50"/>
      <c r="K34" s="50"/>
      <c r="L34" s="50"/>
    </row>
    <row r="35" spans="2:12" x14ac:dyDescent="0.25">
      <c r="B35" s="50"/>
      <c r="C35" s="50"/>
      <c r="D35" s="50"/>
      <c r="E35" s="50"/>
      <c r="F35" s="50"/>
      <c r="G35" s="50"/>
      <c r="H35" s="50"/>
      <c r="I35" s="50"/>
      <c r="J35" s="50"/>
      <c r="K35" s="50"/>
      <c r="L35" s="50"/>
    </row>
  </sheetData>
  <mergeCells count="1">
    <mergeCell ref="B2:I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8"/>
  <sheetViews>
    <sheetView zoomScaleNormal="100" workbookViewId="0">
      <selection activeCell="B3" sqref="B3"/>
    </sheetView>
  </sheetViews>
  <sheetFormatPr defaultColWidth="8.75" defaultRowHeight="14.3" x14ac:dyDescent="0.25"/>
  <cols>
    <col min="1" max="1" width="4.625" customWidth="1"/>
    <col min="2" max="2" width="15.75" customWidth="1"/>
    <col min="3" max="9" width="13.75" customWidth="1"/>
    <col min="10" max="12" width="11.125" bestFit="1" customWidth="1"/>
  </cols>
  <sheetData>
    <row r="1" spans="2:9" ht="14.95" thickBot="1" x14ac:dyDescent="0.3"/>
    <row r="2" spans="2:9" ht="91.05" customHeight="1" thickBot="1" x14ac:dyDescent="0.3">
      <c r="B2" s="255" t="s">
        <v>92</v>
      </c>
      <c r="C2" s="256"/>
      <c r="D2" s="256"/>
      <c r="E2" s="256"/>
      <c r="F2" s="256"/>
      <c r="G2" s="256"/>
      <c r="H2" s="256"/>
      <c r="I2" s="257"/>
    </row>
    <row r="4" spans="2:9" ht="14.95" thickBot="1" x14ac:dyDescent="0.3"/>
    <row r="5" spans="2:9" ht="14.45" customHeight="1" x14ac:dyDescent="0.25">
      <c r="B5" s="266" t="s">
        <v>75</v>
      </c>
      <c r="C5" s="267"/>
      <c r="D5" s="267"/>
      <c r="E5" s="267"/>
      <c r="F5" s="267"/>
      <c r="G5" s="267"/>
      <c r="H5" s="267"/>
      <c r="I5" s="268"/>
    </row>
    <row r="6" spans="2:9" x14ac:dyDescent="0.25">
      <c r="B6" s="269"/>
      <c r="C6" s="270"/>
      <c r="D6" s="270"/>
      <c r="E6" s="270"/>
      <c r="F6" s="270"/>
      <c r="G6" s="270"/>
      <c r="H6" s="270"/>
      <c r="I6" s="271"/>
    </row>
    <row r="7" spans="2:9" x14ac:dyDescent="0.25">
      <c r="B7" s="269"/>
      <c r="C7" s="270"/>
      <c r="D7" s="270"/>
      <c r="E7" s="270"/>
      <c r="F7" s="270"/>
      <c r="G7" s="270"/>
      <c r="H7" s="270"/>
      <c r="I7" s="271"/>
    </row>
    <row r="8" spans="2:9" ht="14.95" thickBot="1" x14ac:dyDescent="0.3">
      <c r="B8" s="272"/>
      <c r="C8" s="273"/>
      <c r="D8" s="273"/>
      <c r="E8" s="273"/>
      <c r="F8" s="273"/>
      <c r="G8" s="273"/>
      <c r="H8" s="273"/>
      <c r="I8" s="274"/>
    </row>
  </sheetData>
  <mergeCells count="2">
    <mergeCell ref="B2:I2"/>
    <mergeCell ref="B5:I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2:J33"/>
  <sheetViews>
    <sheetView zoomScaleNormal="100" workbookViewId="0">
      <selection activeCell="O39" sqref="O39"/>
    </sheetView>
  </sheetViews>
  <sheetFormatPr defaultColWidth="8.75" defaultRowHeight="14.3" x14ac:dyDescent="0.25"/>
  <cols>
    <col min="1" max="1" width="3.5" customWidth="1"/>
    <col min="2" max="2" width="17" customWidth="1"/>
    <col min="3" max="3" width="12" bestFit="1" customWidth="1"/>
    <col min="4" max="6" width="11.125" bestFit="1" customWidth="1"/>
    <col min="7" max="7" width="12.125" customWidth="1"/>
    <col min="8" max="10" width="11.125" bestFit="1" customWidth="1"/>
  </cols>
  <sheetData>
    <row r="2" spans="2:10" ht="14.95" thickBot="1" x14ac:dyDescent="0.3"/>
    <row r="3" spans="2:10" ht="60.65" customHeight="1" thickBot="1" x14ac:dyDescent="0.3">
      <c r="B3" s="275" t="s">
        <v>93</v>
      </c>
      <c r="C3" s="276"/>
      <c r="D3" s="276"/>
      <c r="E3" s="276"/>
      <c r="F3" s="276"/>
      <c r="G3" s="276"/>
      <c r="H3" s="276"/>
      <c r="I3" s="276"/>
      <c r="J3" s="277"/>
    </row>
    <row r="5" spans="2:10" ht="42.8" x14ac:dyDescent="0.25">
      <c r="B5" s="151" t="s">
        <v>0</v>
      </c>
      <c r="C5" s="151" t="s">
        <v>24</v>
      </c>
      <c r="D5" s="151" t="s">
        <v>64</v>
      </c>
      <c r="E5" s="151" t="s">
        <v>26</v>
      </c>
      <c r="F5" s="151" t="s">
        <v>27</v>
      </c>
      <c r="G5" s="151" t="s">
        <v>28</v>
      </c>
      <c r="H5" s="151" t="s">
        <v>29</v>
      </c>
    </row>
    <row r="6" spans="2:10" x14ac:dyDescent="0.25">
      <c r="B6" s="9" t="s">
        <v>6</v>
      </c>
      <c r="C6" s="97">
        <v>10000</v>
      </c>
      <c r="D6" s="9">
        <v>3</v>
      </c>
      <c r="E6" s="99">
        <v>10000</v>
      </c>
      <c r="F6" s="9">
        <v>3</v>
      </c>
      <c r="G6" s="155"/>
      <c r="H6" s="156"/>
    </row>
    <row r="7" spans="2:10" x14ac:dyDescent="0.25">
      <c r="B7" s="9" t="s">
        <v>7</v>
      </c>
      <c r="C7" s="97">
        <v>20000</v>
      </c>
      <c r="D7" s="9">
        <v>7</v>
      </c>
      <c r="E7" s="99">
        <v>25000</v>
      </c>
      <c r="F7" s="9">
        <v>6</v>
      </c>
      <c r="G7" s="100">
        <f t="shared" ref="G7:G13" si="0">(E7-C7)/(D7-F7)</f>
        <v>5000</v>
      </c>
      <c r="H7" s="101">
        <f t="shared" ref="H7:H13" si="1">D7-F7</f>
        <v>1</v>
      </c>
    </row>
    <row r="8" spans="2:10" x14ac:dyDescent="0.25">
      <c r="B8" s="9" t="s">
        <v>9</v>
      </c>
      <c r="C8" s="97">
        <v>15000</v>
      </c>
      <c r="D8" s="9">
        <v>6</v>
      </c>
      <c r="E8" s="99">
        <v>30000</v>
      </c>
      <c r="F8" s="9">
        <v>5</v>
      </c>
      <c r="G8" s="100">
        <f t="shared" si="0"/>
        <v>15000</v>
      </c>
      <c r="H8" s="101">
        <f t="shared" si="1"/>
        <v>1</v>
      </c>
    </row>
    <row r="9" spans="2:10" x14ac:dyDescent="0.25">
      <c r="B9" s="9" t="s">
        <v>10</v>
      </c>
      <c r="C9" s="97">
        <v>45000</v>
      </c>
      <c r="D9" s="9">
        <v>7</v>
      </c>
      <c r="E9" s="99">
        <v>65000</v>
      </c>
      <c r="F9" s="9">
        <v>6</v>
      </c>
      <c r="G9" s="100">
        <f t="shared" si="0"/>
        <v>20000</v>
      </c>
      <c r="H9" s="101">
        <f t="shared" si="1"/>
        <v>1</v>
      </c>
    </row>
    <row r="10" spans="2:10" x14ac:dyDescent="0.25">
      <c r="B10" s="9" t="s">
        <v>12</v>
      </c>
      <c r="C10" s="97">
        <v>10000</v>
      </c>
      <c r="D10" s="9">
        <v>9</v>
      </c>
      <c r="E10" s="99">
        <v>20000</v>
      </c>
      <c r="F10" s="9">
        <v>8</v>
      </c>
      <c r="G10" s="100">
        <f t="shared" si="0"/>
        <v>10000</v>
      </c>
      <c r="H10" s="101">
        <f t="shared" si="1"/>
        <v>1</v>
      </c>
    </row>
    <row r="11" spans="2:10" x14ac:dyDescent="0.25">
      <c r="B11" s="9" t="s">
        <v>13</v>
      </c>
      <c r="C11" s="97">
        <v>15000</v>
      </c>
      <c r="D11" s="9">
        <v>5</v>
      </c>
      <c r="E11" s="99">
        <v>18000</v>
      </c>
      <c r="F11" s="9">
        <v>4</v>
      </c>
      <c r="G11" s="100">
        <f t="shared" si="0"/>
        <v>3000</v>
      </c>
      <c r="H11" s="101">
        <f t="shared" si="1"/>
        <v>1</v>
      </c>
    </row>
    <row r="12" spans="2:10" x14ac:dyDescent="0.25">
      <c r="B12" s="9" t="s">
        <v>16</v>
      </c>
      <c r="C12" s="97">
        <v>20000</v>
      </c>
      <c r="D12" s="9">
        <v>6</v>
      </c>
      <c r="E12" s="99">
        <v>30000</v>
      </c>
      <c r="F12" s="9">
        <v>4</v>
      </c>
      <c r="G12" s="100">
        <f t="shared" si="0"/>
        <v>5000</v>
      </c>
      <c r="H12" s="101">
        <f t="shared" si="1"/>
        <v>2</v>
      </c>
    </row>
    <row r="13" spans="2:10" x14ac:dyDescent="0.25">
      <c r="B13" s="9" t="s">
        <v>11</v>
      </c>
      <c r="C13" s="97">
        <v>10000</v>
      </c>
      <c r="D13" s="9">
        <v>4</v>
      </c>
      <c r="E13" s="99">
        <v>15000</v>
      </c>
      <c r="F13" s="9">
        <v>3</v>
      </c>
      <c r="G13" s="100">
        <f t="shared" si="0"/>
        <v>5000</v>
      </c>
      <c r="H13" s="101">
        <f t="shared" si="1"/>
        <v>1</v>
      </c>
    </row>
    <row r="14" spans="2:10" x14ac:dyDescent="0.25">
      <c r="B14" s="9" t="s">
        <v>8</v>
      </c>
      <c r="C14" s="97">
        <v>5000</v>
      </c>
      <c r="D14" s="9">
        <v>2</v>
      </c>
      <c r="E14" s="99">
        <v>5000</v>
      </c>
      <c r="F14" s="9">
        <v>2</v>
      </c>
      <c r="G14" s="153"/>
      <c r="H14" s="154"/>
    </row>
    <row r="15" spans="2:10" x14ac:dyDescent="0.25">
      <c r="B15" s="9" t="s">
        <v>14</v>
      </c>
      <c r="C15" s="97">
        <v>40000</v>
      </c>
      <c r="D15" s="9">
        <v>4</v>
      </c>
      <c r="E15" s="99">
        <v>50000</v>
      </c>
      <c r="F15" s="9">
        <v>5</v>
      </c>
      <c r="G15" s="153"/>
      <c r="H15" s="154"/>
    </row>
    <row r="16" spans="2:10" x14ac:dyDescent="0.25">
      <c r="B16" s="9" t="s">
        <v>15</v>
      </c>
      <c r="C16" s="97">
        <v>15000</v>
      </c>
      <c r="D16" s="9">
        <v>3</v>
      </c>
      <c r="E16" s="99">
        <v>25000</v>
      </c>
      <c r="F16" s="9">
        <v>2</v>
      </c>
      <c r="G16" s="100">
        <f>(E16-C16)/(D16-F16)</f>
        <v>10000</v>
      </c>
      <c r="H16" s="101">
        <f>D16-F16</f>
        <v>1</v>
      </c>
    </row>
    <row r="18" spans="2:8" ht="14.95" thickBot="1" x14ac:dyDescent="0.3"/>
    <row r="19" spans="2:8" x14ac:dyDescent="0.25">
      <c r="B19" s="54" t="s">
        <v>17</v>
      </c>
      <c r="C19" s="55" t="s">
        <v>30</v>
      </c>
      <c r="D19" s="56" t="s">
        <v>69</v>
      </c>
      <c r="E19" s="110" t="s">
        <v>70</v>
      </c>
      <c r="F19" s="106"/>
      <c r="G19" s="106"/>
      <c r="H19" s="106"/>
    </row>
    <row r="20" spans="2:8" ht="14.95" thickBot="1" x14ac:dyDescent="0.3">
      <c r="B20" s="45"/>
      <c r="C20" s="46"/>
      <c r="D20" s="47">
        <v>1</v>
      </c>
      <c r="E20" s="48">
        <v>1</v>
      </c>
      <c r="F20" s="107"/>
      <c r="G20" s="107"/>
      <c r="H20" s="107"/>
    </row>
    <row r="21" spans="2:8" x14ac:dyDescent="0.25">
      <c r="B21" s="41" t="s">
        <v>18</v>
      </c>
      <c r="C21" s="43">
        <f>D6+D7+D14+D15+D16</f>
        <v>19</v>
      </c>
      <c r="D21" s="44">
        <f>C21</f>
        <v>19</v>
      </c>
      <c r="E21" s="111">
        <f>D21</f>
        <v>19</v>
      </c>
      <c r="F21" s="108"/>
      <c r="G21" s="108"/>
      <c r="H21" s="108"/>
    </row>
    <row r="22" spans="2:8" x14ac:dyDescent="0.25">
      <c r="B22" s="37" t="s">
        <v>19</v>
      </c>
      <c r="C22" s="29">
        <f>D6+D7+D11+D15+D16</f>
        <v>22</v>
      </c>
      <c r="D22" s="30">
        <f>C22-1</f>
        <v>21</v>
      </c>
      <c r="E22" s="112">
        <f>D22-E20</f>
        <v>20</v>
      </c>
      <c r="F22" s="108"/>
      <c r="G22" s="108"/>
      <c r="H22" s="108"/>
    </row>
    <row r="23" spans="2:8" x14ac:dyDescent="0.25">
      <c r="B23" s="37" t="s">
        <v>20</v>
      </c>
      <c r="C23" s="29">
        <f>D6+D8+D13+D15+D16</f>
        <v>20</v>
      </c>
      <c r="D23" s="30">
        <f>C23</f>
        <v>20</v>
      </c>
      <c r="E23" s="112">
        <f>D23</f>
        <v>20</v>
      </c>
      <c r="F23" s="108"/>
      <c r="G23" s="108"/>
      <c r="H23" s="108"/>
    </row>
    <row r="24" spans="2:8" x14ac:dyDescent="0.25">
      <c r="B24" s="37" t="s">
        <v>21</v>
      </c>
      <c r="C24" s="29">
        <f>D6+D8+D9+D13+D15+D16+D10</f>
        <v>36</v>
      </c>
      <c r="D24" s="31">
        <f>C24</f>
        <v>36</v>
      </c>
      <c r="E24" s="113">
        <f>D24-E20</f>
        <v>35</v>
      </c>
      <c r="F24" s="109"/>
      <c r="G24" s="109"/>
      <c r="H24" s="109"/>
    </row>
    <row r="25" spans="2:8" x14ac:dyDescent="0.25">
      <c r="B25" s="37" t="s">
        <v>22</v>
      </c>
      <c r="C25" s="157">
        <f>D6+D8+D9+D10+D11+D15+D16</f>
        <v>37</v>
      </c>
      <c r="D25" s="31">
        <f>C25-D20</f>
        <v>36</v>
      </c>
      <c r="E25" s="113">
        <f>D25-E20</f>
        <v>35</v>
      </c>
      <c r="F25" s="109"/>
      <c r="G25" s="109"/>
      <c r="H25" s="109"/>
    </row>
    <row r="26" spans="2:8" ht="14.95" thickBot="1" x14ac:dyDescent="0.3">
      <c r="B26" s="38" t="s">
        <v>23</v>
      </c>
      <c r="C26" s="39">
        <f>D6+D8+D9+D12+D15+D16</f>
        <v>29</v>
      </c>
      <c r="D26" s="35">
        <f>C26</f>
        <v>29</v>
      </c>
      <c r="E26" s="114">
        <f>D26</f>
        <v>29</v>
      </c>
      <c r="F26" s="108"/>
      <c r="G26" s="108"/>
      <c r="H26" s="108"/>
    </row>
    <row r="27" spans="2:8" ht="14.95" thickBot="1" x14ac:dyDescent="0.3"/>
    <row r="28" spans="2:8" x14ac:dyDescent="0.25">
      <c r="B28" s="51" t="s">
        <v>31</v>
      </c>
      <c r="C28" s="33">
        <v>37</v>
      </c>
      <c r="D28" s="33">
        <f>D25</f>
        <v>36</v>
      </c>
      <c r="E28" s="34">
        <v>35</v>
      </c>
      <c r="F28" s="108"/>
      <c r="G28" s="108"/>
      <c r="H28" s="108"/>
    </row>
    <row r="29" spans="2:8" x14ac:dyDescent="0.25">
      <c r="B29" s="52" t="s">
        <v>32</v>
      </c>
      <c r="C29" s="169"/>
      <c r="D29" s="169">
        <f>G11*D20</f>
        <v>3000</v>
      </c>
      <c r="E29" s="170">
        <f>E20*G10</f>
        <v>10000</v>
      </c>
      <c r="F29" s="108"/>
      <c r="G29" s="108"/>
      <c r="H29" s="108"/>
    </row>
    <row r="30" spans="2:8" x14ac:dyDescent="0.25">
      <c r="B30" s="52" t="s">
        <v>33</v>
      </c>
      <c r="C30" s="169"/>
      <c r="D30" s="169">
        <f>D29</f>
        <v>3000</v>
      </c>
      <c r="E30" s="170">
        <f>E29+D30</f>
        <v>13000</v>
      </c>
      <c r="F30" s="108"/>
      <c r="G30" s="108"/>
      <c r="H30" s="108"/>
    </row>
    <row r="31" spans="2:8" ht="14.95" thickBot="1" x14ac:dyDescent="0.3">
      <c r="B31" s="53" t="s">
        <v>34</v>
      </c>
      <c r="C31" s="171">
        <v>205000</v>
      </c>
      <c r="D31" s="171">
        <f>C31+D29</f>
        <v>208000</v>
      </c>
      <c r="E31" s="172">
        <f>D31+E29</f>
        <v>218000</v>
      </c>
      <c r="F31" s="108"/>
      <c r="G31" s="108"/>
      <c r="H31" s="108"/>
    </row>
    <row r="32" spans="2:8" ht="14.95" thickBot="1" x14ac:dyDescent="0.3"/>
    <row r="33" spans="2:10" ht="14.95" thickBot="1" x14ac:dyDescent="0.3">
      <c r="B33" s="261" t="s">
        <v>71</v>
      </c>
      <c r="C33" s="262"/>
      <c r="D33" s="262"/>
      <c r="E33" s="262"/>
      <c r="F33" s="262"/>
      <c r="G33" s="262"/>
      <c r="H33" s="262"/>
      <c r="I33" s="262"/>
      <c r="J33" s="263"/>
    </row>
  </sheetData>
  <mergeCells count="2">
    <mergeCell ref="B3:J3"/>
    <mergeCell ref="B33:J33"/>
  </mergeCells>
  <pageMargins left="0.7" right="0.7" top="0.75" bottom="0.75" header="0.3" footer="0.3"/>
  <pageSetup scale="5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26"/>
  <sheetViews>
    <sheetView zoomScaleNormal="100" workbookViewId="0">
      <selection activeCell="D31" sqref="D31"/>
    </sheetView>
  </sheetViews>
  <sheetFormatPr defaultColWidth="11.5" defaultRowHeight="14.3" x14ac:dyDescent="0.25"/>
  <cols>
    <col min="1" max="1" width="3.375" customWidth="1"/>
    <col min="2" max="2" width="10.375" customWidth="1"/>
    <col min="3" max="3" width="12.375" bestFit="1" customWidth="1"/>
    <col min="4" max="4" width="11.5" customWidth="1"/>
    <col min="5" max="5" width="7.625" customWidth="1"/>
    <col min="6" max="6" width="6.375" customWidth="1"/>
    <col min="7" max="7" width="6.5" customWidth="1"/>
    <col min="8" max="8" width="5.5" bestFit="1" customWidth="1"/>
    <col min="9" max="9" width="5.375" bestFit="1" customWidth="1"/>
    <col min="10" max="10" width="7.5" customWidth="1"/>
    <col min="11" max="11" width="11.75" customWidth="1"/>
    <col min="12" max="13" width="19" customWidth="1"/>
  </cols>
  <sheetData>
    <row r="1" spans="2:14" ht="70.150000000000006" customHeight="1" x14ac:dyDescent="0.25">
      <c r="B1" s="252" t="s">
        <v>77</v>
      </c>
      <c r="C1" s="252"/>
      <c r="D1" s="252"/>
      <c r="E1" s="252"/>
      <c r="F1" s="252"/>
      <c r="G1" s="252"/>
      <c r="H1" s="252"/>
      <c r="I1" s="252"/>
      <c r="J1" s="252"/>
      <c r="K1" s="252"/>
      <c r="L1" s="121"/>
      <c r="M1" s="121"/>
      <c r="N1" s="121"/>
    </row>
    <row r="3" spans="2:14" ht="28.55" x14ac:dyDescent="0.25">
      <c r="B3" s="88" t="s">
        <v>0</v>
      </c>
      <c r="C3" s="123" t="s">
        <v>64</v>
      </c>
      <c r="D3" s="125" t="s">
        <v>35</v>
      </c>
      <c r="E3" s="126" t="s">
        <v>36</v>
      </c>
      <c r="F3" s="126" t="s">
        <v>37</v>
      </c>
      <c r="G3" s="127" t="s">
        <v>38</v>
      </c>
      <c r="H3" s="89" t="s">
        <v>39</v>
      </c>
      <c r="I3" s="90" t="s">
        <v>40</v>
      </c>
      <c r="J3" s="128" t="s">
        <v>52</v>
      </c>
      <c r="K3" s="92" t="s">
        <v>24</v>
      </c>
      <c r="L3" s="4"/>
      <c r="M3" s="4"/>
      <c r="N3" s="4"/>
    </row>
    <row r="4" spans="2:14" x14ac:dyDescent="0.25">
      <c r="B4" s="84" t="s">
        <v>6</v>
      </c>
      <c r="C4" s="118">
        <v>3</v>
      </c>
      <c r="D4" s="84">
        <v>0</v>
      </c>
      <c r="E4" s="1">
        <f>D4+C4</f>
        <v>3</v>
      </c>
      <c r="F4" s="6">
        <f t="shared" ref="F4" si="0">G4-C4</f>
        <v>0</v>
      </c>
      <c r="G4" s="85">
        <f>MIN(F5,F6)</f>
        <v>3</v>
      </c>
      <c r="H4" s="76">
        <f>F4-D4</f>
        <v>0</v>
      </c>
      <c r="I4" s="77">
        <f>G4-E4</f>
        <v>0</v>
      </c>
      <c r="J4" s="78" t="s">
        <v>41</v>
      </c>
      <c r="K4" s="137">
        <v>10000</v>
      </c>
      <c r="L4" s="6"/>
      <c r="M4" s="6"/>
      <c r="N4" s="59"/>
    </row>
    <row r="5" spans="2:14" x14ac:dyDescent="0.25">
      <c r="B5" s="84" t="s">
        <v>7</v>
      </c>
      <c r="C5" s="118">
        <v>7</v>
      </c>
      <c r="D5" s="84">
        <f>E4</f>
        <v>3</v>
      </c>
      <c r="E5" s="1">
        <f>D5+C5</f>
        <v>10</v>
      </c>
      <c r="F5" s="6">
        <f>G5-C5</f>
        <v>18</v>
      </c>
      <c r="G5" s="85">
        <f>MIN(F12,F9)</f>
        <v>25</v>
      </c>
      <c r="H5" s="79">
        <f>F5-D5</f>
        <v>15</v>
      </c>
      <c r="I5" s="59">
        <f t="shared" ref="I5:I8" si="1">G5-E5</f>
        <v>15</v>
      </c>
      <c r="J5" s="80"/>
      <c r="K5" s="137">
        <v>20000</v>
      </c>
      <c r="L5" s="6"/>
      <c r="M5" s="6"/>
      <c r="N5" s="59"/>
    </row>
    <row r="6" spans="2:14" x14ac:dyDescent="0.25">
      <c r="B6" s="84" t="s">
        <v>9</v>
      </c>
      <c r="C6" s="118">
        <v>6</v>
      </c>
      <c r="D6" s="84">
        <f>E4</f>
        <v>3</v>
      </c>
      <c r="E6" s="1">
        <f t="shared" ref="E6:E13" si="2">D6+C6</f>
        <v>9</v>
      </c>
      <c r="F6" s="6">
        <f t="shared" ref="F6:F8" si="3">G6-C6</f>
        <v>3</v>
      </c>
      <c r="G6" s="85">
        <f>MIN(F11,F7)</f>
        <v>9</v>
      </c>
      <c r="H6" s="76">
        <f t="shared" ref="H6:H12" si="4">F6-D6</f>
        <v>0</v>
      </c>
      <c r="I6" s="77">
        <f t="shared" si="1"/>
        <v>0</v>
      </c>
      <c r="J6" s="78" t="s">
        <v>41</v>
      </c>
      <c r="K6" s="137">
        <v>15000</v>
      </c>
      <c r="L6" s="6"/>
      <c r="M6" s="6"/>
      <c r="N6" s="59"/>
    </row>
    <row r="7" spans="2:14" x14ac:dyDescent="0.25">
      <c r="B7" s="84" t="s">
        <v>10</v>
      </c>
      <c r="C7" s="118">
        <v>7</v>
      </c>
      <c r="D7" s="84">
        <f>E6</f>
        <v>9</v>
      </c>
      <c r="E7" s="1">
        <f t="shared" si="2"/>
        <v>16</v>
      </c>
      <c r="F7" s="6">
        <f t="shared" si="3"/>
        <v>9</v>
      </c>
      <c r="G7" s="85">
        <f>MIN(F8,F10)</f>
        <v>16</v>
      </c>
      <c r="H7" s="76">
        <f t="shared" si="4"/>
        <v>0</v>
      </c>
      <c r="I7" s="77">
        <f t="shared" si="1"/>
        <v>0</v>
      </c>
      <c r="J7" s="78" t="s">
        <v>41</v>
      </c>
      <c r="K7" s="137">
        <v>45000</v>
      </c>
      <c r="L7" s="6"/>
      <c r="M7" s="6"/>
      <c r="N7" s="59"/>
    </row>
    <row r="8" spans="2:14" x14ac:dyDescent="0.25">
      <c r="B8" s="84" t="s">
        <v>12</v>
      </c>
      <c r="C8" s="118">
        <v>9</v>
      </c>
      <c r="D8" s="84">
        <f>E7</f>
        <v>16</v>
      </c>
      <c r="E8" s="1">
        <f t="shared" si="2"/>
        <v>25</v>
      </c>
      <c r="F8" s="6">
        <f t="shared" si="3"/>
        <v>16</v>
      </c>
      <c r="G8" s="85">
        <f>MIN(F9,F11)</f>
        <v>25</v>
      </c>
      <c r="H8" s="76">
        <f t="shared" si="4"/>
        <v>0</v>
      </c>
      <c r="I8" s="77">
        <f t="shared" si="1"/>
        <v>0</v>
      </c>
      <c r="J8" s="78" t="s">
        <v>41</v>
      </c>
      <c r="K8" s="137">
        <v>10000</v>
      </c>
      <c r="L8" s="6"/>
      <c r="M8" s="6"/>
      <c r="N8" s="59"/>
    </row>
    <row r="9" spans="2:14" x14ac:dyDescent="0.25">
      <c r="B9" s="84" t="s">
        <v>13</v>
      </c>
      <c r="C9" s="118">
        <v>5</v>
      </c>
      <c r="D9" s="84">
        <f>MAX(E5,E8)</f>
        <v>25</v>
      </c>
      <c r="E9" s="1">
        <f t="shared" si="2"/>
        <v>30</v>
      </c>
      <c r="F9" s="6">
        <f>G9-C9</f>
        <v>25</v>
      </c>
      <c r="G9" s="85">
        <f>F13</f>
        <v>30</v>
      </c>
      <c r="H9" s="76">
        <f t="shared" si="4"/>
        <v>0</v>
      </c>
      <c r="I9" s="77">
        <f>G9-E9</f>
        <v>0</v>
      </c>
      <c r="J9" s="78" t="s">
        <v>41</v>
      </c>
      <c r="K9" s="137">
        <v>15000</v>
      </c>
      <c r="L9" s="6"/>
      <c r="M9" s="6"/>
      <c r="N9" s="59"/>
    </row>
    <row r="10" spans="2:14" x14ac:dyDescent="0.25">
      <c r="B10" s="84" t="s">
        <v>16</v>
      </c>
      <c r="C10" s="118">
        <v>6</v>
      </c>
      <c r="D10" s="84">
        <f>E7</f>
        <v>16</v>
      </c>
      <c r="E10" s="1">
        <f t="shared" si="2"/>
        <v>22</v>
      </c>
      <c r="F10" s="6">
        <f t="shared" ref="F10:F14" si="5">G10-C10</f>
        <v>24</v>
      </c>
      <c r="G10" s="85">
        <f>F13</f>
        <v>30</v>
      </c>
      <c r="H10" s="79">
        <f t="shared" si="4"/>
        <v>8</v>
      </c>
      <c r="I10" s="59">
        <f t="shared" ref="I10:I14" si="6">G10-E10</f>
        <v>8</v>
      </c>
      <c r="J10" s="80"/>
      <c r="K10" s="137">
        <v>20000</v>
      </c>
      <c r="L10" s="6"/>
      <c r="M10" s="6"/>
      <c r="N10" s="59"/>
    </row>
    <row r="11" spans="2:14" x14ac:dyDescent="0.25">
      <c r="B11" s="84" t="s">
        <v>11</v>
      </c>
      <c r="C11" s="118">
        <v>4</v>
      </c>
      <c r="D11" s="84">
        <f>MAX(E6,E8)</f>
        <v>25</v>
      </c>
      <c r="E11" s="1">
        <f t="shared" si="2"/>
        <v>29</v>
      </c>
      <c r="F11" s="6">
        <f t="shared" si="5"/>
        <v>26</v>
      </c>
      <c r="G11" s="85">
        <f>F13</f>
        <v>30</v>
      </c>
      <c r="H11" s="79">
        <f t="shared" si="4"/>
        <v>1</v>
      </c>
      <c r="I11" s="59">
        <f t="shared" si="6"/>
        <v>1</v>
      </c>
      <c r="J11" s="80"/>
      <c r="K11" s="137">
        <v>10000</v>
      </c>
      <c r="L11" s="6"/>
      <c r="M11" s="6"/>
      <c r="N11" s="59"/>
    </row>
    <row r="12" spans="2:14" x14ac:dyDescent="0.25">
      <c r="B12" s="84" t="s">
        <v>8</v>
      </c>
      <c r="C12" s="118">
        <v>2</v>
      </c>
      <c r="D12" s="84">
        <f>E5</f>
        <v>10</v>
      </c>
      <c r="E12" s="1">
        <f t="shared" si="2"/>
        <v>12</v>
      </c>
      <c r="F12" s="6">
        <f t="shared" si="5"/>
        <v>28</v>
      </c>
      <c r="G12" s="85">
        <f>F13</f>
        <v>30</v>
      </c>
      <c r="H12" s="79">
        <f t="shared" si="4"/>
        <v>18</v>
      </c>
      <c r="I12" s="59">
        <f t="shared" si="6"/>
        <v>18</v>
      </c>
      <c r="J12" s="80"/>
      <c r="K12" s="137">
        <v>5000</v>
      </c>
      <c r="L12" s="6"/>
      <c r="M12" s="6"/>
      <c r="N12" s="59"/>
    </row>
    <row r="13" spans="2:14" x14ac:dyDescent="0.25">
      <c r="B13" s="84" t="s">
        <v>14</v>
      </c>
      <c r="C13" s="118">
        <v>4</v>
      </c>
      <c r="D13" s="84">
        <f>MAX(E9:E12)</f>
        <v>30</v>
      </c>
      <c r="E13" s="1">
        <f t="shared" si="2"/>
        <v>34</v>
      </c>
      <c r="F13" s="6">
        <f t="shared" si="5"/>
        <v>30</v>
      </c>
      <c r="G13" s="85">
        <f>F14</f>
        <v>34</v>
      </c>
      <c r="H13" s="76">
        <f>F13-D13</f>
        <v>0</v>
      </c>
      <c r="I13" s="77">
        <f t="shared" si="6"/>
        <v>0</v>
      </c>
      <c r="J13" s="78" t="s">
        <v>41</v>
      </c>
      <c r="K13" s="137">
        <v>40000</v>
      </c>
      <c r="L13" s="6"/>
      <c r="M13" s="6"/>
      <c r="N13" s="60"/>
    </row>
    <row r="14" spans="2:14" x14ac:dyDescent="0.25">
      <c r="B14" s="86" t="s">
        <v>15</v>
      </c>
      <c r="C14" s="23">
        <v>3</v>
      </c>
      <c r="D14" s="86">
        <f>E13</f>
        <v>34</v>
      </c>
      <c r="E14" s="122">
        <f>D14+C14</f>
        <v>37</v>
      </c>
      <c r="F14" s="87">
        <f t="shared" si="5"/>
        <v>34</v>
      </c>
      <c r="G14" s="124">
        <f>E14</f>
        <v>37</v>
      </c>
      <c r="H14" s="81">
        <f t="shared" ref="H14" si="7">F14-D14</f>
        <v>0</v>
      </c>
      <c r="I14" s="82">
        <f t="shared" si="6"/>
        <v>0</v>
      </c>
      <c r="J14" s="83" t="s">
        <v>41</v>
      </c>
      <c r="K14" s="138">
        <v>15000</v>
      </c>
      <c r="L14" s="6"/>
      <c r="M14" s="6"/>
      <c r="N14" s="60"/>
    </row>
    <row r="15" spans="2:14" x14ac:dyDescent="0.25">
      <c r="K15" s="139">
        <f>SUM(K4:K14)</f>
        <v>205000</v>
      </c>
    </row>
    <row r="17" spans="2:5" x14ac:dyDescent="0.25">
      <c r="B17" s="120" t="s">
        <v>65</v>
      </c>
      <c r="C17" s="120"/>
      <c r="D17" s="120">
        <f>E14</f>
        <v>37</v>
      </c>
    </row>
    <row r="18" spans="2:5" x14ac:dyDescent="0.25">
      <c r="B18" s="120" t="s">
        <v>54</v>
      </c>
      <c r="C18" s="120"/>
      <c r="D18" s="206">
        <f>K15</f>
        <v>205000</v>
      </c>
    </row>
    <row r="19" spans="2:5" x14ac:dyDescent="0.25">
      <c r="C19" s="93"/>
    </row>
    <row r="20" spans="2:5" x14ac:dyDescent="0.25">
      <c r="B20" s="61"/>
      <c r="C20" s="129" t="s">
        <v>17</v>
      </c>
      <c r="D20" s="92" t="s">
        <v>30</v>
      </c>
    </row>
    <row r="21" spans="2:5" x14ac:dyDescent="0.25">
      <c r="B21" s="9" t="s">
        <v>46</v>
      </c>
      <c r="C21" s="9" t="s">
        <v>18</v>
      </c>
      <c r="D21" s="61">
        <f>C4+C5+C12+C13+C14</f>
        <v>19</v>
      </c>
    </row>
    <row r="22" spans="2:5" x14ac:dyDescent="0.25">
      <c r="B22" s="9" t="s">
        <v>47</v>
      </c>
      <c r="C22" s="9" t="s">
        <v>19</v>
      </c>
      <c r="D22" s="61">
        <f>C4+C5+C9+C13+C14</f>
        <v>22</v>
      </c>
    </row>
    <row r="23" spans="2:5" x14ac:dyDescent="0.25">
      <c r="B23" s="9" t="s">
        <v>48</v>
      </c>
      <c r="C23" s="9" t="s">
        <v>20</v>
      </c>
      <c r="D23" s="61">
        <f>C4+C6+C11+C13+C14</f>
        <v>20</v>
      </c>
    </row>
    <row r="24" spans="2:5" x14ac:dyDescent="0.25">
      <c r="B24" s="9" t="s">
        <v>49</v>
      </c>
      <c r="C24" s="9" t="s">
        <v>21</v>
      </c>
      <c r="D24" s="61">
        <f>C4+C6+C7+C8+C11+C13+C14</f>
        <v>36</v>
      </c>
    </row>
    <row r="25" spans="2:5" x14ac:dyDescent="0.25">
      <c r="B25" s="130" t="s">
        <v>50</v>
      </c>
      <c r="C25" s="131" t="s">
        <v>22</v>
      </c>
      <c r="D25" s="132">
        <f>C4+C6+C7+C8+C9+C13+C14</f>
        <v>37</v>
      </c>
      <c r="E25" s="5" t="s">
        <v>55</v>
      </c>
    </row>
    <row r="26" spans="2:5" x14ac:dyDescent="0.25">
      <c r="B26" s="9" t="s">
        <v>51</v>
      </c>
      <c r="C26" s="9" t="s">
        <v>23</v>
      </c>
      <c r="D26" s="61">
        <f>C4+C6+C7+C10+C13+C14</f>
        <v>29</v>
      </c>
    </row>
  </sheetData>
  <mergeCells count="1">
    <mergeCell ref="B1:K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B287A-5848-47EE-8DF1-9D60181EC395}">
  <dimension ref="B1:N26"/>
  <sheetViews>
    <sheetView zoomScaleNormal="100" workbookViewId="0">
      <selection activeCell="G21" sqref="G21"/>
    </sheetView>
  </sheetViews>
  <sheetFormatPr defaultColWidth="11.5" defaultRowHeight="14.3" x14ac:dyDescent="0.25"/>
  <cols>
    <col min="1" max="1" width="3.375" customWidth="1"/>
    <col min="2" max="2" width="10.375" customWidth="1"/>
    <col min="3" max="3" width="12.375" bestFit="1" customWidth="1"/>
    <col min="4" max="4" width="11.5" customWidth="1"/>
    <col min="5" max="5" width="7.625" customWidth="1"/>
    <col min="6" max="6" width="6.375" customWidth="1"/>
    <col min="7" max="7" width="6.5" customWidth="1"/>
    <col min="8" max="8" width="5.5" bestFit="1" customWidth="1"/>
    <col min="9" max="9" width="5.375" bestFit="1" customWidth="1"/>
    <col min="10" max="10" width="7.5" customWidth="1"/>
    <col min="11" max="11" width="11.75" customWidth="1"/>
    <col min="12" max="13" width="19" customWidth="1"/>
  </cols>
  <sheetData>
    <row r="1" spans="2:14" ht="70.150000000000006" customHeight="1" x14ac:dyDescent="0.25">
      <c r="B1" s="252" t="s">
        <v>78</v>
      </c>
      <c r="C1" s="252"/>
      <c r="D1" s="252"/>
      <c r="E1" s="252"/>
      <c r="F1" s="252"/>
      <c r="G1" s="252"/>
      <c r="H1" s="252"/>
      <c r="I1" s="252"/>
      <c r="J1" s="252"/>
      <c r="K1" s="252"/>
      <c r="L1" s="121"/>
      <c r="M1" s="121"/>
      <c r="N1" s="121"/>
    </row>
    <row r="3" spans="2:14" ht="42.8" x14ac:dyDescent="0.25">
      <c r="B3" s="88" t="s">
        <v>0</v>
      </c>
      <c r="C3" s="216" t="s">
        <v>66</v>
      </c>
      <c r="D3" s="125" t="s">
        <v>35</v>
      </c>
      <c r="E3" s="126" t="s">
        <v>36</v>
      </c>
      <c r="F3" s="126" t="s">
        <v>37</v>
      </c>
      <c r="G3" s="127" t="s">
        <v>38</v>
      </c>
      <c r="H3" s="89" t="s">
        <v>39</v>
      </c>
      <c r="I3" s="90" t="s">
        <v>40</v>
      </c>
      <c r="J3" s="128" t="s">
        <v>52</v>
      </c>
      <c r="K3" s="92" t="s">
        <v>24</v>
      </c>
      <c r="L3" s="4"/>
      <c r="M3" s="4"/>
      <c r="N3" s="4"/>
    </row>
    <row r="4" spans="2:14" x14ac:dyDescent="0.25">
      <c r="B4" s="84" t="s">
        <v>6</v>
      </c>
      <c r="C4" s="217">
        <v>2</v>
      </c>
      <c r="D4" s="84">
        <v>0</v>
      </c>
      <c r="E4" s="1">
        <f>D4+C4</f>
        <v>2</v>
      </c>
      <c r="F4" s="6">
        <f t="shared" ref="F4" si="0">G4-C4</f>
        <v>0</v>
      </c>
      <c r="G4" s="85">
        <f>MIN(F5,F6)</f>
        <v>2</v>
      </c>
      <c r="H4" s="76">
        <f>F4-D4</f>
        <v>0</v>
      </c>
      <c r="I4" s="77">
        <f>G4-E4</f>
        <v>0</v>
      </c>
      <c r="J4" s="78" t="s">
        <v>41</v>
      </c>
      <c r="K4" s="137">
        <v>10000</v>
      </c>
      <c r="L4" s="6"/>
      <c r="M4" s="6"/>
      <c r="N4" s="59"/>
    </row>
    <row r="5" spans="2:14" x14ac:dyDescent="0.25">
      <c r="B5" s="84" t="s">
        <v>7</v>
      </c>
      <c r="C5" s="217">
        <v>4</v>
      </c>
      <c r="D5" s="84">
        <f>E4</f>
        <v>2</v>
      </c>
      <c r="E5" s="1">
        <f>D5+C5</f>
        <v>6</v>
      </c>
      <c r="F5" s="6">
        <f>G5-C5</f>
        <v>16</v>
      </c>
      <c r="G5" s="85">
        <f>MIN(F12,F9)</f>
        <v>20</v>
      </c>
      <c r="H5" s="79">
        <f>F5-D5</f>
        <v>14</v>
      </c>
      <c r="I5" s="59">
        <f t="shared" ref="I5:I8" si="1">G5-E5</f>
        <v>14</v>
      </c>
      <c r="J5" s="80"/>
      <c r="K5" s="137">
        <v>20000</v>
      </c>
      <c r="L5" s="6"/>
      <c r="M5" s="6"/>
      <c r="N5" s="59"/>
    </row>
    <row r="6" spans="2:14" x14ac:dyDescent="0.25">
      <c r="B6" s="84" t="s">
        <v>9</v>
      </c>
      <c r="C6" s="217">
        <v>5</v>
      </c>
      <c r="D6" s="84">
        <f>E4</f>
        <v>2</v>
      </c>
      <c r="E6" s="1">
        <f t="shared" ref="E6:E13" si="2">D6+C6</f>
        <v>7</v>
      </c>
      <c r="F6" s="6">
        <f t="shared" ref="F6:F8" si="3">G6-C6</f>
        <v>2</v>
      </c>
      <c r="G6" s="85">
        <f>MIN(F11,F7)</f>
        <v>7</v>
      </c>
      <c r="H6" s="76">
        <f t="shared" ref="H6:I14" si="4">F6-D6</f>
        <v>0</v>
      </c>
      <c r="I6" s="77">
        <f t="shared" si="1"/>
        <v>0</v>
      </c>
      <c r="J6" s="78" t="s">
        <v>41</v>
      </c>
      <c r="K6" s="137">
        <v>15000</v>
      </c>
      <c r="L6" s="6"/>
      <c r="M6" s="6"/>
      <c r="N6" s="59"/>
    </row>
    <row r="7" spans="2:14" x14ac:dyDescent="0.25">
      <c r="B7" s="84" t="s">
        <v>10</v>
      </c>
      <c r="C7" s="217">
        <v>6</v>
      </c>
      <c r="D7" s="84">
        <f>E6</f>
        <v>7</v>
      </c>
      <c r="E7" s="1">
        <f t="shared" si="2"/>
        <v>13</v>
      </c>
      <c r="F7" s="6">
        <f t="shared" si="3"/>
        <v>7</v>
      </c>
      <c r="G7" s="85">
        <f>MIN(F8,F10)</f>
        <v>13</v>
      </c>
      <c r="H7" s="76">
        <f t="shared" si="4"/>
        <v>0</v>
      </c>
      <c r="I7" s="77">
        <f t="shared" si="1"/>
        <v>0</v>
      </c>
      <c r="J7" s="78" t="s">
        <v>41</v>
      </c>
      <c r="K7" s="137">
        <v>45000</v>
      </c>
      <c r="L7" s="6"/>
      <c r="M7" s="6"/>
      <c r="N7" s="59"/>
    </row>
    <row r="8" spans="2:14" x14ac:dyDescent="0.25">
      <c r="B8" s="84" t="s">
        <v>12</v>
      </c>
      <c r="C8" s="217">
        <v>7</v>
      </c>
      <c r="D8" s="84">
        <f>E7</f>
        <v>13</v>
      </c>
      <c r="E8" s="1">
        <f t="shared" si="2"/>
        <v>20</v>
      </c>
      <c r="F8" s="6">
        <f t="shared" si="3"/>
        <v>13</v>
      </c>
      <c r="G8" s="85">
        <f>MIN(F9,F11)</f>
        <v>20</v>
      </c>
      <c r="H8" s="76">
        <f t="shared" si="4"/>
        <v>0</v>
      </c>
      <c r="I8" s="77">
        <f t="shared" si="1"/>
        <v>0</v>
      </c>
      <c r="J8" s="78" t="s">
        <v>41</v>
      </c>
      <c r="K8" s="137">
        <v>10000</v>
      </c>
      <c r="L8" s="6"/>
      <c r="M8" s="6"/>
      <c r="N8" s="59"/>
    </row>
    <row r="9" spans="2:14" x14ac:dyDescent="0.25">
      <c r="B9" s="84" t="s">
        <v>13</v>
      </c>
      <c r="C9" s="217">
        <v>4</v>
      </c>
      <c r="D9" s="84">
        <f>MAX(E5,E8)</f>
        <v>20</v>
      </c>
      <c r="E9" s="1">
        <f t="shared" si="2"/>
        <v>24</v>
      </c>
      <c r="F9" s="6">
        <f>G9-C9</f>
        <v>20</v>
      </c>
      <c r="G9" s="85">
        <f>F13</f>
        <v>24</v>
      </c>
      <c r="H9" s="76">
        <f t="shared" si="4"/>
        <v>0</v>
      </c>
      <c r="I9" s="77">
        <f>G9-E9</f>
        <v>0</v>
      </c>
      <c r="J9" s="78" t="s">
        <v>41</v>
      </c>
      <c r="K9" s="137">
        <v>15000</v>
      </c>
      <c r="L9" s="6"/>
      <c r="M9" s="6"/>
      <c r="N9" s="59"/>
    </row>
    <row r="10" spans="2:14" x14ac:dyDescent="0.25">
      <c r="B10" s="84" t="s">
        <v>16</v>
      </c>
      <c r="C10" s="217">
        <v>3</v>
      </c>
      <c r="D10" s="84">
        <f>E7</f>
        <v>13</v>
      </c>
      <c r="E10" s="1">
        <f t="shared" si="2"/>
        <v>16</v>
      </c>
      <c r="F10" s="6">
        <f t="shared" ref="F10:F14" si="5">G10-C10</f>
        <v>21</v>
      </c>
      <c r="G10" s="85">
        <f>F13</f>
        <v>24</v>
      </c>
      <c r="H10" s="79">
        <f t="shared" si="4"/>
        <v>8</v>
      </c>
      <c r="I10" s="59">
        <f t="shared" si="4"/>
        <v>8</v>
      </c>
      <c r="J10" s="80"/>
      <c r="K10" s="137">
        <v>20000</v>
      </c>
      <c r="L10" s="6"/>
      <c r="M10" s="6"/>
      <c r="N10" s="59"/>
    </row>
    <row r="11" spans="2:14" x14ac:dyDescent="0.25">
      <c r="B11" s="84" t="s">
        <v>11</v>
      </c>
      <c r="C11" s="217">
        <v>2</v>
      </c>
      <c r="D11" s="84">
        <f>MAX(E6,E8)</f>
        <v>20</v>
      </c>
      <c r="E11" s="1">
        <f t="shared" si="2"/>
        <v>22</v>
      </c>
      <c r="F11" s="6">
        <f t="shared" si="5"/>
        <v>22</v>
      </c>
      <c r="G11" s="85">
        <f>F13</f>
        <v>24</v>
      </c>
      <c r="H11" s="79">
        <f t="shared" si="4"/>
        <v>2</v>
      </c>
      <c r="I11" s="59">
        <f t="shared" si="4"/>
        <v>2</v>
      </c>
      <c r="J11" s="80"/>
      <c r="K11" s="137">
        <v>10000</v>
      </c>
      <c r="L11" s="6"/>
      <c r="M11" s="6"/>
      <c r="N11" s="59"/>
    </row>
    <row r="12" spans="2:14" x14ac:dyDescent="0.25">
      <c r="B12" s="84" t="s">
        <v>8</v>
      </c>
      <c r="C12" s="217">
        <v>2</v>
      </c>
      <c r="D12" s="84">
        <f>E5</f>
        <v>6</v>
      </c>
      <c r="E12" s="1">
        <f t="shared" si="2"/>
        <v>8</v>
      </c>
      <c r="F12" s="6">
        <f t="shared" si="5"/>
        <v>22</v>
      </c>
      <c r="G12" s="85">
        <f>F13</f>
        <v>24</v>
      </c>
      <c r="H12" s="79">
        <f t="shared" si="4"/>
        <v>16</v>
      </c>
      <c r="I12" s="59">
        <f t="shared" si="4"/>
        <v>16</v>
      </c>
      <c r="J12" s="80"/>
      <c r="K12" s="137">
        <v>5000</v>
      </c>
      <c r="L12" s="6"/>
      <c r="M12" s="6"/>
      <c r="N12" s="59"/>
    </row>
    <row r="13" spans="2:14" x14ac:dyDescent="0.25">
      <c r="B13" s="84" t="s">
        <v>14</v>
      </c>
      <c r="C13" s="217">
        <v>3</v>
      </c>
      <c r="D13" s="84">
        <f>MAX(E9:E12)</f>
        <v>24</v>
      </c>
      <c r="E13" s="1">
        <f t="shared" si="2"/>
        <v>27</v>
      </c>
      <c r="F13" s="6">
        <f t="shared" si="5"/>
        <v>24</v>
      </c>
      <c r="G13" s="85">
        <f>F14</f>
        <v>27</v>
      </c>
      <c r="H13" s="76">
        <f>F13-D13</f>
        <v>0</v>
      </c>
      <c r="I13" s="77">
        <f t="shared" si="4"/>
        <v>0</v>
      </c>
      <c r="J13" s="78" t="s">
        <v>41</v>
      </c>
      <c r="K13" s="137">
        <v>40000</v>
      </c>
      <c r="L13" s="6"/>
      <c r="M13" s="6"/>
      <c r="N13" s="60"/>
    </row>
    <row r="14" spans="2:14" x14ac:dyDescent="0.25">
      <c r="B14" s="86" t="s">
        <v>15</v>
      </c>
      <c r="C14" s="218">
        <v>2</v>
      </c>
      <c r="D14" s="86">
        <f>E13</f>
        <v>27</v>
      </c>
      <c r="E14" s="122">
        <f>D14+C14</f>
        <v>29</v>
      </c>
      <c r="F14" s="87">
        <f t="shared" si="5"/>
        <v>27</v>
      </c>
      <c r="G14" s="124">
        <f>E14</f>
        <v>29</v>
      </c>
      <c r="H14" s="81">
        <f t="shared" ref="H14" si="6">F14-D14</f>
        <v>0</v>
      </c>
      <c r="I14" s="82">
        <f t="shared" si="4"/>
        <v>0</v>
      </c>
      <c r="J14" s="83" t="s">
        <v>41</v>
      </c>
      <c r="K14" s="138">
        <v>15000</v>
      </c>
      <c r="L14" s="6"/>
      <c r="M14" s="6"/>
      <c r="N14" s="60"/>
    </row>
    <row r="15" spans="2:14" x14ac:dyDescent="0.25">
      <c r="K15" s="139">
        <f>SUM(K4:K14)</f>
        <v>205000</v>
      </c>
    </row>
    <row r="17" spans="2:5" x14ac:dyDescent="0.25">
      <c r="B17" s="120" t="s">
        <v>65</v>
      </c>
      <c r="C17" s="120"/>
      <c r="D17" s="120">
        <f>E14</f>
        <v>29</v>
      </c>
    </row>
    <row r="18" spans="2:5" x14ac:dyDescent="0.25">
      <c r="B18" s="120" t="s">
        <v>54</v>
      </c>
      <c r="C18" s="120"/>
      <c r="D18" s="206">
        <f>K15</f>
        <v>205000</v>
      </c>
    </row>
    <row r="19" spans="2:5" x14ac:dyDescent="0.25">
      <c r="C19" s="93"/>
    </row>
    <row r="20" spans="2:5" x14ac:dyDescent="0.25">
      <c r="B20" s="61"/>
      <c r="C20" s="129" t="s">
        <v>17</v>
      </c>
      <c r="D20" s="92" t="s">
        <v>30</v>
      </c>
    </row>
    <row r="21" spans="2:5" x14ac:dyDescent="0.25">
      <c r="B21" s="9" t="s">
        <v>46</v>
      </c>
      <c r="C21" s="9" t="s">
        <v>18</v>
      </c>
      <c r="D21" s="61">
        <f>C4+C5+C12+C13+C14</f>
        <v>13</v>
      </c>
    </row>
    <row r="22" spans="2:5" x14ac:dyDescent="0.25">
      <c r="B22" s="9" t="s">
        <v>47</v>
      </c>
      <c r="C22" s="9" t="s">
        <v>19</v>
      </c>
      <c r="D22" s="61">
        <f>C4+C5+C9+C13+C14</f>
        <v>15</v>
      </c>
    </row>
    <row r="23" spans="2:5" x14ac:dyDescent="0.25">
      <c r="B23" s="9" t="s">
        <v>48</v>
      </c>
      <c r="C23" s="9" t="s">
        <v>20</v>
      </c>
      <c r="D23" s="61">
        <f>C4+C6+C11+C13+C14</f>
        <v>14</v>
      </c>
    </row>
    <row r="24" spans="2:5" x14ac:dyDescent="0.25">
      <c r="B24" s="9" t="s">
        <v>49</v>
      </c>
      <c r="C24" s="9" t="s">
        <v>21</v>
      </c>
      <c r="D24" s="61">
        <f>C4+C6+C7+C8+C11+C13+C14</f>
        <v>27</v>
      </c>
    </row>
    <row r="25" spans="2:5" x14ac:dyDescent="0.25">
      <c r="B25" s="130" t="s">
        <v>50</v>
      </c>
      <c r="C25" s="131" t="s">
        <v>22</v>
      </c>
      <c r="D25" s="132">
        <f>C4+C6+C7+C8+C9+C13+C14</f>
        <v>29</v>
      </c>
      <c r="E25" s="5" t="s">
        <v>55</v>
      </c>
    </row>
    <row r="26" spans="2:5" x14ac:dyDescent="0.25">
      <c r="B26" s="9" t="s">
        <v>51</v>
      </c>
      <c r="C26" s="9" t="s">
        <v>23</v>
      </c>
      <c r="D26" s="61">
        <f>C4+C6+C7+C10+C13+C14</f>
        <v>21</v>
      </c>
    </row>
  </sheetData>
  <mergeCells count="1">
    <mergeCell ref="B1:K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FD28-F0B2-4C66-865A-1265F4A89BCD}">
  <dimension ref="B1:N26"/>
  <sheetViews>
    <sheetView zoomScaleNormal="100" workbookViewId="0">
      <selection activeCell="B21" sqref="B21:D26"/>
    </sheetView>
  </sheetViews>
  <sheetFormatPr defaultColWidth="11.5" defaultRowHeight="14.3" x14ac:dyDescent="0.25"/>
  <cols>
    <col min="1" max="1" width="3.375" customWidth="1"/>
    <col min="2" max="2" width="10.375" customWidth="1"/>
    <col min="3" max="3" width="12" bestFit="1" customWidth="1"/>
    <col min="4" max="4" width="11.5" customWidth="1"/>
    <col min="5" max="5" width="7.625" customWidth="1"/>
    <col min="6" max="6" width="6.375" customWidth="1"/>
    <col min="7" max="7" width="6.5" customWidth="1"/>
    <col min="8" max="8" width="5.5" bestFit="1" customWidth="1"/>
    <col min="9" max="9" width="5.375" bestFit="1" customWidth="1"/>
    <col min="10" max="10" width="7.5" customWidth="1"/>
    <col min="11" max="11" width="11.75" customWidth="1"/>
    <col min="12" max="13" width="19" customWidth="1"/>
  </cols>
  <sheetData>
    <row r="1" spans="2:14" ht="70.150000000000006" customHeight="1" x14ac:dyDescent="0.25">
      <c r="B1" s="252" t="s">
        <v>79</v>
      </c>
      <c r="C1" s="252"/>
      <c r="D1" s="252"/>
      <c r="E1" s="252"/>
      <c r="F1" s="252"/>
      <c r="G1" s="252"/>
      <c r="H1" s="252"/>
      <c r="I1" s="252"/>
      <c r="J1" s="252"/>
      <c r="K1" s="252"/>
      <c r="L1" s="121"/>
      <c r="M1" s="121"/>
      <c r="N1" s="121"/>
    </row>
    <row r="3" spans="2:14" ht="42.8" x14ac:dyDescent="0.25">
      <c r="B3" s="88" t="s">
        <v>0</v>
      </c>
      <c r="C3" s="216" t="s">
        <v>67</v>
      </c>
      <c r="D3" s="125" t="s">
        <v>35</v>
      </c>
      <c r="E3" s="126" t="s">
        <v>36</v>
      </c>
      <c r="F3" s="126" t="s">
        <v>37</v>
      </c>
      <c r="G3" s="127" t="s">
        <v>38</v>
      </c>
      <c r="H3" s="89" t="s">
        <v>39</v>
      </c>
      <c r="I3" s="90" t="s">
        <v>40</v>
      </c>
      <c r="J3" s="128" t="s">
        <v>52</v>
      </c>
      <c r="K3" s="92" t="s">
        <v>24</v>
      </c>
      <c r="L3" s="4"/>
      <c r="M3" s="4"/>
      <c r="N3" s="4"/>
    </row>
    <row r="4" spans="2:14" x14ac:dyDescent="0.25">
      <c r="B4" s="84" t="s">
        <v>6</v>
      </c>
      <c r="C4" s="217">
        <v>4</v>
      </c>
      <c r="D4" s="84">
        <v>0</v>
      </c>
      <c r="E4" s="1">
        <f>D4+C4</f>
        <v>4</v>
      </c>
      <c r="F4" s="6">
        <f t="shared" ref="F4" si="0">G4-C4</f>
        <v>0</v>
      </c>
      <c r="G4" s="85">
        <f>MIN(F5,F6)</f>
        <v>4</v>
      </c>
      <c r="H4" s="76">
        <f>F4-D4</f>
        <v>0</v>
      </c>
      <c r="I4" s="77">
        <f>G4-E4</f>
        <v>0</v>
      </c>
      <c r="J4" s="78" t="s">
        <v>41</v>
      </c>
      <c r="K4" s="137">
        <v>10000</v>
      </c>
      <c r="L4" s="6"/>
      <c r="M4" s="6"/>
      <c r="N4" s="59"/>
    </row>
    <row r="5" spans="2:14" x14ac:dyDescent="0.25">
      <c r="B5" s="84" t="s">
        <v>7</v>
      </c>
      <c r="C5" s="217">
        <v>10</v>
      </c>
      <c r="D5" s="84">
        <f>E4</f>
        <v>4</v>
      </c>
      <c r="E5" s="1">
        <f>D5+C5</f>
        <v>14</v>
      </c>
      <c r="F5" s="6">
        <f>G5-C5</f>
        <v>30</v>
      </c>
      <c r="G5" s="85">
        <f>MIN(F12,F9)</f>
        <v>40</v>
      </c>
      <c r="H5" s="79">
        <f>F5-D5</f>
        <v>26</v>
      </c>
      <c r="I5" s="59">
        <f t="shared" ref="I5:I8" si="1">G5-E5</f>
        <v>26</v>
      </c>
      <c r="J5" s="80"/>
      <c r="K5" s="137">
        <v>20000</v>
      </c>
      <c r="L5" s="6"/>
      <c r="M5" s="6"/>
      <c r="N5" s="59"/>
    </row>
    <row r="6" spans="2:14" x14ac:dyDescent="0.25">
      <c r="B6" s="84" t="s">
        <v>9</v>
      </c>
      <c r="C6" s="217">
        <v>9</v>
      </c>
      <c r="D6" s="84">
        <f>E4</f>
        <v>4</v>
      </c>
      <c r="E6" s="1">
        <f t="shared" ref="E6:E13" si="2">D6+C6</f>
        <v>13</v>
      </c>
      <c r="F6" s="6">
        <f t="shared" ref="F6:F8" si="3">G6-C6</f>
        <v>4</v>
      </c>
      <c r="G6" s="85">
        <f>MIN(F11,F7)</f>
        <v>13</v>
      </c>
      <c r="H6" s="76">
        <f t="shared" ref="H6:I14" si="4">F6-D6</f>
        <v>0</v>
      </c>
      <c r="I6" s="77">
        <f t="shared" si="1"/>
        <v>0</v>
      </c>
      <c r="J6" s="78" t="s">
        <v>41</v>
      </c>
      <c r="K6" s="137">
        <v>15000</v>
      </c>
      <c r="L6" s="6"/>
      <c r="M6" s="6"/>
      <c r="N6" s="59"/>
    </row>
    <row r="7" spans="2:14" x14ac:dyDescent="0.25">
      <c r="B7" s="84" t="s">
        <v>10</v>
      </c>
      <c r="C7" s="217">
        <v>16</v>
      </c>
      <c r="D7" s="84">
        <f>E6</f>
        <v>13</v>
      </c>
      <c r="E7" s="1">
        <f t="shared" si="2"/>
        <v>29</v>
      </c>
      <c r="F7" s="6">
        <f t="shared" si="3"/>
        <v>13</v>
      </c>
      <c r="G7" s="85">
        <f>MIN(F8,F10)</f>
        <v>29</v>
      </c>
      <c r="H7" s="76">
        <f t="shared" si="4"/>
        <v>0</v>
      </c>
      <c r="I7" s="77">
        <f t="shared" si="1"/>
        <v>0</v>
      </c>
      <c r="J7" s="78" t="s">
        <v>41</v>
      </c>
      <c r="K7" s="137">
        <v>45000</v>
      </c>
      <c r="L7" s="6"/>
      <c r="M7" s="6"/>
      <c r="N7" s="59"/>
    </row>
    <row r="8" spans="2:14" x14ac:dyDescent="0.25">
      <c r="B8" s="84" t="s">
        <v>12</v>
      </c>
      <c r="C8" s="217">
        <v>10</v>
      </c>
      <c r="D8" s="84">
        <f>E7</f>
        <v>29</v>
      </c>
      <c r="E8" s="1">
        <f t="shared" si="2"/>
        <v>39</v>
      </c>
      <c r="F8" s="6">
        <f t="shared" si="3"/>
        <v>29</v>
      </c>
      <c r="G8" s="85">
        <f>MIN(F9,F11)</f>
        <v>39</v>
      </c>
      <c r="H8" s="76">
        <f t="shared" si="4"/>
        <v>0</v>
      </c>
      <c r="I8" s="77">
        <f t="shared" si="1"/>
        <v>0</v>
      </c>
      <c r="J8" s="78" t="s">
        <v>41</v>
      </c>
      <c r="K8" s="137">
        <v>10000</v>
      </c>
      <c r="L8" s="6"/>
      <c r="M8" s="6"/>
      <c r="N8" s="59"/>
    </row>
    <row r="9" spans="2:14" x14ac:dyDescent="0.25">
      <c r="B9" s="84" t="s">
        <v>13</v>
      </c>
      <c r="C9" s="217">
        <v>6</v>
      </c>
      <c r="D9" s="84">
        <f>MAX(E5,E8)</f>
        <v>39</v>
      </c>
      <c r="E9" s="1">
        <f t="shared" si="2"/>
        <v>45</v>
      </c>
      <c r="F9" s="6">
        <f>G9-C9</f>
        <v>40</v>
      </c>
      <c r="G9" s="85">
        <f>F13</f>
        <v>46</v>
      </c>
      <c r="H9" s="79">
        <f t="shared" si="4"/>
        <v>1</v>
      </c>
      <c r="I9" s="59">
        <f>G9-E9</f>
        <v>1</v>
      </c>
      <c r="K9" s="137">
        <v>15000</v>
      </c>
      <c r="L9" s="6"/>
      <c r="M9" s="6"/>
      <c r="N9" s="59"/>
    </row>
    <row r="10" spans="2:14" x14ac:dyDescent="0.25">
      <c r="B10" s="84" t="s">
        <v>16</v>
      </c>
      <c r="C10" s="217">
        <v>10</v>
      </c>
      <c r="D10" s="84">
        <f>E7</f>
        <v>29</v>
      </c>
      <c r="E10" s="1">
        <f t="shared" si="2"/>
        <v>39</v>
      </c>
      <c r="F10" s="6">
        <f t="shared" ref="F10:F14" si="5">G10-C10</f>
        <v>36</v>
      </c>
      <c r="G10" s="85">
        <f>F13</f>
        <v>46</v>
      </c>
      <c r="H10" s="79">
        <f t="shared" si="4"/>
        <v>7</v>
      </c>
      <c r="I10" s="59">
        <f t="shared" si="4"/>
        <v>7</v>
      </c>
      <c r="J10" s="80"/>
      <c r="K10" s="137">
        <v>20000</v>
      </c>
      <c r="L10" s="6"/>
      <c r="M10" s="6"/>
      <c r="N10" s="59"/>
    </row>
    <row r="11" spans="2:14" x14ac:dyDescent="0.25">
      <c r="B11" s="84" t="s">
        <v>11</v>
      </c>
      <c r="C11" s="217">
        <v>7</v>
      </c>
      <c r="D11" s="84">
        <f>MAX(E6,E8)</f>
        <v>39</v>
      </c>
      <c r="E11" s="1">
        <f t="shared" si="2"/>
        <v>46</v>
      </c>
      <c r="F11" s="6">
        <f t="shared" si="5"/>
        <v>39</v>
      </c>
      <c r="G11" s="85">
        <f>F13</f>
        <v>46</v>
      </c>
      <c r="H11" s="219">
        <f t="shared" si="4"/>
        <v>0</v>
      </c>
      <c r="I11" s="220">
        <f t="shared" si="4"/>
        <v>0</v>
      </c>
      <c r="J11" s="221" t="s">
        <v>41</v>
      </c>
      <c r="K11" s="137">
        <v>10000</v>
      </c>
      <c r="L11" s="6"/>
      <c r="M11" s="6"/>
      <c r="N11" s="59"/>
    </row>
    <row r="12" spans="2:14" x14ac:dyDescent="0.25">
      <c r="B12" s="84" t="s">
        <v>8</v>
      </c>
      <c r="C12" s="217">
        <v>2</v>
      </c>
      <c r="D12" s="84">
        <f>E5</f>
        <v>14</v>
      </c>
      <c r="E12" s="1">
        <f t="shared" si="2"/>
        <v>16</v>
      </c>
      <c r="F12" s="6">
        <f t="shared" si="5"/>
        <v>44</v>
      </c>
      <c r="G12" s="85">
        <f>F13</f>
        <v>46</v>
      </c>
      <c r="H12" s="79">
        <f t="shared" si="4"/>
        <v>30</v>
      </c>
      <c r="I12" s="59">
        <f t="shared" si="4"/>
        <v>30</v>
      </c>
      <c r="J12" s="80"/>
      <c r="K12" s="137">
        <v>5000</v>
      </c>
      <c r="L12" s="6"/>
      <c r="M12" s="6"/>
      <c r="N12" s="59"/>
    </row>
    <row r="13" spans="2:14" x14ac:dyDescent="0.25">
      <c r="B13" s="84" t="s">
        <v>14</v>
      </c>
      <c r="C13" s="217">
        <v>14</v>
      </c>
      <c r="D13" s="84">
        <f>MAX(E9:E12)</f>
        <v>46</v>
      </c>
      <c r="E13" s="1">
        <f t="shared" si="2"/>
        <v>60</v>
      </c>
      <c r="F13" s="6">
        <f t="shared" si="5"/>
        <v>46</v>
      </c>
      <c r="G13" s="85">
        <f>F14</f>
        <v>60</v>
      </c>
      <c r="H13" s="76">
        <f>F13-D13</f>
        <v>0</v>
      </c>
      <c r="I13" s="77">
        <f t="shared" si="4"/>
        <v>0</v>
      </c>
      <c r="J13" s="78" t="s">
        <v>41</v>
      </c>
      <c r="K13" s="137">
        <v>40000</v>
      </c>
      <c r="L13" s="6"/>
      <c r="M13" s="6"/>
      <c r="N13" s="60"/>
    </row>
    <row r="14" spans="2:14" x14ac:dyDescent="0.25">
      <c r="B14" s="86" t="s">
        <v>15</v>
      </c>
      <c r="C14" s="218">
        <v>4</v>
      </c>
      <c r="D14" s="86">
        <f>E13</f>
        <v>60</v>
      </c>
      <c r="E14" s="122">
        <f>D14+C14</f>
        <v>64</v>
      </c>
      <c r="F14" s="87">
        <f t="shared" si="5"/>
        <v>60</v>
      </c>
      <c r="G14" s="124">
        <f>E14</f>
        <v>64</v>
      </c>
      <c r="H14" s="81">
        <f t="shared" ref="H14" si="6">F14-D14</f>
        <v>0</v>
      </c>
      <c r="I14" s="82">
        <f t="shared" si="4"/>
        <v>0</v>
      </c>
      <c r="J14" s="83" t="s">
        <v>41</v>
      </c>
      <c r="K14" s="138">
        <v>15000</v>
      </c>
      <c r="L14" s="6"/>
      <c r="M14" s="6"/>
      <c r="N14" s="60"/>
    </row>
    <row r="15" spans="2:14" x14ac:dyDescent="0.25">
      <c r="K15" s="139">
        <f>SUM(K4:K14)</f>
        <v>205000</v>
      </c>
    </row>
    <row r="17" spans="2:5" x14ac:dyDescent="0.25">
      <c r="B17" s="120" t="s">
        <v>65</v>
      </c>
      <c r="C17" s="120"/>
      <c r="D17" s="120">
        <f>E14</f>
        <v>64</v>
      </c>
    </row>
    <row r="18" spans="2:5" x14ac:dyDescent="0.25">
      <c r="B18" s="120" t="s">
        <v>54</v>
      </c>
      <c r="C18" s="120"/>
      <c r="D18" s="206">
        <f>K15</f>
        <v>205000</v>
      </c>
    </row>
    <row r="19" spans="2:5" x14ac:dyDescent="0.25">
      <c r="C19" s="93"/>
    </row>
    <row r="20" spans="2:5" x14ac:dyDescent="0.25">
      <c r="B20" s="61"/>
      <c r="C20" s="129" t="s">
        <v>17</v>
      </c>
      <c r="D20" s="92" t="s">
        <v>30</v>
      </c>
    </row>
    <row r="21" spans="2:5" x14ac:dyDescent="0.25">
      <c r="B21" s="9" t="s">
        <v>46</v>
      </c>
      <c r="C21" s="9" t="s">
        <v>18</v>
      </c>
      <c r="D21" s="61">
        <f>C4+C5+C12+C13+C14</f>
        <v>34</v>
      </c>
    </row>
    <row r="22" spans="2:5" x14ac:dyDescent="0.25">
      <c r="B22" s="9" t="s">
        <v>47</v>
      </c>
      <c r="C22" s="9" t="s">
        <v>19</v>
      </c>
      <c r="D22" s="61">
        <f>C4+C5+C9+C13+C14</f>
        <v>38</v>
      </c>
    </row>
    <row r="23" spans="2:5" x14ac:dyDescent="0.25">
      <c r="B23" s="9" t="s">
        <v>48</v>
      </c>
      <c r="C23" s="9" t="s">
        <v>20</v>
      </c>
      <c r="D23" s="61">
        <f>C4+C6+C11+C13+C14</f>
        <v>38</v>
      </c>
    </row>
    <row r="24" spans="2:5" x14ac:dyDescent="0.25">
      <c r="B24" s="131" t="s">
        <v>49</v>
      </c>
      <c r="C24" s="131" t="s">
        <v>21</v>
      </c>
      <c r="D24" s="222">
        <f>C4+C6+C7+C8+C11+C13+C14</f>
        <v>64</v>
      </c>
      <c r="E24" s="5" t="s">
        <v>80</v>
      </c>
    </row>
    <row r="25" spans="2:5" x14ac:dyDescent="0.25">
      <c r="B25" s="9" t="s">
        <v>50</v>
      </c>
      <c r="C25" s="9" t="s">
        <v>22</v>
      </c>
      <c r="D25" s="61">
        <f>C4+C6+C7+C8+C9+C13+C14</f>
        <v>63</v>
      </c>
    </row>
    <row r="26" spans="2:5" x14ac:dyDescent="0.25">
      <c r="B26" s="9" t="s">
        <v>51</v>
      </c>
      <c r="C26" s="9" t="s">
        <v>23</v>
      </c>
      <c r="D26" s="61">
        <f>C4+C6+C7+C10+C13+C14</f>
        <v>57</v>
      </c>
    </row>
  </sheetData>
  <mergeCells count="1">
    <mergeCell ref="B1:K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O55"/>
  <sheetViews>
    <sheetView topLeftCell="A12" zoomScaleNormal="100" workbookViewId="0">
      <selection activeCell="H54" sqref="H54"/>
    </sheetView>
  </sheetViews>
  <sheetFormatPr defaultColWidth="11.5" defaultRowHeight="14.3" x14ac:dyDescent="0.25"/>
  <cols>
    <col min="1" max="1" width="3.125" customWidth="1"/>
    <col min="2" max="2" width="9.125" customWidth="1"/>
    <col min="3" max="3" width="12.125" customWidth="1"/>
    <col min="4" max="4" width="10.5" bestFit="1" customWidth="1"/>
    <col min="5" max="5" width="9.75" customWidth="1"/>
    <col min="6" max="6" width="10" customWidth="1"/>
    <col min="7" max="7" width="7.625" customWidth="1"/>
    <col min="8" max="8" width="5.5" bestFit="1" customWidth="1"/>
    <col min="9" max="9" width="6.75" customWidth="1"/>
    <col min="10" max="10" width="8.375" customWidth="1"/>
    <col min="11" max="11" width="9" customWidth="1"/>
    <col min="12" max="12" width="8.5" customWidth="1"/>
    <col min="13" max="13" width="9.375" customWidth="1"/>
    <col min="14" max="14" width="10.625" customWidth="1"/>
  </cols>
  <sheetData>
    <row r="1" spans="2:15" s="62" customFormat="1" ht="58.75" customHeight="1" x14ac:dyDescent="0.4">
      <c r="B1" s="253" t="s">
        <v>81</v>
      </c>
      <c r="C1" s="253"/>
      <c r="D1" s="253"/>
      <c r="E1" s="253"/>
      <c r="F1" s="253"/>
      <c r="G1" s="253"/>
      <c r="H1" s="253"/>
      <c r="I1" s="253"/>
      <c r="J1" s="253"/>
      <c r="K1" s="253"/>
      <c r="L1" s="253"/>
      <c r="M1" s="253"/>
      <c r="N1" s="253"/>
      <c r="O1" s="147"/>
    </row>
    <row r="2" spans="2:15" s="62" customFormat="1" ht="25.3" customHeight="1" x14ac:dyDescent="0.4">
      <c r="B2" s="215"/>
      <c r="C2" s="215"/>
      <c r="D2" s="215"/>
      <c r="E2" s="215"/>
      <c r="F2" s="215"/>
      <c r="G2" s="215"/>
      <c r="H2" s="215"/>
      <c r="I2" s="215"/>
      <c r="J2" s="215"/>
      <c r="K2" s="215"/>
      <c r="L2" s="215"/>
      <c r="M2" s="215"/>
      <c r="N2" s="215"/>
      <c r="O2" s="147"/>
    </row>
    <row r="3" spans="2:15" x14ac:dyDescent="0.25">
      <c r="B3" s="254" t="s">
        <v>82</v>
      </c>
      <c r="C3" s="254"/>
      <c r="D3" s="254"/>
      <c r="E3" s="254"/>
      <c r="F3" s="254"/>
      <c r="G3" s="254"/>
      <c r="H3" s="254"/>
      <c r="I3" s="254"/>
      <c r="J3" s="254"/>
      <c r="K3" s="254"/>
      <c r="L3" s="254"/>
      <c r="M3" s="254"/>
      <c r="N3" s="254"/>
    </row>
    <row r="4" spans="2:15" ht="50.45" customHeight="1" x14ac:dyDescent="0.25">
      <c r="B4" s="89" t="s">
        <v>0</v>
      </c>
      <c r="C4" s="134" t="s">
        <v>66</v>
      </c>
      <c r="D4" s="134" t="s">
        <v>64</v>
      </c>
      <c r="E4" s="134" t="s">
        <v>67</v>
      </c>
      <c r="F4" s="123" t="s">
        <v>25</v>
      </c>
      <c r="G4" s="125" t="s">
        <v>35</v>
      </c>
      <c r="H4" s="126" t="s">
        <v>36</v>
      </c>
      <c r="I4" s="126" t="s">
        <v>37</v>
      </c>
      <c r="J4" s="127" t="s">
        <v>38</v>
      </c>
      <c r="K4" s="89" t="s">
        <v>39</v>
      </c>
      <c r="L4" s="90" t="s">
        <v>40</v>
      </c>
      <c r="M4" s="127" t="s">
        <v>68</v>
      </c>
      <c r="N4" s="136" t="s">
        <v>24</v>
      </c>
    </row>
    <row r="5" spans="2:15" x14ac:dyDescent="0.25">
      <c r="B5" s="84" t="s">
        <v>6</v>
      </c>
      <c r="C5" s="1">
        <v>2</v>
      </c>
      <c r="D5" s="1">
        <v>3</v>
      </c>
      <c r="E5" s="1">
        <v>4</v>
      </c>
      <c r="F5" s="148">
        <f>(C5+(D5)+E5)/3</f>
        <v>3</v>
      </c>
      <c r="G5" s="140">
        <v>0</v>
      </c>
      <c r="H5" s="141">
        <f>G5+F5</f>
        <v>3</v>
      </c>
      <c r="I5" s="2">
        <f t="shared" ref="I5" si="0">J5-F5</f>
        <v>0</v>
      </c>
      <c r="J5" s="142">
        <f>MIN(I6,I7)</f>
        <v>3.0000000000000027</v>
      </c>
      <c r="K5" s="76">
        <f>I5-G5</f>
        <v>0</v>
      </c>
      <c r="L5" s="77">
        <f>J5-H5</f>
        <v>0</v>
      </c>
      <c r="M5" s="80" t="s">
        <v>41</v>
      </c>
      <c r="N5" s="137">
        <v>10000</v>
      </c>
    </row>
    <row r="6" spans="2:15" x14ac:dyDescent="0.25">
      <c r="B6" s="84" t="s">
        <v>7</v>
      </c>
      <c r="C6" s="1">
        <v>4</v>
      </c>
      <c r="D6" s="1">
        <v>7</v>
      </c>
      <c r="E6" s="1">
        <v>10</v>
      </c>
      <c r="F6" s="148">
        <f t="shared" ref="F6:F15" si="1">(C6+(D6)+E6)/3</f>
        <v>7</v>
      </c>
      <c r="G6" s="140">
        <f>H5</f>
        <v>3</v>
      </c>
      <c r="H6" s="141">
        <f>G6+F6</f>
        <v>10</v>
      </c>
      <c r="I6" s="2">
        <f>J6-F6</f>
        <v>21</v>
      </c>
      <c r="J6" s="142">
        <f>MIN(I13,I10)</f>
        <v>28</v>
      </c>
      <c r="K6" s="79">
        <f t="shared" ref="K6:L15" si="2">I6-G6</f>
        <v>18</v>
      </c>
      <c r="L6" s="59">
        <f t="shared" si="2"/>
        <v>18</v>
      </c>
      <c r="M6" s="80"/>
      <c r="N6" s="137">
        <v>20000</v>
      </c>
    </row>
    <row r="7" spans="2:15" x14ac:dyDescent="0.25">
      <c r="B7" s="84" t="s">
        <v>9</v>
      </c>
      <c r="C7" s="1">
        <v>5</v>
      </c>
      <c r="D7" s="1">
        <v>6</v>
      </c>
      <c r="E7" s="1">
        <v>9</v>
      </c>
      <c r="F7" s="148">
        <f t="shared" si="1"/>
        <v>6.666666666666667</v>
      </c>
      <c r="G7" s="140">
        <f>H5</f>
        <v>3</v>
      </c>
      <c r="H7" s="141">
        <f t="shared" ref="H7:H14" si="3">G7+F7</f>
        <v>9.6666666666666679</v>
      </c>
      <c r="I7" s="2">
        <f t="shared" ref="I7:I9" si="4">J7-F7</f>
        <v>3.0000000000000027</v>
      </c>
      <c r="J7" s="142">
        <f>MIN(I12,I8)</f>
        <v>9.6666666666666696</v>
      </c>
      <c r="K7" s="76">
        <f t="shared" si="2"/>
        <v>0</v>
      </c>
      <c r="L7" s="77">
        <f t="shared" si="2"/>
        <v>0</v>
      </c>
      <c r="M7" s="80" t="s">
        <v>41</v>
      </c>
      <c r="N7" s="137">
        <v>15000</v>
      </c>
    </row>
    <row r="8" spans="2:15" x14ac:dyDescent="0.25">
      <c r="B8" s="84" t="s">
        <v>10</v>
      </c>
      <c r="C8" s="1">
        <v>6</v>
      </c>
      <c r="D8" s="1">
        <v>7</v>
      </c>
      <c r="E8" s="1">
        <v>16</v>
      </c>
      <c r="F8" s="148">
        <f t="shared" si="1"/>
        <v>9.6666666666666661</v>
      </c>
      <c r="G8" s="140">
        <f>H7</f>
        <v>9.6666666666666679</v>
      </c>
      <c r="H8" s="141">
        <f t="shared" si="3"/>
        <v>19.333333333333336</v>
      </c>
      <c r="I8" s="2">
        <f t="shared" si="4"/>
        <v>9.6666666666666696</v>
      </c>
      <c r="J8" s="142">
        <f>MIN(I9,I11)</f>
        <v>19.333333333333336</v>
      </c>
      <c r="K8" s="76">
        <f t="shared" si="2"/>
        <v>0</v>
      </c>
      <c r="L8" s="77">
        <f t="shared" si="2"/>
        <v>0</v>
      </c>
      <c r="M8" s="80" t="s">
        <v>41</v>
      </c>
      <c r="N8" s="137">
        <v>45000</v>
      </c>
    </row>
    <row r="9" spans="2:15" x14ac:dyDescent="0.25">
      <c r="B9" s="84" t="s">
        <v>12</v>
      </c>
      <c r="C9" s="1">
        <v>7</v>
      </c>
      <c r="D9" s="1">
        <v>9</v>
      </c>
      <c r="E9" s="1">
        <v>10</v>
      </c>
      <c r="F9" s="148">
        <f t="shared" si="1"/>
        <v>8.6666666666666661</v>
      </c>
      <c r="G9" s="140">
        <f>H8</f>
        <v>19.333333333333336</v>
      </c>
      <c r="H9" s="141">
        <f t="shared" si="3"/>
        <v>28</v>
      </c>
      <c r="I9" s="2">
        <f t="shared" si="4"/>
        <v>19.333333333333336</v>
      </c>
      <c r="J9" s="142">
        <f>MIN(I10,I12)</f>
        <v>28</v>
      </c>
      <c r="K9" s="76">
        <f t="shared" si="2"/>
        <v>0</v>
      </c>
      <c r="L9" s="77">
        <f t="shared" si="2"/>
        <v>0</v>
      </c>
      <c r="M9" s="80" t="s">
        <v>41</v>
      </c>
      <c r="N9" s="137">
        <v>10000</v>
      </c>
    </row>
    <row r="10" spans="2:15" x14ac:dyDescent="0.25">
      <c r="B10" s="84" t="s">
        <v>13</v>
      </c>
      <c r="C10" s="1">
        <v>4</v>
      </c>
      <c r="D10" s="1">
        <v>5</v>
      </c>
      <c r="E10" s="1">
        <v>6</v>
      </c>
      <c r="F10" s="148">
        <f t="shared" si="1"/>
        <v>5</v>
      </c>
      <c r="G10" s="140">
        <f>MAX(H6,H9)</f>
        <v>28</v>
      </c>
      <c r="H10" s="141">
        <f t="shared" si="3"/>
        <v>33</v>
      </c>
      <c r="I10" s="2">
        <f>J10-F10</f>
        <v>28</v>
      </c>
      <c r="J10" s="142">
        <f>I14</f>
        <v>33</v>
      </c>
      <c r="K10" s="76">
        <f t="shared" si="2"/>
        <v>0</v>
      </c>
      <c r="L10" s="77">
        <f t="shared" si="2"/>
        <v>0</v>
      </c>
      <c r="M10" s="80" t="s">
        <v>41</v>
      </c>
      <c r="N10" s="137">
        <v>15000</v>
      </c>
    </row>
    <row r="11" spans="2:15" x14ac:dyDescent="0.25">
      <c r="B11" s="84" t="s">
        <v>16</v>
      </c>
      <c r="C11" s="1">
        <v>3</v>
      </c>
      <c r="D11" s="1">
        <v>6</v>
      </c>
      <c r="E11" s="1">
        <v>10</v>
      </c>
      <c r="F11" s="148">
        <f t="shared" si="1"/>
        <v>6.333333333333333</v>
      </c>
      <c r="G11" s="140">
        <f>H8</f>
        <v>19.333333333333336</v>
      </c>
      <c r="H11" s="141">
        <f t="shared" si="3"/>
        <v>25.666666666666668</v>
      </c>
      <c r="I11" s="2">
        <f>J11-F11</f>
        <v>26.666666666666668</v>
      </c>
      <c r="J11" s="142">
        <f>I14</f>
        <v>33</v>
      </c>
      <c r="K11" s="79">
        <f t="shared" si="2"/>
        <v>7.3333333333333321</v>
      </c>
      <c r="L11" s="59">
        <f t="shared" si="2"/>
        <v>7.3333333333333321</v>
      </c>
      <c r="M11" s="91"/>
      <c r="N11" s="137">
        <v>20000</v>
      </c>
    </row>
    <row r="12" spans="2:15" x14ac:dyDescent="0.25">
      <c r="B12" s="84" t="s">
        <v>11</v>
      </c>
      <c r="C12" s="1">
        <v>2</v>
      </c>
      <c r="D12" s="1">
        <v>4</v>
      </c>
      <c r="E12" s="1">
        <v>7</v>
      </c>
      <c r="F12" s="148">
        <f t="shared" si="1"/>
        <v>4.333333333333333</v>
      </c>
      <c r="G12" s="140">
        <f>MAX(H7,H9)</f>
        <v>28</v>
      </c>
      <c r="H12" s="141">
        <f t="shared" si="3"/>
        <v>32.333333333333336</v>
      </c>
      <c r="I12" s="2">
        <f t="shared" ref="I12:I15" si="5">J12-F12</f>
        <v>28.666666666666668</v>
      </c>
      <c r="J12" s="142">
        <f>I14</f>
        <v>33</v>
      </c>
      <c r="K12" s="79">
        <f t="shared" si="2"/>
        <v>0.66666666666666785</v>
      </c>
      <c r="L12" s="59">
        <f t="shared" si="2"/>
        <v>0.6666666666666643</v>
      </c>
      <c r="M12" s="80"/>
      <c r="N12" s="137">
        <v>10000</v>
      </c>
    </row>
    <row r="13" spans="2:15" x14ac:dyDescent="0.25">
      <c r="B13" s="84" t="s">
        <v>8</v>
      </c>
      <c r="C13" s="1">
        <v>2</v>
      </c>
      <c r="D13" s="1">
        <v>2</v>
      </c>
      <c r="E13" s="1">
        <v>2</v>
      </c>
      <c r="F13" s="148">
        <f t="shared" si="1"/>
        <v>2</v>
      </c>
      <c r="G13" s="140">
        <f>H6</f>
        <v>10</v>
      </c>
      <c r="H13" s="141">
        <f t="shared" si="3"/>
        <v>12</v>
      </c>
      <c r="I13" s="2">
        <f t="shared" si="5"/>
        <v>31</v>
      </c>
      <c r="J13" s="142">
        <f>I14</f>
        <v>33</v>
      </c>
      <c r="K13" s="79">
        <f t="shared" si="2"/>
        <v>21</v>
      </c>
      <c r="L13" s="59">
        <f t="shared" si="2"/>
        <v>21</v>
      </c>
      <c r="M13" s="80"/>
      <c r="N13" s="137">
        <v>5000</v>
      </c>
    </row>
    <row r="14" spans="2:15" x14ac:dyDescent="0.25">
      <c r="B14" s="84" t="s">
        <v>14</v>
      </c>
      <c r="C14" s="1">
        <v>3</v>
      </c>
      <c r="D14" s="1">
        <v>4</v>
      </c>
      <c r="E14" s="1">
        <v>14</v>
      </c>
      <c r="F14" s="148">
        <f t="shared" si="1"/>
        <v>7</v>
      </c>
      <c r="G14" s="140">
        <f>MAX(H10:H13)</f>
        <v>33</v>
      </c>
      <c r="H14" s="141">
        <f t="shared" si="3"/>
        <v>40</v>
      </c>
      <c r="I14" s="2">
        <f t="shared" si="5"/>
        <v>33</v>
      </c>
      <c r="J14" s="142">
        <f>I15</f>
        <v>40</v>
      </c>
      <c r="K14" s="76">
        <f>I14-G14</f>
        <v>0</v>
      </c>
      <c r="L14" s="77">
        <f t="shared" si="2"/>
        <v>0</v>
      </c>
      <c r="M14" s="80" t="s">
        <v>41</v>
      </c>
      <c r="N14" s="137">
        <v>40000</v>
      </c>
    </row>
    <row r="15" spans="2:15" x14ac:dyDescent="0.25">
      <c r="B15" s="86" t="s">
        <v>15</v>
      </c>
      <c r="C15" s="149">
        <v>2</v>
      </c>
      <c r="D15" s="149">
        <v>3</v>
      </c>
      <c r="E15" s="149">
        <v>4</v>
      </c>
      <c r="F15" s="148">
        <f t="shared" si="1"/>
        <v>3</v>
      </c>
      <c r="G15" s="143">
        <f>H14</f>
        <v>40</v>
      </c>
      <c r="H15" s="144">
        <f>G15+F15</f>
        <v>43</v>
      </c>
      <c r="I15" s="145">
        <f t="shared" si="5"/>
        <v>40</v>
      </c>
      <c r="J15" s="146">
        <f>H15</f>
        <v>43</v>
      </c>
      <c r="K15" s="81">
        <f t="shared" si="2"/>
        <v>0</v>
      </c>
      <c r="L15" s="82">
        <f t="shared" si="2"/>
        <v>0</v>
      </c>
      <c r="M15" s="117" t="s">
        <v>41</v>
      </c>
      <c r="N15" s="138">
        <v>15000</v>
      </c>
    </row>
    <row r="16" spans="2:15" x14ac:dyDescent="0.25">
      <c r="B16" s="1"/>
      <c r="F16" s="135"/>
      <c r="G16" s="1"/>
      <c r="H16" s="1"/>
      <c r="J16" s="2"/>
      <c r="N16" s="139">
        <f>SUM(N5:N15)</f>
        <v>205000</v>
      </c>
    </row>
    <row r="17" spans="2:14" x14ac:dyDescent="0.25">
      <c r="B17" t="s">
        <v>53</v>
      </c>
      <c r="D17" s="6">
        <f>H15</f>
        <v>43</v>
      </c>
    </row>
    <row r="18" spans="2:14" x14ac:dyDescent="0.25">
      <c r="B18" t="s">
        <v>54</v>
      </c>
      <c r="D18" s="133">
        <f>N16</f>
        <v>205000</v>
      </c>
    </row>
    <row r="19" spans="2:14" x14ac:dyDescent="0.25">
      <c r="C19" s="93"/>
    </row>
    <row r="20" spans="2:14" x14ac:dyDescent="0.25">
      <c r="C20" s="4" t="s">
        <v>45</v>
      </c>
    </row>
    <row r="21" spans="2:14" x14ac:dyDescent="0.25">
      <c r="B21" s="1" t="s">
        <v>46</v>
      </c>
      <c r="C21" s="1" t="s">
        <v>18</v>
      </c>
      <c r="D21" s="2"/>
    </row>
    <row r="22" spans="2:14" x14ac:dyDescent="0.25">
      <c r="B22" s="1" t="s">
        <v>47</v>
      </c>
      <c r="C22" s="1" t="s">
        <v>19</v>
      </c>
      <c r="D22" s="2"/>
    </row>
    <row r="23" spans="2:14" x14ac:dyDescent="0.25">
      <c r="B23" s="1" t="s">
        <v>48</v>
      </c>
      <c r="C23" s="1" t="s">
        <v>20</v>
      </c>
      <c r="D23" s="2"/>
    </row>
    <row r="24" spans="2:14" x14ac:dyDescent="0.25">
      <c r="B24" s="1" t="s">
        <v>49</v>
      </c>
      <c r="C24" s="1" t="s">
        <v>21</v>
      </c>
      <c r="D24" s="2"/>
    </row>
    <row r="25" spans="2:14" x14ac:dyDescent="0.25">
      <c r="B25" s="3" t="s">
        <v>50</v>
      </c>
      <c r="C25" s="7" t="s">
        <v>22</v>
      </c>
      <c r="D25" s="119">
        <f>D17</f>
        <v>43</v>
      </c>
      <c r="E25" s="207" t="s">
        <v>55</v>
      </c>
    </row>
    <row r="26" spans="2:14" x14ac:dyDescent="0.25">
      <c r="B26" s="1" t="s">
        <v>51</v>
      </c>
      <c r="C26" s="1" t="s">
        <v>23</v>
      </c>
      <c r="D26" s="2"/>
    </row>
    <row r="31" spans="2:14" x14ac:dyDescent="0.25">
      <c r="B31" s="254" t="s">
        <v>83</v>
      </c>
      <c r="C31" s="254"/>
      <c r="D31" s="254"/>
      <c r="E31" s="254"/>
      <c r="F31" s="254"/>
      <c r="G31" s="254"/>
      <c r="H31" s="254"/>
      <c r="I31" s="254"/>
      <c r="J31" s="254"/>
      <c r="K31" s="254"/>
      <c r="L31" s="254"/>
      <c r="M31" s="254"/>
      <c r="N31" s="254"/>
    </row>
    <row r="33" spans="2:14" ht="50.45" customHeight="1" x14ac:dyDescent="0.25">
      <c r="B33" s="89" t="s">
        <v>0</v>
      </c>
      <c r="C33" s="134" t="s">
        <v>66</v>
      </c>
      <c r="D33" s="134" t="s">
        <v>64</v>
      </c>
      <c r="E33" s="134" t="s">
        <v>67</v>
      </c>
      <c r="F33" s="123" t="s">
        <v>25</v>
      </c>
      <c r="G33" s="125" t="s">
        <v>35</v>
      </c>
      <c r="H33" s="126" t="s">
        <v>36</v>
      </c>
      <c r="I33" s="126" t="s">
        <v>37</v>
      </c>
      <c r="J33" s="127" t="s">
        <v>38</v>
      </c>
      <c r="K33" s="89" t="s">
        <v>39</v>
      </c>
      <c r="L33" s="90" t="s">
        <v>40</v>
      </c>
      <c r="M33" s="127" t="s">
        <v>68</v>
      </c>
      <c r="N33" s="136" t="s">
        <v>24</v>
      </c>
    </row>
    <row r="34" spans="2:14" x14ac:dyDescent="0.25">
      <c r="B34" s="84" t="s">
        <v>6</v>
      </c>
      <c r="C34" s="1">
        <v>2</v>
      </c>
      <c r="D34" s="1">
        <v>3</v>
      </c>
      <c r="E34" s="1">
        <v>4</v>
      </c>
      <c r="F34" s="148">
        <f>(C34+4*(D34)+E34)/6</f>
        <v>3</v>
      </c>
      <c r="G34" s="140">
        <v>0</v>
      </c>
      <c r="H34" s="141">
        <f>G34+F34</f>
        <v>3</v>
      </c>
      <c r="I34" s="2">
        <f t="shared" ref="I34" si="6">J34-F34</f>
        <v>0</v>
      </c>
      <c r="J34" s="142">
        <f>MIN(I35,I36)</f>
        <v>2.9999999999999973</v>
      </c>
      <c r="K34" s="76">
        <f>I34-G34</f>
        <v>0</v>
      </c>
      <c r="L34" s="77">
        <f>J34-H34</f>
        <v>0</v>
      </c>
      <c r="M34" s="80" t="s">
        <v>41</v>
      </c>
      <c r="N34" s="137">
        <v>10000</v>
      </c>
    </row>
    <row r="35" spans="2:14" x14ac:dyDescent="0.25">
      <c r="B35" s="84" t="s">
        <v>7</v>
      </c>
      <c r="C35" s="1">
        <v>4</v>
      </c>
      <c r="D35" s="1">
        <v>7</v>
      </c>
      <c r="E35" s="1">
        <v>10</v>
      </c>
      <c r="F35" s="148">
        <f>(C35+4*(D35)+E35)/6</f>
        <v>7</v>
      </c>
      <c r="G35" s="140">
        <f>H34</f>
        <v>3</v>
      </c>
      <c r="H35" s="141">
        <f>G35+F35</f>
        <v>10</v>
      </c>
      <c r="I35" s="2">
        <f>J35-F35</f>
        <v>19.5</v>
      </c>
      <c r="J35" s="142">
        <f>MIN(I42,I39)</f>
        <v>26.5</v>
      </c>
      <c r="K35" s="79">
        <f t="shared" ref="K35:K42" si="7">I35-G35</f>
        <v>16.5</v>
      </c>
      <c r="L35" s="59">
        <f t="shared" ref="L35:L44" si="8">J35-H35</f>
        <v>16.5</v>
      </c>
      <c r="M35" s="80"/>
      <c r="N35" s="137">
        <v>20000</v>
      </c>
    </row>
    <row r="36" spans="2:14" x14ac:dyDescent="0.25">
      <c r="B36" s="84" t="s">
        <v>9</v>
      </c>
      <c r="C36" s="1">
        <v>5</v>
      </c>
      <c r="D36" s="1">
        <v>6</v>
      </c>
      <c r="E36" s="1">
        <v>9</v>
      </c>
      <c r="F36" s="148">
        <f t="shared" ref="F36:F44" si="9">(C36+4*(D36)+E36)/6</f>
        <v>6.333333333333333</v>
      </c>
      <c r="G36" s="140">
        <f>H34</f>
        <v>3</v>
      </c>
      <c r="H36" s="141">
        <f t="shared" ref="H36:H43" si="10">G36+F36</f>
        <v>9.3333333333333321</v>
      </c>
      <c r="I36" s="2">
        <f t="shared" ref="I36:I38" si="11">J36-F36</f>
        <v>2.9999999999999973</v>
      </c>
      <c r="J36" s="142">
        <f>MIN(I41,I37)</f>
        <v>9.3333333333333304</v>
      </c>
      <c r="K36" s="76">
        <f t="shared" si="7"/>
        <v>0</v>
      </c>
      <c r="L36" s="77">
        <f t="shared" si="8"/>
        <v>0</v>
      </c>
      <c r="M36" s="80" t="s">
        <v>41</v>
      </c>
      <c r="N36" s="137">
        <v>15000</v>
      </c>
    </row>
    <row r="37" spans="2:14" x14ac:dyDescent="0.25">
      <c r="B37" s="84" t="s">
        <v>10</v>
      </c>
      <c r="C37" s="1">
        <v>6</v>
      </c>
      <c r="D37" s="1">
        <v>7</v>
      </c>
      <c r="E37" s="1">
        <v>16</v>
      </c>
      <c r="F37" s="148">
        <f t="shared" si="9"/>
        <v>8.3333333333333339</v>
      </c>
      <c r="G37" s="140">
        <f>H36</f>
        <v>9.3333333333333321</v>
      </c>
      <c r="H37" s="141">
        <f t="shared" si="10"/>
        <v>17.666666666666664</v>
      </c>
      <c r="I37" s="2">
        <f t="shared" si="11"/>
        <v>9.3333333333333304</v>
      </c>
      <c r="J37" s="142">
        <f>MIN(I38,I40)</f>
        <v>17.666666666666664</v>
      </c>
      <c r="K37" s="76">
        <f t="shared" si="7"/>
        <v>0</v>
      </c>
      <c r="L37" s="77">
        <f t="shared" si="8"/>
        <v>0</v>
      </c>
      <c r="M37" s="80" t="s">
        <v>41</v>
      </c>
      <c r="N37" s="137">
        <v>45000</v>
      </c>
    </row>
    <row r="38" spans="2:14" x14ac:dyDescent="0.25">
      <c r="B38" s="84" t="s">
        <v>12</v>
      </c>
      <c r="C38" s="1">
        <v>7</v>
      </c>
      <c r="D38" s="1">
        <v>9</v>
      </c>
      <c r="E38" s="1">
        <v>10</v>
      </c>
      <c r="F38" s="148">
        <f t="shared" si="9"/>
        <v>8.8333333333333339</v>
      </c>
      <c r="G38" s="140">
        <f>H37</f>
        <v>17.666666666666664</v>
      </c>
      <c r="H38" s="141">
        <f t="shared" si="10"/>
        <v>26.5</v>
      </c>
      <c r="I38" s="2">
        <f t="shared" si="11"/>
        <v>17.666666666666664</v>
      </c>
      <c r="J38" s="142">
        <f>MIN(I39,I41)</f>
        <v>26.5</v>
      </c>
      <c r="K38" s="76">
        <f t="shared" si="7"/>
        <v>0</v>
      </c>
      <c r="L38" s="77">
        <f t="shared" si="8"/>
        <v>0</v>
      </c>
      <c r="M38" s="80" t="s">
        <v>41</v>
      </c>
      <c r="N38" s="137">
        <v>10000</v>
      </c>
    </row>
    <row r="39" spans="2:14" x14ac:dyDescent="0.25">
      <c r="B39" s="84" t="s">
        <v>13</v>
      </c>
      <c r="C39" s="1">
        <v>4</v>
      </c>
      <c r="D39" s="1">
        <v>5</v>
      </c>
      <c r="E39" s="1">
        <v>6</v>
      </c>
      <c r="F39" s="148">
        <f t="shared" si="9"/>
        <v>5</v>
      </c>
      <c r="G39" s="140">
        <f>MAX(H35,H38)</f>
        <v>26.5</v>
      </c>
      <c r="H39" s="141">
        <f t="shared" si="10"/>
        <v>31.5</v>
      </c>
      <c r="I39" s="2">
        <f>J39-F39</f>
        <v>26.5</v>
      </c>
      <c r="J39" s="142">
        <f>I43</f>
        <v>31.5</v>
      </c>
      <c r="K39" s="76">
        <f t="shared" si="7"/>
        <v>0</v>
      </c>
      <c r="L39" s="77">
        <f t="shared" si="8"/>
        <v>0</v>
      </c>
      <c r="M39" s="80" t="s">
        <v>41</v>
      </c>
      <c r="N39" s="137">
        <v>15000</v>
      </c>
    </row>
    <row r="40" spans="2:14" x14ac:dyDescent="0.25">
      <c r="B40" s="84" t="s">
        <v>16</v>
      </c>
      <c r="C40" s="1">
        <v>3</v>
      </c>
      <c r="D40" s="1">
        <v>6</v>
      </c>
      <c r="E40" s="1">
        <v>10</v>
      </c>
      <c r="F40" s="148">
        <f t="shared" si="9"/>
        <v>6.166666666666667</v>
      </c>
      <c r="G40" s="140">
        <f>H37</f>
        <v>17.666666666666664</v>
      </c>
      <c r="H40" s="141">
        <f t="shared" si="10"/>
        <v>23.833333333333332</v>
      </c>
      <c r="I40" s="2">
        <f>J40-F40</f>
        <v>25.333333333333332</v>
      </c>
      <c r="J40" s="142">
        <f>I43</f>
        <v>31.5</v>
      </c>
      <c r="K40" s="79">
        <f t="shared" si="7"/>
        <v>7.6666666666666679</v>
      </c>
      <c r="L40" s="59">
        <f t="shared" si="8"/>
        <v>7.6666666666666679</v>
      </c>
      <c r="M40" s="91"/>
      <c r="N40" s="137">
        <v>20000</v>
      </c>
    </row>
    <row r="41" spans="2:14" x14ac:dyDescent="0.25">
      <c r="B41" s="84" t="s">
        <v>11</v>
      </c>
      <c r="C41" s="1">
        <v>2</v>
      </c>
      <c r="D41" s="1">
        <v>4</v>
      </c>
      <c r="E41" s="1">
        <v>7</v>
      </c>
      <c r="F41" s="148">
        <f t="shared" si="9"/>
        <v>4.166666666666667</v>
      </c>
      <c r="G41" s="140">
        <f>MAX(H36,H38)</f>
        <v>26.5</v>
      </c>
      <c r="H41" s="141">
        <f t="shared" si="10"/>
        <v>30.666666666666668</v>
      </c>
      <c r="I41" s="2">
        <f t="shared" ref="I41:I44" si="12">J41-F41</f>
        <v>27.333333333333332</v>
      </c>
      <c r="J41" s="142">
        <f>I43</f>
        <v>31.5</v>
      </c>
      <c r="K41" s="79">
        <f t="shared" si="7"/>
        <v>0.83333333333333215</v>
      </c>
      <c r="L41" s="59">
        <f t="shared" si="8"/>
        <v>0.83333333333333215</v>
      </c>
      <c r="M41" s="80"/>
      <c r="N41" s="137">
        <v>10000</v>
      </c>
    </row>
    <row r="42" spans="2:14" x14ac:dyDescent="0.25">
      <c r="B42" s="84" t="s">
        <v>8</v>
      </c>
      <c r="C42" s="1">
        <v>2</v>
      </c>
      <c r="D42" s="1">
        <v>2</v>
      </c>
      <c r="E42" s="1">
        <v>2</v>
      </c>
      <c r="F42" s="148">
        <f t="shared" si="9"/>
        <v>2</v>
      </c>
      <c r="G42" s="140">
        <f>H35</f>
        <v>10</v>
      </c>
      <c r="H42" s="141">
        <f t="shared" si="10"/>
        <v>12</v>
      </c>
      <c r="I42" s="2">
        <f t="shared" si="12"/>
        <v>29.5</v>
      </c>
      <c r="J42" s="142">
        <f>I43</f>
        <v>31.5</v>
      </c>
      <c r="K42" s="79">
        <f t="shared" si="7"/>
        <v>19.5</v>
      </c>
      <c r="L42" s="59">
        <f t="shared" si="8"/>
        <v>19.5</v>
      </c>
      <c r="M42" s="80"/>
      <c r="N42" s="137">
        <v>5000</v>
      </c>
    </row>
    <row r="43" spans="2:14" x14ac:dyDescent="0.25">
      <c r="B43" s="84" t="s">
        <v>14</v>
      </c>
      <c r="C43" s="1">
        <v>3</v>
      </c>
      <c r="D43" s="1">
        <v>4</v>
      </c>
      <c r="E43" s="1">
        <v>14</v>
      </c>
      <c r="F43" s="148">
        <f t="shared" si="9"/>
        <v>5.5</v>
      </c>
      <c r="G43" s="140">
        <f>MAX(H39:H42)</f>
        <v>31.5</v>
      </c>
      <c r="H43" s="141">
        <f t="shared" si="10"/>
        <v>37</v>
      </c>
      <c r="I43" s="2">
        <f t="shared" si="12"/>
        <v>31.5</v>
      </c>
      <c r="J43" s="142">
        <f>I44</f>
        <v>37</v>
      </c>
      <c r="K43" s="76">
        <f>I43-G43</f>
        <v>0</v>
      </c>
      <c r="L43" s="77">
        <f t="shared" si="8"/>
        <v>0</v>
      </c>
      <c r="M43" s="80" t="s">
        <v>41</v>
      </c>
      <c r="N43" s="137">
        <v>40000</v>
      </c>
    </row>
    <row r="44" spans="2:14" x14ac:dyDescent="0.25">
      <c r="B44" s="86" t="s">
        <v>15</v>
      </c>
      <c r="C44" s="149">
        <v>2</v>
      </c>
      <c r="D44" s="149">
        <v>3</v>
      </c>
      <c r="E44" s="149">
        <v>4</v>
      </c>
      <c r="F44" s="150">
        <f t="shared" si="9"/>
        <v>3</v>
      </c>
      <c r="G44" s="143">
        <f>H43</f>
        <v>37</v>
      </c>
      <c r="H44" s="144">
        <f>G44+F44</f>
        <v>40</v>
      </c>
      <c r="I44" s="145">
        <f t="shared" si="12"/>
        <v>37</v>
      </c>
      <c r="J44" s="146">
        <f>H44</f>
        <v>40</v>
      </c>
      <c r="K44" s="81">
        <f t="shared" ref="K44" si="13">I44-G44</f>
        <v>0</v>
      </c>
      <c r="L44" s="82">
        <f t="shared" si="8"/>
        <v>0</v>
      </c>
      <c r="M44" s="117" t="s">
        <v>41</v>
      </c>
      <c r="N44" s="138">
        <v>15000</v>
      </c>
    </row>
    <row r="45" spans="2:14" x14ac:dyDescent="0.25">
      <c r="B45" s="1"/>
      <c r="F45" s="135"/>
      <c r="G45" s="1"/>
      <c r="H45" s="1"/>
      <c r="J45" s="2"/>
      <c r="N45" s="139">
        <f>SUM(N34:N44)</f>
        <v>205000</v>
      </c>
    </row>
    <row r="46" spans="2:14" x14ac:dyDescent="0.25">
      <c r="B46" t="s">
        <v>53</v>
      </c>
      <c r="D46" s="6">
        <f>H44</f>
        <v>40</v>
      </c>
    </row>
    <row r="47" spans="2:14" x14ac:dyDescent="0.25">
      <c r="B47" t="s">
        <v>54</v>
      </c>
      <c r="D47" s="133">
        <f>N45</f>
        <v>205000</v>
      </c>
    </row>
    <row r="48" spans="2:14" x14ac:dyDescent="0.25">
      <c r="C48" s="93"/>
    </row>
    <row r="49" spans="2:5" x14ac:dyDescent="0.25">
      <c r="C49" s="4" t="s">
        <v>45</v>
      </c>
    </row>
    <row r="50" spans="2:5" x14ac:dyDescent="0.25">
      <c r="B50" s="1" t="s">
        <v>46</v>
      </c>
      <c r="C50" s="1" t="s">
        <v>18</v>
      </c>
      <c r="D50" s="2">
        <v>20.5</v>
      </c>
    </row>
    <row r="51" spans="2:5" x14ac:dyDescent="0.25">
      <c r="B51" s="1" t="s">
        <v>47</v>
      </c>
      <c r="C51" s="1" t="s">
        <v>19</v>
      </c>
      <c r="D51" s="2">
        <v>23.5</v>
      </c>
    </row>
    <row r="52" spans="2:5" x14ac:dyDescent="0.25">
      <c r="B52" s="1" t="s">
        <v>48</v>
      </c>
      <c r="C52" s="1" t="s">
        <v>20</v>
      </c>
      <c r="D52" s="2">
        <v>22</v>
      </c>
    </row>
    <row r="53" spans="2:5" x14ac:dyDescent="0.25">
      <c r="B53" s="1" t="s">
        <v>49</v>
      </c>
      <c r="C53" s="1" t="s">
        <v>21</v>
      </c>
      <c r="D53" s="2">
        <v>39.166666666666671</v>
      </c>
    </row>
    <row r="54" spans="2:5" x14ac:dyDescent="0.25">
      <c r="B54" s="3" t="s">
        <v>50</v>
      </c>
      <c r="C54" s="7" t="s">
        <v>22</v>
      </c>
      <c r="D54" s="119">
        <v>40</v>
      </c>
      <c r="E54" s="207" t="s">
        <v>55</v>
      </c>
    </row>
    <row r="55" spans="2:5" x14ac:dyDescent="0.25">
      <c r="B55" s="1" t="s">
        <v>51</v>
      </c>
      <c r="C55" s="1" t="s">
        <v>23</v>
      </c>
      <c r="D55" s="2">
        <v>32.333333333333329</v>
      </c>
    </row>
  </sheetData>
  <mergeCells count="3">
    <mergeCell ref="B1:N1"/>
    <mergeCell ref="B3:N3"/>
    <mergeCell ref="B31:N3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U63"/>
  <sheetViews>
    <sheetView topLeftCell="A20" workbookViewId="0">
      <selection activeCell="K27" sqref="K27"/>
    </sheetView>
  </sheetViews>
  <sheetFormatPr defaultColWidth="9.125" defaultRowHeight="14.3" x14ac:dyDescent="0.25"/>
  <cols>
    <col min="1" max="1" width="9.125" style="64"/>
    <col min="2" max="2" width="15.625" style="64" bestFit="1" customWidth="1"/>
    <col min="3" max="3" width="17.75" style="64" bestFit="1" customWidth="1"/>
    <col min="4" max="4" width="10.625" style="64" bestFit="1" customWidth="1"/>
    <col min="5" max="5" width="10.5" style="64" bestFit="1" customWidth="1"/>
    <col min="6" max="6" width="9.25" style="64" bestFit="1" customWidth="1"/>
    <col min="7" max="7" width="13.875" style="64" bestFit="1" customWidth="1"/>
    <col min="8" max="8" width="8.875" style="64" customWidth="1"/>
    <col min="9" max="9" width="9.875" style="64" customWidth="1"/>
    <col min="10" max="10" width="10.5" style="64" bestFit="1" customWidth="1"/>
    <col min="11" max="11" width="9.125" style="64"/>
    <col min="12" max="12" width="32.375" style="64" customWidth="1"/>
    <col min="13" max="13" width="19.5" style="64" customWidth="1"/>
    <col min="14" max="16384" width="9.125" style="64"/>
  </cols>
  <sheetData>
    <row r="2" spans="2:21" ht="16.3" x14ac:dyDescent="0.25">
      <c r="B2" s="255" t="s">
        <v>84</v>
      </c>
      <c r="C2" s="256"/>
      <c r="D2" s="256"/>
      <c r="E2" s="256"/>
      <c r="F2" s="256"/>
      <c r="G2" s="256"/>
      <c r="H2" s="256"/>
      <c r="I2" s="257"/>
    </row>
    <row r="4" spans="2:21" x14ac:dyDescent="0.25">
      <c r="B4" s="228" t="s">
        <v>0</v>
      </c>
      <c r="C4" s="228" t="s">
        <v>42</v>
      </c>
      <c r="D4" s="228" t="s">
        <v>35</v>
      </c>
      <c r="E4" s="228" t="s">
        <v>36</v>
      </c>
      <c r="F4" s="228" t="s">
        <v>37</v>
      </c>
      <c r="G4" s="228" t="s">
        <v>38</v>
      </c>
      <c r="H4" s="228" t="s">
        <v>39</v>
      </c>
      <c r="I4" s="228" t="s">
        <v>40</v>
      </c>
      <c r="J4" s="229"/>
      <c r="K4" s="63"/>
      <c r="L4" s="63"/>
      <c r="M4" s="63"/>
      <c r="N4" s="63"/>
      <c r="O4" s="63"/>
      <c r="P4" s="63"/>
      <c r="Q4" s="63"/>
      <c r="R4" s="63"/>
      <c r="S4" s="63"/>
      <c r="T4" s="63"/>
      <c r="U4" s="63"/>
    </row>
    <row r="5" spans="2:21" x14ac:dyDescent="0.25">
      <c r="B5" s="230" t="s">
        <v>6</v>
      </c>
      <c r="C5" s="230">
        <v>3</v>
      </c>
      <c r="D5" s="230">
        <v>0</v>
      </c>
      <c r="E5" s="230">
        <v>3</v>
      </c>
      <c r="F5" s="230">
        <v>0</v>
      </c>
      <c r="G5" s="230">
        <v>3</v>
      </c>
      <c r="H5" s="230">
        <v>0</v>
      </c>
      <c r="I5" s="230">
        <v>0</v>
      </c>
      <c r="J5" s="230" t="s">
        <v>56</v>
      </c>
      <c r="K5" s="63"/>
      <c r="M5" s="223"/>
      <c r="N5" s="63"/>
      <c r="O5" s="63"/>
      <c r="P5" s="63"/>
      <c r="Q5" s="63"/>
      <c r="R5" s="63"/>
      <c r="S5" s="63"/>
      <c r="T5" s="63"/>
      <c r="U5" s="63"/>
    </row>
    <row r="6" spans="2:21" x14ac:dyDescent="0.25">
      <c r="B6" s="230" t="s">
        <v>7</v>
      </c>
      <c r="C6" s="230">
        <v>7</v>
      </c>
      <c r="D6" s="230">
        <v>3</v>
      </c>
      <c r="E6" s="230">
        <v>10</v>
      </c>
      <c r="F6" s="230">
        <v>20</v>
      </c>
      <c r="G6" s="230">
        <v>27</v>
      </c>
      <c r="H6" s="230">
        <v>17</v>
      </c>
      <c r="I6" s="230">
        <v>17</v>
      </c>
      <c r="J6" s="230"/>
      <c r="K6" s="63"/>
      <c r="M6" s="63"/>
      <c r="N6" s="63"/>
      <c r="O6" s="63"/>
      <c r="P6" s="63"/>
      <c r="Q6" s="63"/>
      <c r="R6" s="63"/>
      <c r="S6" s="63"/>
      <c r="T6" s="63"/>
      <c r="U6" s="63"/>
    </row>
    <row r="7" spans="2:21" x14ac:dyDescent="0.25">
      <c r="B7" s="230" t="s">
        <v>9</v>
      </c>
      <c r="C7" s="230">
        <v>6</v>
      </c>
      <c r="D7" s="230">
        <v>3</v>
      </c>
      <c r="E7" s="230">
        <v>9</v>
      </c>
      <c r="F7" s="230">
        <v>3</v>
      </c>
      <c r="G7" s="230">
        <v>9</v>
      </c>
      <c r="H7" s="230">
        <v>0</v>
      </c>
      <c r="I7" s="230">
        <v>0</v>
      </c>
      <c r="J7" s="230" t="s">
        <v>56</v>
      </c>
      <c r="K7" s="63"/>
      <c r="M7" s="63"/>
      <c r="N7" s="63"/>
      <c r="O7" s="63"/>
      <c r="P7" s="63"/>
      <c r="Q7" s="63"/>
      <c r="R7" s="63"/>
      <c r="S7" s="63"/>
      <c r="T7" s="63"/>
      <c r="U7" s="63"/>
    </row>
    <row r="8" spans="2:21" x14ac:dyDescent="0.25">
      <c r="B8" s="230" t="s">
        <v>10</v>
      </c>
      <c r="C8" s="230">
        <v>8</v>
      </c>
      <c r="D8" s="230">
        <v>9</v>
      </c>
      <c r="E8" s="230">
        <v>18</v>
      </c>
      <c r="F8" s="230">
        <v>9</v>
      </c>
      <c r="G8" s="230">
        <v>18</v>
      </c>
      <c r="H8" s="230">
        <v>0</v>
      </c>
      <c r="I8" s="230">
        <v>0</v>
      </c>
      <c r="J8" s="230" t="s">
        <v>56</v>
      </c>
      <c r="K8" s="63"/>
      <c r="M8" s="63"/>
      <c r="N8" s="63"/>
      <c r="O8" s="63"/>
      <c r="P8" s="63"/>
      <c r="Q8" s="63"/>
      <c r="R8" s="63"/>
      <c r="S8" s="63"/>
      <c r="T8" s="63"/>
      <c r="U8" s="63"/>
    </row>
    <row r="9" spans="2:21" x14ac:dyDescent="0.25">
      <c r="B9" s="230" t="s">
        <v>12</v>
      </c>
      <c r="C9" s="230">
        <v>9</v>
      </c>
      <c r="D9" s="230">
        <v>18</v>
      </c>
      <c r="E9" s="230">
        <v>27</v>
      </c>
      <c r="F9" s="230">
        <v>18</v>
      </c>
      <c r="G9" s="230">
        <v>27</v>
      </c>
      <c r="H9" s="230">
        <v>0</v>
      </c>
      <c r="I9" s="230">
        <v>0</v>
      </c>
      <c r="J9" s="230" t="s">
        <v>56</v>
      </c>
      <c r="K9" s="63"/>
      <c r="M9" s="63"/>
      <c r="N9" s="63"/>
      <c r="O9" s="63"/>
      <c r="P9" s="63"/>
      <c r="Q9" s="63"/>
      <c r="R9" s="63"/>
      <c r="S9" s="63"/>
      <c r="T9" s="63"/>
      <c r="U9" s="63"/>
    </row>
    <row r="10" spans="2:21" x14ac:dyDescent="0.25">
      <c r="B10" s="230" t="s">
        <v>13</v>
      </c>
      <c r="C10" s="230">
        <v>5</v>
      </c>
      <c r="D10" s="230">
        <v>27</v>
      </c>
      <c r="E10" s="230">
        <v>32</v>
      </c>
      <c r="F10" s="230">
        <v>27</v>
      </c>
      <c r="G10" s="230">
        <v>32</v>
      </c>
      <c r="H10" s="230">
        <v>0</v>
      </c>
      <c r="I10" s="230">
        <v>0</v>
      </c>
      <c r="J10" s="230" t="s">
        <v>56</v>
      </c>
      <c r="K10" s="63"/>
      <c r="L10" s="63"/>
      <c r="M10" s="224"/>
      <c r="N10" s="63"/>
      <c r="O10" s="63"/>
      <c r="P10" s="63"/>
      <c r="Q10" s="63"/>
      <c r="R10" s="63"/>
      <c r="S10" s="63"/>
      <c r="T10" s="63"/>
      <c r="U10" s="63"/>
    </row>
    <row r="11" spans="2:21" x14ac:dyDescent="0.25">
      <c r="B11" s="230" t="s">
        <v>16</v>
      </c>
      <c r="C11" s="230">
        <v>6</v>
      </c>
      <c r="D11" s="230">
        <v>18</v>
      </c>
      <c r="E11" s="230">
        <v>24</v>
      </c>
      <c r="F11" s="230">
        <v>25</v>
      </c>
      <c r="G11" s="230">
        <v>32</v>
      </c>
      <c r="H11" s="230">
        <v>8</v>
      </c>
      <c r="I11" s="230">
        <v>8</v>
      </c>
      <c r="J11" s="230"/>
      <c r="K11" s="63"/>
      <c r="M11" s="63"/>
      <c r="N11" s="63"/>
      <c r="O11" s="63"/>
      <c r="P11" s="63"/>
      <c r="Q11" s="63"/>
      <c r="R11" s="63"/>
      <c r="S11" s="63"/>
      <c r="T11" s="63"/>
      <c r="U11" s="63"/>
    </row>
    <row r="12" spans="2:21" x14ac:dyDescent="0.25">
      <c r="B12" s="230" t="s">
        <v>11</v>
      </c>
      <c r="C12" s="230">
        <v>4</v>
      </c>
      <c r="D12" s="230">
        <v>27</v>
      </c>
      <c r="E12" s="230">
        <v>31</v>
      </c>
      <c r="F12" s="230">
        <v>27</v>
      </c>
      <c r="G12" s="230">
        <v>32</v>
      </c>
      <c r="H12" s="230">
        <v>1</v>
      </c>
      <c r="I12" s="230">
        <v>1</v>
      </c>
      <c r="J12" s="230"/>
      <c r="K12" s="63"/>
      <c r="L12" s="63"/>
      <c r="M12" s="63"/>
      <c r="N12" s="63"/>
      <c r="O12" s="63"/>
      <c r="P12" s="63"/>
      <c r="Q12" s="63"/>
      <c r="R12" s="63"/>
      <c r="S12" s="63"/>
      <c r="T12" s="63"/>
      <c r="U12" s="63"/>
    </row>
    <row r="13" spans="2:21" x14ac:dyDescent="0.25">
      <c r="B13" s="230" t="s">
        <v>8</v>
      </c>
      <c r="C13" s="230">
        <v>2</v>
      </c>
      <c r="D13" s="230">
        <v>10</v>
      </c>
      <c r="E13" s="230">
        <v>12</v>
      </c>
      <c r="F13" s="230">
        <v>30</v>
      </c>
      <c r="G13" s="230">
        <v>32</v>
      </c>
      <c r="H13" s="230">
        <v>20</v>
      </c>
      <c r="I13" s="230">
        <v>20</v>
      </c>
      <c r="J13" s="230"/>
      <c r="K13" s="63"/>
      <c r="L13" s="63"/>
      <c r="M13" s="63"/>
      <c r="N13" s="63"/>
      <c r="O13" s="63"/>
      <c r="P13" s="63"/>
      <c r="Q13" s="63"/>
      <c r="R13" s="63"/>
      <c r="S13" s="63"/>
      <c r="T13" s="63"/>
      <c r="U13" s="63"/>
    </row>
    <row r="14" spans="2:21" x14ac:dyDescent="0.25">
      <c r="B14" s="230" t="s">
        <v>14</v>
      </c>
      <c r="C14" s="230">
        <v>6</v>
      </c>
      <c r="D14" s="230">
        <v>32</v>
      </c>
      <c r="E14" s="230">
        <v>37</v>
      </c>
      <c r="F14" s="230">
        <v>32</v>
      </c>
      <c r="G14" s="230">
        <v>37</v>
      </c>
      <c r="H14" s="230">
        <v>0</v>
      </c>
      <c r="I14" s="230">
        <v>0</v>
      </c>
      <c r="J14" s="230" t="s">
        <v>56</v>
      </c>
      <c r="K14" s="63"/>
      <c r="L14" s="63"/>
      <c r="M14" s="63"/>
      <c r="N14" s="63"/>
      <c r="O14" s="63"/>
      <c r="P14" s="63"/>
      <c r="Q14" s="63"/>
      <c r="R14" s="63"/>
      <c r="S14" s="63"/>
      <c r="T14" s="63"/>
      <c r="U14" s="63"/>
    </row>
    <row r="15" spans="2:21" x14ac:dyDescent="0.25">
      <c r="B15" s="230" t="s">
        <v>15</v>
      </c>
      <c r="C15" s="230">
        <v>3</v>
      </c>
      <c r="D15" s="230">
        <v>37</v>
      </c>
      <c r="E15" s="230">
        <v>40</v>
      </c>
      <c r="F15" s="230">
        <v>37</v>
      </c>
      <c r="G15" s="230">
        <v>40</v>
      </c>
      <c r="H15" s="230">
        <v>0</v>
      </c>
      <c r="I15" s="230">
        <v>0</v>
      </c>
      <c r="J15" s="230" t="s">
        <v>56</v>
      </c>
      <c r="K15" s="63"/>
      <c r="L15" s="63"/>
      <c r="M15" s="63"/>
      <c r="N15" s="63"/>
      <c r="O15" s="63"/>
      <c r="P15" s="63"/>
      <c r="Q15" s="63"/>
      <c r="R15" s="63"/>
      <c r="S15" s="63"/>
      <c r="T15" s="63"/>
      <c r="U15" s="63"/>
    </row>
    <row r="16" spans="2:21" x14ac:dyDescent="0.25">
      <c r="B16" s="231"/>
      <c r="C16" s="231"/>
      <c r="D16" s="231"/>
      <c r="E16" s="231"/>
      <c r="F16" s="231"/>
      <c r="G16" s="231"/>
      <c r="H16" s="231"/>
      <c r="I16" s="231"/>
      <c r="J16" s="231"/>
      <c r="K16" s="63"/>
      <c r="L16" s="63"/>
      <c r="M16" s="63"/>
      <c r="N16" s="63"/>
      <c r="O16" s="63"/>
      <c r="P16" s="63"/>
      <c r="Q16" s="63"/>
      <c r="R16" s="63"/>
      <c r="S16" s="63"/>
      <c r="T16" s="63"/>
      <c r="U16" s="63"/>
    </row>
    <row r="17" spans="2:21" x14ac:dyDescent="0.25">
      <c r="B17" s="231"/>
      <c r="C17" s="231"/>
      <c r="D17" s="231"/>
      <c r="E17" s="231"/>
      <c r="F17" s="231"/>
      <c r="G17" s="231"/>
      <c r="H17" s="231"/>
      <c r="I17" s="231"/>
      <c r="J17" s="231"/>
      <c r="K17" s="63"/>
      <c r="L17" s="63"/>
      <c r="M17" s="63"/>
      <c r="N17" s="63"/>
      <c r="O17" s="63"/>
      <c r="P17" s="63"/>
      <c r="Q17" s="63"/>
      <c r="R17" s="63"/>
      <c r="S17" s="63"/>
      <c r="T17" s="63"/>
      <c r="U17" s="63"/>
    </row>
    <row r="18" spans="2:21" ht="28.55" x14ac:dyDescent="0.25">
      <c r="B18" s="232" t="s">
        <v>0</v>
      </c>
      <c r="C18" s="232" t="s">
        <v>1</v>
      </c>
      <c r="D18" s="232" t="s">
        <v>2</v>
      </c>
      <c r="E18" s="232" t="s">
        <v>3</v>
      </c>
      <c r="F18" s="232" t="s">
        <v>4</v>
      </c>
      <c r="G18" s="232" t="s">
        <v>5</v>
      </c>
      <c r="H18" s="8"/>
      <c r="I18" s="8"/>
      <c r="J18" s="8"/>
      <c r="K18" s="63"/>
      <c r="L18" s="63"/>
      <c r="M18" s="63"/>
      <c r="N18" s="63"/>
      <c r="O18" s="63"/>
      <c r="P18" s="63"/>
      <c r="Q18" s="63"/>
      <c r="R18" s="63"/>
      <c r="S18" s="63"/>
      <c r="T18" s="63"/>
      <c r="U18" s="63"/>
    </row>
    <row r="19" spans="2:21" x14ac:dyDescent="0.25">
      <c r="B19" s="233" t="s">
        <v>6</v>
      </c>
      <c r="C19" s="230">
        <v>2</v>
      </c>
      <c r="D19" s="233">
        <v>3</v>
      </c>
      <c r="E19" s="230">
        <v>4</v>
      </c>
      <c r="F19" s="234">
        <f>(C19+4*D19+E19)/6</f>
        <v>3</v>
      </c>
      <c r="G19" s="235">
        <f>((E19-C19)^2)/36</f>
        <v>0.1111111111111111</v>
      </c>
      <c r="H19" s="8"/>
      <c r="I19" s="8"/>
      <c r="J19" s="8"/>
      <c r="K19" s="63"/>
      <c r="L19" s="63"/>
      <c r="M19" s="63"/>
      <c r="N19" s="63"/>
      <c r="O19" s="63"/>
      <c r="P19" s="63"/>
      <c r="Q19" s="63"/>
      <c r="R19" s="63"/>
      <c r="S19" s="63"/>
      <c r="T19" s="63"/>
      <c r="U19" s="63"/>
    </row>
    <row r="20" spans="2:21" x14ac:dyDescent="0.25">
      <c r="B20" s="230" t="s">
        <v>7</v>
      </c>
      <c r="C20" s="230">
        <v>4</v>
      </c>
      <c r="D20" s="230">
        <v>7</v>
      </c>
      <c r="E20" s="230">
        <v>10</v>
      </c>
      <c r="F20" s="234">
        <f t="shared" ref="F20:F29" si="0">(C20+4*D20+E20)/6</f>
        <v>7</v>
      </c>
      <c r="G20" s="236">
        <f t="shared" ref="G20:G29" si="1">((E20-C20)^2)/36</f>
        <v>1</v>
      </c>
      <c r="H20" s="8"/>
      <c r="I20" s="8"/>
      <c r="J20" s="8"/>
      <c r="K20" s="63"/>
      <c r="L20" s="63"/>
      <c r="M20" s="63"/>
      <c r="N20" s="63"/>
      <c r="O20" s="63"/>
      <c r="P20" s="63"/>
      <c r="Q20" s="63"/>
      <c r="R20" s="63"/>
      <c r="S20" s="63"/>
      <c r="T20" s="63"/>
      <c r="U20" s="63"/>
    </row>
    <row r="21" spans="2:21" x14ac:dyDescent="0.25">
      <c r="B21" s="233" t="s">
        <v>9</v>
      </c>
      <c r="C21" s="230">
        <v>5</v>
      </c>
      <c r="D21" s="233">
        <v>6</v>
      </c>
      <c r="E21" s="230">
        <v>9</v>
      </c>
      <c r="F21" s="234">
        <f t="shared" si="0"/>
        <v>6.333333333333333</v>
      </c>
      <c r="G21" s="235">
        <f t="shared" si="1"/>
        <v>0.44444444444444442</v>
      </c>
      <c r="H21" s="8"/>
      <c r="I21" s="8"/>
      <c r="J21" s="8"/>
      <c r="K21" s="63"/>
      <c r="L21" s="63"/>
      <c r="M21" s="63"/>
      <c r="N21" s="63"/>
      <c r="O21" s="63"/>
      <c r="P21" s="63"/>
      <c r="Q21" s="63"/>
      <c r="R21" s="63"/>
      <c r="S21" s="63"/>
      <c r="T21" s="63"/>
      <c r="U21" s="63"/>
    </row>
    <row r="22" spans="2:21" x14ac:dyDescent="0.25">
      <c r="B22" s="233" t="s">
        <v>10</v>
      </c>
      <c r="C22" s="230">
        <v>6</v>
      </c>
      <c r="D22" s="233">
        <v>7</v>
      </c>
      <c r="E22" s="230">
        <v>16</v>
      </c>
      <c r="F22" s="234">
        <f t="shared" si="0"/>
        <v>8.3333333333333339</v>
      </c>
      <c r="G22" s="235">
        <f t="shared" si="1"/>
        <v>2.7777777777777777</v>
      </c>
      <c r="H22" s="8"/>
      <c r="I22" s="8"/>
      <c r="J22" s="8"/>
      <c r="K22" s="63"/>
      <c r="L22" s="63"/>
      <c r="M22" s="63"/>
      <c r="N22" s="63"/>
      <c r="O22" s="63"/>
      <c r="P22" s="63"/>
      <c r="Q22" s="63"/>
      <c r="R22" s="63"/>
      <c r="S22" s="63"/>
      <c r="T22" s="63"/>
      <c r="U22" s="63"/>
    </row>
    <row r="23" spans="2:21" x14ac:dyDescent="0.25">
      <c r="B23" s="233" t="s">
        <v>12</v>
      </c>
      <c r="C23" s="230">
        <v>7</v>
      </c>
      <c r="D23" s="233">
        <v>9</v>
      </c>
      <c r="E23" s="230">
        <v>10</v>
      </c>
      <c r="F23" s="234">
        <f t="shared" si="0"/>
        <v>8.8333333333333339</v>
      </c>
      <c r="G23" s="235">
        <f t="shared" si="1"/>
        <v>0.25</v>
      </c>
      <c r="H23" s="8"/>
      <c r="I23" s="8"/>
      <c r="J23" s="8"/>
      <c r="K23" s="63"/>
      <c r="L23" s="63"/>
      <c r="M23" s="63"/>
      <c r="N23" s="63"/>
      <c r="O23" s="63"/>
      <c r="P23" s="63"/>
      <c r="Q23" s="63"/>
      <c r="R23" s="63"/>
      <c r="S23" s="63"/>
      <c r="T23" s="63"/>
      <c r="U23" s="63"/>
    </row>
    <row r="24" spans="2:21" x14ac:dyDescent="0.25">
      <c r="B24" s="233" t="s">
        <v>13</v>
      </c>
      <c r="C24" s="230">
        <v>4</v>
      </c>
      <c r="D24" s="233">
        <v>5</v>
      </c>
      <c r="E24" s="230">
        <v>6</v>
      </c>
      <c r="F24" s="234">
        <f t="shared" si="0"/>
        <v>5</v>
      </c>
      <c r="G24" s="235">
        <f t="shared" si="1"/>
        <v>0.1111111111111111</v>
      </c>
      <c r="H24" s="8"/>
      <c r="I24" s="8"/>
      <c r="J24" s="8"/>
      <c r="K24" s="63"/>
      <c r="L24" s="63"/>
      <c r="M24" s="63"/>
      <c r="N24" s="63"/>
      <c r="O24" s="63"/>
      <c r="P24" s="63"/>
      <c r="Q24" s="63"/>
      <c r="R24" s="63"/>
      <c r="S24" s="63"/>
      <c r="T24" s="63"/>
      <c r="U24" s="63"/>
    </row>
    <row r="25" spans="2:21" x14ac:dyDescent="0.25">
      <c r="B25" s="230" t="s">
        <v>16</v>
      </c>
      <c r="C25" s="230">
        <v>3</v>
      </c>
      <c r="D25" s="230">
        <v>6</v>
      </c>
      <c r="E25" s="230">
        <v>10</v>
      </c>
      <c r="F25" s="234">
        <f t="shared" si="0"/>
        <v>6.166666666666667</v>
      </c>
      <c r="G25" s="236">
        <f t="shared" si="1"/>
        <v>1.3611111111111112</v>
      </c>
      <c r="H25" s="8"/>
      <c r="I25" s="8"/>
      <c r="J25" s="8"/>
      <c r="K25" s="63"/>
      <c r="L25" s="63"/>
      <c r="M25" s="63"/>
      <c r="N25" s="63"/>
      <c r="O25" s="63"/>
      <c r="P25" s="63"/>
      <c r="Q25" s="63"/>
      <c r="R25" s="63"/>
      <c r="S25" s="63"/>
      <c r="T25" s="63"/>
      <c r="U25" s="63"/>
    </row>
    <row r="26" spans="2:21" x14ac:dyDescent="0.25">
      <c r="B26" s="230" t="s">
        <v>11</v>
      </c>
      <c r="C26" s="230">
        <v>2</v>
      </c>
      <c r="D26" s="230">
        <v>4</v>
      </c>
      <c r="E26" s="230">
        <v>7</v>
      </c>
      <c r="F26" s="234">
        <f t="shared" si="0"/>
        <v>4.166666666666667</v>
      </c>
      <c r="G26" s="236">
        <f t="shared" si="1"/>
        <v>0.69444444444444442</v>
      </c>
      <c r="H26" s="8"/>
      <c r="I26" s="8"/>
      <c r="J26" s="8"/>
      <c r="K26" s="63"/>
      <c r="L26" s="63"/>
      <c r="M26" s="63"/>
      <c r="N26" s="63"/>
      <c r="O26" s="63"/>
      <c r="P26" s="63"/>
      <c r="Q26" s="63"/>
      <c r="R26" s="63"/>
      <c r="S26" s="63"/>
      <c r="T26" s="63"/>
      <c r="U26" s="63"/>
    </row>
    <row r="27" spans="2:21" x14ac:dyDescent="0.25">
      <c r="B27" s="230" t="s">
        <v>8</v>
      </c>
      <c r="C27" s="230">
        <v>2</v>
      </c>
      <c r="D27" s="230">
        <v>2</v>
      </c>
      <c r="E27" s="230">
        <v>2</v>
      </c>
      <c r="F27" s="234">
        <f t="shared" si="0"/>
        <v>2</v>
      </c>
      <c r="G27" s="236">
        <f t="shared" si="1"/>
        <v>0</v>
      </c>
      <c r="H27" s="8"/>
      <c r="I27" s="8"/>
      <c r="J27" s="8"/>
      <c r="K27" s="63"/>
      <c r="L27" s="63"/>
      <c r="M27" s="63"/>
      <c r="N27" s="63"/>
      <c r="O27" s="63"/>
      <c r="P27" s="63"/>
      <c r="Q27" s="63"/>
      <c r="R27" s="63"/>
      <c r="S27" s="63"/>
      <c r="T27" s="63"/>
      <c r="U27" s="63"/>
    </row>
    <row r="28" spans="2:21" x14ac:dyDescent="0.25">
      <c r="B28" s="233" t="s">
        <v>14</v>
      </c>
      <c r="C28" s="230">
        <v>3</v>
      </c>
      <c r="D28" s="233">
        <v>4</v>
      </c>
      <c r="E28" s="230">
        <v>14</v>
      </c>
      <c r="F28" s="234">
        <f t="shared" si="0"/>
        <v>5.5</v>
      </c>
      <c r="G28" s="235">
        <f t="shared" si="1"/>
        <v>3.3611111111111112</v>
      </c>
      <c r="H28" s="8"/>
      <c r="I28" s="8"/>
      <c r="J28" s="8"/>
      <c r="K28" s="63"/>
      <c r="L28" s="63"/>
      <c r="M28" s="63"/>
      <c r="N28" s="63"/>
      <c r="O28" s="63"/>
      <c r="P28" s="63"/>
      <c r="Q28" s="63"/>
      <c r="R28" s="63"/>
      <c r="S28" s="63"/>
      <c r="T28" s="63"/>
      <c r="U28" s="63"/>
    </row>
    <row r="29" spans="2:21" x14ac:dyDescent="0.25">
      <c r="B29" s="233" t="s">
        <v>15</v>
      </c>
      <c r="C29" s="230">
        <v>2</v>
      </c>
      <c r="D29" s="233">
        <v>3</v>
      </c>
      <c r="E29" s="230">
        <v>4</v>
      </c>
      <c r="F29" s="234">
        <f t="shared" si="0"/>
        <v>3</v>
      </c>
      <c r="G29" s="235">
        <f t="shared" si="1"/>
        <v>0.1111111111111111</v>
      </c>
      <c r="H29" s="8"/>
      <c r="I29" s="8"/>
      <c r="J29" s="8"/>
      <c r="K29" s="63"/>
      <c r="L29" s="63"/>
      <c r="M29" s="63"/>
      <c r="N29" s="63"/>
      <c r="O29" s="63"/>
      <c r="P29" s="63"/>
      <c r="Q29" s="63"/>
      <c r="R29" s="63"/>
      <c r="S29" s="63"/>
      <c r="T29" s="63"/>
      <c r="U29" s="63"/>
    </row>
    <row r="30" spans="2:21" x14ac:dyDescent="0.25">
      <c r="B30" s="63"/>
      <c r="C30" s="63"/>
      <c r="D30" s="63"/>
      <c r="E30" s="63"/>
      <c r="F30" s="63"/>
      <c r="G30" s="65">
        <f>SUM(G19,G21:G24,G28:G29)</f>
        <v>7.1666666666666661</v>
      </c>
      <c r="H30" s="66" t="s">
        <v>58</v>
      </c>
      <c r="K30" s="63"/>
      <c r="L30" s="63"/>
      <c r="M30" s="63"/>
      <c r="N30" s="63"/>
      <c r="O30" s="63"/>
      <c r="P30" s="63"/>
      <c r="Q30" s="63"/>
      <c r="R30" s="63"/>
      <c r="S30" s="63"/>
      <c r="T30" s="63"/>
      <c r="U30" s="63"/>
    </row>
    <row r="31" spans="2:21" x14ac:dyDescent="0.25">
      <c r="B31" s="63"/>
      <c r="C31" s="63"/>
      <c r="D31" s="63"/>
      <c r="E31" s="63"/>
      <c r="F31" s="63"/>
      <c r="G31" s="65">
        <f>SQRT(G30)</f>
        <v>2.6770630673681683</v>
      </c>
      <c r="H31" s="66" t="s">
        <v>85</v>
      </c>
      <c r="K31" s="63"/>
      <c r="L31" s="63"/>
      <c r="M31" s="63"/>
      <c r="N31" s="63"/>
      <c r="O31" s="63"/>
      <c r="P31" s="63"/>
      <c r="Q31" s="63"/>
      <c r="R31" s="63"/>
      <c r="S31" s="63"/>
      <c r="T31" s="63"/>
      <c r="U31" s="63"/>
    </row>
    <row r="32" spans="2:21" x14ac:dyDescent="0.25">
      <c r="B32" s="63"/>
      <c r="C32" s="63"/>
      <c r="D32" s="63"/>
      <c r="E32" s="63"/>
      <c r="F32" s="63"/>
      <c r="G32" s="63"/>
      <c r="K32" s="63"/>
      <c r="L32" s="63"/>
      <c r="M32" s="63"/>
      <c r="N32" s="63"/>
      <c r="O32" s="63"/>
      <c r="P32" s="63"/>
      <c r="Q32" s="63"/>
      <c r="R32" s="63"/>
      <c r="S32" s="63"/>
      <c r="T32" s="63"/>
      <c r="U32" s="63"/>
    </row>
    <row r="33" spans="2:21" x14ac:dyDescent="0.25">
      <c r="B33" s="63"/>
      <c r="C33" s="63"/>
      <c r="D33" s="63"/>
      <c r="E33" s="63"/>
      <c r="F33" s="63"/>
      <c r="G33" s="63"/>
      <c r="K33" s="63"/>
      <c r="L33" s="63"/>
      <c r="M33" s="63"/>
      <c r="N33" s="63"/>
      <c r="O33" s="63"/>
      <c r="P33" s="63"/>
      <c r="Q33" s="63"/>
      <c r="R33" s="63"/>
      <c r="S33" s="63"/>
      <c r="T33" s="63"/>
      <c r="U33" s="63"/>
    </row>
    <row r="34" spans="2:21" x14ac:dyDescent="0.25">
      <c r="B34" s="63"/>
      <c r="C34" s="63"/>
      <c r="D34" s="63"/>
      <c r="E34" s="63"/>
      <c r="F34" s="63"/>
      <c r="G34" s="63"/>
      <c r="K34" s="63"/>
      <c r="L34" s="63"/>
      <c r="M34" s="63"/>
      <c r="N34" s="63"/>
      <c r="O34" s="63"/>
      <c r="P34" s="63"/>
      <c r="Q34" s="63"/>
      <c r="R34" s="63"/>
      <c r="S34" s="63"/>
      <c r="T34" s="63"/>
      <c r="U34" s="63"/>
    </row>
    <row r="35" spans="2:21" x14ac:dyDescent="0.25">
      <c r="B35" s="63"/>
      <c r="C35" s="63"/>
      <c r="D35" s="63"/>
      <c r="E35" s="63"/>
      <c r="F35" s="63"/>
      <c r="G35" s="63"/>
      <c r="K35" s="63"/>
      <c r="L35" s="63"/>
      <c r="M35" s="63"/>
      <c r="N35" s="63"/>
      <c r="O35" s="63"/>
      <c r="P35" s="63"/>
      <c r="Q35" s="63"/>
      <c r="R35" s="63"/>
      <c r="S35" s="63"/>
      <c r="T35" s="63"/>
      <c r="U35" s="63"/>
    </row>
    <row r="36" spans="2:21" x14ac:dyDescent="0.25">
      <c r="B36" s="63"/>
      <c r="C36" s="63"/>
      <c r="D36" s="63"/>
      <c r="E36" s="63"/>
      <c r="F36" s="63"/>
      <c r="G36" s="63"/>
      <c r="K36" s="63"/>
      <c r="L36" s="63"/>
      <c r="M36" s="63"/>
      <c r="N36" s="63"/>
      <c r="O36" s="63"/>
      <c r="P36" s="63"/>
      <c r="Q36" s="63"/>
      <c r="R36" s="63"/>
      <c r="S36" s="63"/>
      <c r="T36" s="63"/>
      <c r="U36" s="63"/>
    </row>
    <row r="37" spans="2:21" x14ac:dyDescent="0.25">
      <c r="B37" s="63"/>
      <c r="C37" s="63"/>
      <c r="D37" s="63"/>
      <c r="E37" s="63"/>
      <c r="F37" s="63"/>
      <c r="G37" s="63"/>
      <c r="K37" s="63"/>
      <c r="L37" s="63"/>
      <c r="M37" s="63"/>
      <c r="N37" s="63"/>
      <c r="O37" s="63"/>
      <c r="P37" s="63"/>
      <c r="Q37" s="63"/>
      <c r="R37" s="63"/>
      <c r="S37" s="63"/>
      <c r="T37" s="63"/>
      <c r="U37" s="63"/>
    </row>
    <row r="38" spans="2:21" x14ac:dyDescent="0.25">
      <c r="B38" s="63"/>
      <c r="C38" s="63"/>
      <c r="D38" s="63"/>
      <c r="E38" s="63"/>
      <c r="F38" s="63"/>
      <c r="G38" s="63"/>
      <c r="K38" s="63"/>
      <c r="L38" s="63"/>
      <c r="M38" s="63"/>
      <c r="N38" s="63"/>
      <c r="O38" s="63"/>
      <c r="P38" s="63"/>
      <c r="Q38" s="63"/>
      <c r="R38" s="63"/>
      <c r="S38" s="63"/>
      <c r="T38" s="63"/>
      <c r="U38" s="63"/>
    </row>
    <row r="39" spans="2:21" x14ac:dyDescent="0.25">
      <c r="B39" s="63"/>
      <c r="C39" s="63"/>
      <c r="D39" s="63"/>
      <c r="E39" s="63"/>
      <c r="F39" s="63"/>
      <c r="G39" s="63"/>
      <c r="K39" s="63"/>
      <c r="L39" s="63"/>
      <c r="M39" s="63"/>
      <c r="N39" s="63"/>
      <c r="O39" s="63"/>
      <c r="P39" s="63"/>
      <c r="Q39" s="63"/>
      <c r="R39" s="63"/>
      <c r="S39" s="63"/>
      <c r="T39" s="63"/>
      <c r="U39" s="63"/>
    </row>
    <row r="40" spans="2:21" x14ac:dyDescent="0.25">
      <c r="B40" s="63"/>
      <c r="C40" s="63"/>
      <c r="D40" s="63"/>
      <c r="E40" s="63"/>
      <c r="F40" s="63"/>
      <c r="G40" s="63"/>
      <c r="K40" s="63"/>
      <c r="L40" s="63"/>
      <c r="M40" s="63"/>
      <c r="N40" s="63"/>
      <c r="O40" s="63"/>
      <c r="P40" s="63"/>
      <c r="Q40" s="63"/>
      <c r="R40" s="63"/>
      <c r="S40" s="63"/>
      <c r="T40" s="63"/>
      <c r="U40" s="63"/>
    </row>
    <row r="41" spans="2:21" x14ac:dyDescent="0.25">
      <c r="B41" s="63"/>
      <c r="C41" s="63"/>
      <c r="D41" s="63"/>
      <c r="E41" s="63"/>
      <c r="F41" s="63"/>
      <c r="G41" s="63"/>
      <c r="K41" s="63"/>
      <c r="L41" s="63"/>
      <c r="M41" s="63"/>
      <c r="N41" s="63"/>
      <c r="O41" s="63"/>
      <c r="P41" s="63"/>
      <c r="Q41" s="63"/>
      <c r="R41" s="63"/>
      <c r="S41" s="63"/>
      <c r="T41" s="63"/>
      <c r="U41" s="63"/>
    </row>
    <row r="42" spans="2:21" ht="25.85" customHeight="1" x14ac:dyDescent="0.25">
      <c r="B42" s="225" t="s">
        <v>87</v>
      </c>
      <c r="C42" s="225" t="s">
        <v>86</v>
      </c>
      <c r="G42" s="63"/>
      <c r="H42" s="63"/>
      <c r="I42" s="63"/>
      <c r="J42" s="63"/>
      <c r="K42" s="63"/>
      <c r="L42" s="63"/>
      <c r="M42" s="63"/>
      <c r="N42" s="63"/>
      <c r="O42" s="63"/>
      <c r="P42" s="63"/>
      <c r="Q42" s="63"/>
      <c r="R42" s="63"/>
      <c r="S42" s="63"/>
      <c r="T42" s="63"/>
      <c r="U42" s="63"/>
    </row>
    <row r="43" spans="2:21" x14ac:dyDescent="0.25">
      <c r="B43" s="226">
        <v>30</v>
      </c>
      <c r="C43" s="237">
        <f>NORMDIST(B43,G$15,G$31,1)</f>
        <v>9.3694805177955534E-5</v>
      </c>
      <c r="G43" s="63"/>
      <c r="H43" s="63"/>
      <c r="I43" s="63"/>
      <c r="J43" s="63"/>
      <c r="K43" s="63"/>
      <c r="L43" s="63"/>
      <c r="M43" s="63"/>
      <c r="N43" s="63"/>
      <c r="O43" s="63"/>
      <c r="P43" s="63"/>
      <c r="Q43" s="63"/>
      <c r="R43" s="63"/>
      <c r="S43" s="63"/>
      <c r="T43" s="63"/>
      <c r="U43" s="63"/>
    </row>
    <row r="44" spans="2:21" x14ac:dyDescent="0.25">
      <c r="B44" s="226">
        <v>31</v>
      </c>
      <c r="C44" s="237">
        <f t="shared" ref="C44:C61" si="2">NORMDIST(B44,G$15,G$31,1)</f>
        <v>3.870503518478711E-4</v>
      </c>
      <c r="G44" s="63"/>
      <c r="H44" s="63"/>
      <c r="I44" s="63"/>
      <c r="J44" s="63"/>
      <c r="K44" s="63"/>
      <c r="L44" s="63"/>
      <c r="M44" s="63"/>
      <c r="N44" s="63"/>
      <c r="O44" s="63"/>
      <c r="P44" s="63"/>
      <c r="Q44" s="63"/>
      <c r="R44" s="63"/>
      <c r="S44" s="63"/>
      <c r="T44" s="63"/>
      <c r="U44" s="63"/>
    </row>
    <row r="45" spans="2:21" x14ac:dyDescent="0.25">
      <c r="B45" s="226">
        <v>32</v>
      </c>
      <c r="C45" s="237">
        <f t="shared" si="2"/>
        <v>1.4024431524732397E-3</v>
      </c>
      <c r="G45" s="63"/>
      <c r="H45" s="63"/>
      <c r="I45" s="63"/>
      <c r="J45" s="63"/>
      <c r="K45" s="63"/>
      <c r="L45" s="63"/>
      <c r="M45" s="63"/>
      <c r="N45" s="63"/>
      <c r="O45" s="63"/>
      <c r="P45" s="63"/>
      <c r="Q45" s="63"/>
      <c r="R45" s="63"/>
      <c r="S45" s="63"/>
      <c r="T45" s="63"/>
      <c r="U45" s="63"/>
    </row>
    <row r="46" spans="2:21" x14ac:dyDescent="0.25">
      <c r="B46" s="226">
        <v>33</v>
      </c>
      <c r="C46" s="237">
        <f t="shared" si="2"/>
        <v>4.4639102246482095E-3</v>
      </c>
      <c r="G46" s="63"/>
      <c r="H46" s="63"/>
      <c r="I46" s="63"/>
      <c r="J46" s="63"/>
      <c r="K46" s="63"/>
      <c r="L46" s="63"/>
      <c r="M46" s="63"/>
      <c r="N46" s="63"/>
      <c r="O46" s="63"/>
      <c r="P46" s="63"/>
      <c r="Q46" s="63"/>
      <c r="R46" s="63"/>
      <c r="S46" s="63"/>
      <c r="T46" s="63"/>
      <c r="U46" s="63"/>
    </row>
    <row r="47" spans="2:21" x14ac:dyDescent="0.25">
      <c r="B47" s="226">
        <v>34</v>
      </c>
      <c r="C47" s="237">
        <f t="shared" si="2"/>
        <v>1.250455110725192E-2</v>
      </c>
      <c r="G47" s="63"/>
      <c r="H47" s="63"/>
      <c r="I47" s="63"/>
      <c r="J47" s="63"/>
      <c r="K47" s="63"/>
      <c r="L47" s="63"/>
      <c r="M47" s="63"/>
      <c r="N47" s="63"/>
      <c r="O47" s="63"/>
      <c r="P47" s="63"/>
      <c r="Q47" s="63"/>
      <c r="R47" s="63"/>
      <c r="S47" s="63"/>
      <c r="T47" s="63"/>
      <c r="U47" s="63"/>
    </row>
    <row r="48" spans="2:21" x14ac:dyDescent="0.25">
      <c r="B48" s="211">
        <v>35</v>
      </c>
      <c r="C48" s="212">
        <f t="shared" si="2"/>
        <v>3.0900664939630368E-2</v>
      </c>
      <c r="G48" s="63"/>
      <c r="H48" s="63"/>
      <c r="I48" s="63"/>
      <c r="J48" s="63"/>
      <c r="K48" s="63"/>
      <c r="L48" s="63"/>
      <c r="M48" s="63"/>
      <c r="N48" s="63"/>
      <c r="O48" s="63"/>
      <c r="P48" s="63"/>
      <c r="Q48" s="63"/>
      <c r="R48" s="63"/>
      <c r="S48" s="63"/>
      <c r="T48" s="63"/>
      <c r="U48" s="63"/>
    </row>
    <row r="49" spans="2:21" x14ac:dyDescent="0.25">
      <c r="B49" s="209">
        <v>36</v>
      </c>
      <c r="C49" s="210">
        <f t="shared" si="2"/>
        <v>6.7564977136179219E-2</v>
      </c>
      <c r="G49" s="63"/>
      <c r="H49" s="63"/>
      <c r="I49" s="63"/>
      <c r="J49" s="63"/>
      <c r="K49" s="63"/>
      <c r="L49" s="63"/>
      <c r="M49" s="63"/>
      <c r="N49" s="63"/>
      <c r="O49" s="63"/>
      <c r="P49" s="63"/>
      <c r="Q49" s="63"/>
      <c r="R49" s="63"/>
      <c r="S49" s="63"/>
      <c r="T49" s="63"/>
      <c r="U49" s="63"/>
    </row>
    <row r="50" spans="2:21" x14ac:dyDescent="0.25">
      <c r="B50" s="226">
        <v>37</v>
      </c>
      <c r="C50" s="237">
        <f t="shared" si="2"/>
        <v>0.13122247096087225</v>
      </c>
      <c r="G50" s="63"/>
      <c r="H50" s="63"/>
      <c r="I50" s="63"/>
      <c r="J50" s="63"/>
      <c r="K50" s="63"/>
      <c r="L50" s="63"/>
      <c r="M50" s="63"/>
      <c r="N50" s="63"/>
      <c r="O50" s="63"/>
      <c r="P50" s="63"/>
      <c r="Q50" s="63"/>
      <c r="R50" s="63"/>
      <c r="S50" s="63"/>
      <c r="T50" s="63"/>
      <c r="U50" s="63"/>
    </row>
    <row r="51" spans="2:21" x14ac:dyDescent="0.25">
      <c r="B51" s="226">
        <v>38</v>
      </c>
      <c r="C51" s="237">
        <f t="shared" si="2"/>
        <v>0.22750541246713685</v>
      </c>
      <c r="G51" s="63"/>
      <c r="H51" s="63"/>
      <c r="I51" s="63"/>
      <c r="J51" s="63"/>
      <c r="K51" s="63"/>
      <c r="L51" s="63"/>
      <c r="M51" s="63"/>
      <c r="N51" s="63"/>
      <c r="O51" s="63"/>
      <c r="P51" s="63"/>
      <c r="Q51" s="63"/>
      <c r="R51" s="63"/>
      <c r="S51" s="63"/>
      <c r="T51" s="63"/>
      <c r="U51" s="63"/>
    </row>
    <row r="52" spans="2:21" x14ac:dyDescent="0.25">
      <c r="B52" s="226">
        <v>39</v>
      </c>
      <c r="C52" s="237">
        <f t="shared" si="2"/>
        <v>0.35437191962509773</v>
      </c>
      <c r="G52" s="63"/>
      <c r="H52" s="63"/>
      <c r="I52" s="63"/>
      <c r="J52" s="63"/>
      <c r="K52" s="63"/>
      <c r="L52" s="63"/>
      <c r="M52" s="63"/>
      <c r="N52" s="63"/>
      <c r="O52" s="63"/>
      <c r="P52" s="63"/>
      <c r="Q52" s="63"/>
      <c r="R52" s="63"/>
      <c r="S52" s="63"/>
      <c r="T52" s="63"/>
      <c r="U52" s="63"/>
    </row>
    <row r="53" spans="2:21" x14ac:dyDescent="0.25">
      <c r="B53" s="227">
        <v>40</v>
      </c>
      <c r="C53" s="212">
        <f t="shared" si="2"/>
        <v>0.5</v>
      </c>
      <c r="D53" s="63"/>
      <c r="E53" s="63"/>
      <c r="F53" s="63"/>
      <c r="G53" s="63"/>
      <c r="H53" s="63"/>
      <c r="I53" s="63"/>
      <c r="J53" s="63"/>
      <c r="K53" s="63"/>
      <c r="L53" s="63"/>
      <c r="M53" s="63"/>
      <c r="N53" s="63"/>
      <c r="O53" s="63"/>
      <c r="P53" s="63"/>
      <c r="Q53" s="63"/>
      <c r="R53" s="63"/>
      <c r="S53" s="63"/>
      <c r="T53" s="63"/>
      <c r="U53" s="63"/>
    </row>
    <row r="54" spans="2:21" x14ac:dyDescent="0.25">
      <c r="B54" s="226">
        <v>41</v>
      </c>
      <c r="C54" s="210">
        <f t="shared" si="2"/>
        <v>0.64562808037490227</v>
      </c>
      <c r="D54" s="63"/>
      <c r="E54" s="63"/>
      <c r="F54" s="63"/>
      <c r="G54" s="63"/>
      <c r="H54" s="63"/>
      <c r="I54" s="63"/>
      <c r="J54" s="63"/>
      <c r="K54" s="63"/>
      <c r="L54" s="63"/>
      <c r="M54" s="63"/>
      <c r="N54" s="63"/>
      <c r="O54" s="63"/>
      <c r="P54" s="63"/>
      <c r="Q54" s="63"/>
      <c r="R54" s="63"/>
      <c r="S54" s="63"/>
      <c r="T54" s="63"/>
      <c r="U54" s="63"/>
    </row>
    <row r="55" spans="2:21" x14ac:dyDescent="0.25">
      <c r="B55" s="226">
        <v>42</v>
      </c>
      <c r="C55" s="210">
        <f t="shared" si="2"/>
        <v>0.77249458753286315</v>
      </c>
      <c r="D55" s="63"/>
      <c r="E55" s="63"/>
      <c r="F55" s="63"/>
      <c r="G55" s="63"/>
      <c r="H55" s="63"/>
      <c r="I55" s="63"/>
      <c r="J55" s="63"/>
      <c r="K55" s="63"/>
      <c r="L55" s="63"/>
      <c r="M55" s="63"/>
      <c r="N55" s="63"/>
      <c r="O55" s="63"/>
      <c r="P55" s="63"/>
      <c r="Q55" s="63"/>
      <c r="R55" s="63"/>
      <c r="S55" s="63"/>
      <c r="T55" s="63"/>
      <c r="U55" s="63"/>
    </row>
    <row r="56" spans="2:21" x14ac:dyDescent="0.25">
      <c r="B56" s="226">
        <v>43</v>
      </c>
      <c r="C56" s="210">
        <f t="shared" si="2"/>
        <v>0.86877752903912775</v>
      </c>
      <c r="D56" s="63"/>
      <c r="E56" s="63"/>
      <c r="F56" s="63"/>
      <c r="G56" s="63"/>
      <c r="H56" s="63"/>
      <c r="I56" s="63"/>
      <c r="J56" s="63"/>
      <c r="K56" s="63"/>
      <c r="L56" s="63"/>
      <c r="M56" s="63"/>
      <c r="N56" s="63"/>
      <c r="O56" s="63"/>
      <c r="P56" s="63"/>
      <c r="Q56" s="63"/>
      <c r="R56" s="63"/>
      <c r="S56" s="63"/>
      <c r="T56" s="63"/>
      <c r="U56" s="63"/>
    </row>
    <row r="57" spans="2:21" x14ac:dyDescent="0.25">
      <c r="B57" s="226">
        <v>44</v>
      </c>
      <c r="C57" s="210">
        <f t="shared" si="2"/>
        <v>0.93243502286382074</v>
      </c>
      <c r="D57" s="63"/>
      <c r="E57" s="63"/>
      <c r="F57" s="63"/>
      <c r="G57" s="63"/>
      <c r="H57" s="63"/>
      <c r="I57" s="63"/>
      <c r="J57" s="63"/>
      <c r="K57" s="63"/>
      <c r="L57" s="63"/>
      <c r="M57" s="63"/>
      <c r="N57" s="63"/>
      <c r="O57" s="63"/>
      <c r="P57" s="63"/>
      <c r="Q57" s="63"/>
      <c r="R57" s="63"/>
      <c r="S57" s="63"/>
      <c r="T57" s="63"/>
      <c r="U57" s="63"/>
    </row>
    <row r="58" spans="2:21" x14ac:dyDescent="0.25">
      <c r="B58" s="226">
        <v>45</v>
      </c>
      <c r="C58" s="210">
        <f t="shared" si="2"/>
        <v>0.9690993350603696</v>
      </c>
      <c r="D58" s="63"/>
      <c r="E58" s="63"/>
      <c r="F58" s="63"/>
      <c r="G58" s="63"/>
      <c r="H58" s="63"/>
      <c r="I58" s="63"/>
      <c r="J58" s="63"/>
      <c r="K58" s="63"/>
      <c r="L58" s="63"/>
      <c r="M58" s="63"/>
      <c r="N58" s="63"/>
      <c r="O58" s="63"/>
      <c r="P58" s="63"/>
      <c r="Q58" s="63"/>
      <c r="R58" s="63"/>
      <c r="S58" s="63"/>
      <c r="T58" s="63"/>
      <c r="U58" s="63"/>
    </row>
    <row r="59" spans="2:21" x14ac:dyDescent="0.25">
      <c r="B59" s="226">
        <v>46</v>
      </c>
      <c r="C59" s="210">
        <f t="shared" si="2"/>
        <v>0.9874954488927481</v>
      </c>
      <c r="D59" s="63"/>
      <c r="E59" s="63"/>
      <c r="F59" s="63"/>
      <c r="G59" s="63"/>
      <c r="H59" s="63"/>
      <c r="I59" s="63"/>
      <c r="J59" s="63"/>
      <c r="K59" s="63"/>
      <c r="L59" s="63"/>
      <c r="M59" s="63"/>
      <c r="N59" s="63"/>
      <c r="O59" s="63"/>
      <c r="P59" s="63"/>
      <c r="Q59" s="63"/>
      <c r="R59" s="63"/>
      <c r="S59" s="63"/>
      <c r="T59" s="63"/>
      <c r="U59" s="63"/>
    </row>
    <row r="60" spans="2:21" x14ac:dyDescent="0.25">
      <c r="B60" s="226">
        <v>47</v>
      </c>
      <c r="C60" s="210">
        <f t="shared" si="2"/>
        <v>0.9955360897753518</v>
      </c>
      <c r="D60" s="63"/>
      <c r="E60" s="63"/>
      <c r="F60" s="63"/>
      <c r="G60" s="63"/>
      <c r="H60" s="63"/>
      <c r="I60" s="63"/>
      <c r="J60" s="63"/>
      <c r="K60" s="63"/>
      <c r="L60" s="63"/>
      <c r="M60" s="63"/>
      <c r="N60" s="63"/>
      <c r="O60" s="63"/>
      <c r="P60" s="63"/>
      <c r="Q60" s="63"/>
      <c r="R60" s="63"/>
      <c r="S60" s="63"/>
      <c r="T60" s="63"/>
      <c r="U60" s="63"/>
    </row>
    <row r="61" spans="2:21" x14ac:dyDescent="0.25">
      <c r="B61" s="226">
        <v>48</v>
      </c>
      <c r="C61" s="210">
        <f t="shared" si="2"/>
        <v>0.99859755684752671</v>
      </c>
      <c r="D61" s="63"/>
      <c r="E61" s="63"/>
      <c r="F61" s="63"/>
      <c r="G61" s="63"/>
      <c r="H61" s="63"/>
      <c r="I61" s="63"/>
      <c r="J61" s="63"/>
      <c r="K61" s="63"/>
      <c r="L61" s="63"/>
      <c r="M61" s="63"/>
      <c r="N61" s="63"/>
      <c r="O61" s="63"/>
      <c r="P61" s="63"/>
      <c r="Q61" s="63"/>
      <c r="R61" s="63"/>
      <c r="S61" s="63"/>
      <c r="T61" s="63"/>
      <c r="U61" s="63"/>
    </row>
    <row r="63" spans="2:21" x14ac:dyDescent="0.25">
      <c r="B63" s="63"/>
      <c r="C63" s="63"/>
      <c r="D63" s="63"/>
      <c r="E63" s="63"/>
      <c r="F63" s="63"/>
      <c r="G63" s="63"/>
      <c r="K63" s="63"/>
      <c r="L63" s="63"/>
      <c r="M63" s="63"/>
      <c r="N63" s="63"/>
      <c r="O63" s="63"/>
      <c r="P63" s="63"/>
      <c r="Q63" s="63"/>
      <c r="R63" s="63"/>
      <c r="S63" s="63"/>
      <c r="T63" s="63"/>
      <c r="U63" s="63"/>
    </row>
  </sheetData>
  <mergeCells count="1">
    <mergeCell ref="B2:I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U73"/>
  <sheetViews>
    <sheetView workbookViewId="0">
      <selection activeCell="B3" sqref="B3"/>
    </sheetView>
  </sheetViews>
  <sheetFormatPr defaultColWidth="9.125" defaultRowHeight="14.3" x14ac:dyDescent="0.25"/>
  <cols>
    <col min="1" max="1" width="9.125" style="64"/>
    <col min="2" max="2" width="10.625" style="64" bestFit="1" customWidth="1"/>
    <col min="3" max="3" width="17.75" style="64" bestFit="1" customWidth="1"/>
    <col min="4" max="4" width="20.125" style="64" customWidth="1"/>
    <col min="5" max="10" width="14.625" style="64" customWidth="1"/>
    <col min="11" max="11" width="9.125" style="64" bestFit="1"/>
    <col min="12" max="12" width="32.375" style="64" customWidth="1"/>
    <col min="13" max="13" width="19.5" style="64" customWidth="1"/>
    <col min="14" max="16384" width="9.125" style="64"/>
  </cols>
  <sheetData>
    <row r="1" spans="2:9" ht="14.95" thickBot="1" x14ac:dyDescent="0.3"/>
    <row r="2" spans="2:9" ht="37.549999999999997" customHeight="1" thickBot="1" x14ac:dyDescent="0.3">
      <c r="B2" s="255" t="s">
        <v>88</v>
      </c>
      <c r="C2" s="256"/>
      <c r="D2" s="256"/>
      <c r="E2" s="256"/>
      <c r="F2" s="256"/>
      <c r="G2" s="256"/>
      <c r="H2" s="256"/>
      <c r="I2" s="257"/>
    </row>
    <row r="4" spans="2:9" ht="28.55" x14ac:dyDescent="0.25">
      <c r="B4" s="208" t="s">
        <v>76</v>
      </c>
      <c r="C4" s="208" t="s">
        <v>43</v>
      </c>
    </row>
    <row r="5" spans="2:9" x14ac:dyDescent="0.25">
      <c r="B5" s="209">
        <v>30</v>
      </c>
      <c r="C5" s="210">
        <f t="shared" ref="C5:C24" si="0">NORMDIST(B5,G$37,G$52,1)</f>
        <v>9.3694805177955534E-5</v>
      </c>
    </row>
    <row r="6" spans="2:9" x14ac:dyDescent="0.25">
      <c r="B6" s="209">
        <v>31</v>
      </c>
      <c r="C6" s="210">
        <f t="shared" si="0"/>
        <v>3.870503518478711E-4</v>
      </c>
    </row>
    <row r="7" spans="2:9" x14ac:dyDescent="0.25">
      <c r="B7" s="209">
        <v>32</v>
      </c>
      <c r="C7" s="210">
        <f t="shared" si="0"/>
        <v>1.4024431524732397E-3</v>
      </c>
    </row>
    <row r="8" spans="2:9" x14ac:dyDescent="0.25">
      <c r="B8" s="209">
        <v>33</v>
      </c>
      <c r="C8" s="210">
        <f t="shared" si="0"/>
        <v>4.4639102246482095E-3</v>
      </c>
    </row>
    <row r="9" spans="2:9" x14ac:dyDescent="0.25">
      <c r="B9" s="209">
        <v>34</v>
      </c>
      <c r="C9" s="210">
        <f t="shared" si="0"/>
        <v>1.250455110725192E-2</v>
      </c>
    </row>
    <row r="10" spans="2:9" x14ac:dyDescent="0.25">
      <c r="B10" s="211">
        <v>35</v>
      </c>
      <c r="C10" s="212">
        <f t="shared" si="0"/>
        <v>3.0900664939630368E-2</v>
      </c>
    </row>
    <row r="11" spans="2:9" x14ac:dyDescent="0.25">
      <c r="B11" s="209">
        <v>36</v>
      </c>
      <c r="C11" s="210">
        <f t="shared" si="0"/>
        <v>6.7564977136179219E-2</v>
      </c>
    </row>
    <row r="12" spans="2:9" x14ac:dyDescent="0.25">
      <c r="B12" s="209">
        <v>37</v>
      </c>
      <c r="C12" s="210">
        <f t="shared" si="0"/>
        <v>0.13122247096087225</v>
      </c>
    </row>
    <row r="13" spans="2:9" x14ac:dyDescent="0.25">
      <c r="B13" s="209">
        <v>38</v>
      </c>
      <c r="C13" s="210">
        <f t="shared" si="0"/>
        <v>0.22750541246713685</v>
      </c>
    </row>
    <row r="14" spans="2:9" x14ac:dyDescent="0.25">
      <c r="B14" s="209">
        <v>39</v>
      </c>
      <c r="C14" s="210">
        <f t="shared" si="0"/>
        <v>0.35437191962509773</v>
      </c>
    </row>
    <row r="15" spans="2:9" x14ac:dyDescent="0.25">
      <c r="B15" s="211">
        <v>40</v>
      </c>
      <c r="C15" s="212">
        <f t="shared" si="0"/>
        <v>0.5</v>
      </c>
    </row>
    <row r="16" spans="2:9" x14ac:dyDescent="0.25">
      <c r="B16" s="209">
        <v>41</v>
      </c>
      <c r="C16" s="210">
        <f t="shared" si="0"/>
        <v>0.64562808037490227</v>
      </c>
    </row>
    <row r="17" spans="2:21" x14ac:dyDescent="0.25">
      <c r="B17" s="209">
        <v>42</v>
      </c>
      <c r="C17" s="210">
        <f t="shared" si="0"/>
        <v>0.77249458753286315</v>
      </c>
    </row>
    <row r="18" spans="2:21" x14ac:dyDescent="0.25">
      <c r="B18" s="209">
        <v>43</v>
      </c>
      <c r="C18" s="210">
        <f t="shared" si="0"/>
        <v>0.86877752903912775</v>
      </c>
    </row>
    <row r="19" spans="2:21" x14ac:dyDescent="0.25">
      <c r="B19" s="209">
        <v>44</v>
      </c>
      <c r="C19" s="210">
        <f t="shared" si="0"/>
        <v>0.93243502286382074</v>
      </c>
    </row>
    <row r="20" spans="2:21" x14ac:dyDescent="0.25">
      <c r="B20" s="209">
        <v>45</v>
      </c>
      <c r="C20" s="210">
        <f t="shared" si="0"/>
        <v>0.9690993350603696</v>
      </c>
    </row>
    <row r="21" spans="2:21" x14ac:dyDescent="0.25">
      <c r="B21" s="209">
        <v>46</v>
      </c>
      <c r="C21" s="210">
        <f t="shared" si="0"/>
        <v>0.9874954488927481</v>
      </c>
    </row>
    <row r="22" spans="2:21" x14ac:dyDescent="0.25">
      <c r="B22" s="209">
        <v>47</v>
      </c>
      <c r="C22" s="210">
        <f t="shared" si="0"/>
        <v>0.9955360897753518</v>
      </c>
    </row>
    <row r="23" spans="2:21" x14ac:dyDescent="0.25">
      <c r="B23" s="209">
        <v>48</v>
      </c>
      <c r="C23" s="210">
        <f t="shared" si="0"/>
        <v>0.99859755684752671</v>
      </c>
    </row>
    <row r="24" spans="2:21" x14ac:dyDescent="0.25">
      <c r="B24" s="213">
        <v>49</v>
      </c>
      <c r="C24" s="214">
        <f t="shared" si="0"/>
        <v>0.99961294964815217</v>
      </c>
    </row>
    <row r="26" spans="2:21" hidden="1" x14ac:dyDescent="0.25">
      <c r="B26" s="69" t="s">
        <v>0</v>
      </c>
      <c r="C26" s="70" t="s">
        <v>42</v>
      </c>
      <c r="D26" s="70" t="s">
        <v>35</v>
      </c>
      <c r="E26" s="70" t="s">
        <v>36</v>
      </c>
      <c r="F26" s="70" t="s">
        <v>37</v>
      </c>
      <c r="G26" s="70" t="s">
        <v>38</v>
      </c>
      <c r="H26" s="70" t="s">
        <v>39</v>
      </c>
      <c r="I26" s="70" t="s">
        <v>40</v>
      </c>
      <c r="J26" s="67"/>
      <c r="K26" s="67"/>
      <c r="L26" s="67"/>
      <c r="M26" s="67"/>
      <c r="N26" s="67"/>
      <c r="O26" s="67"/>
      <c r="P26" s="67"/>
      <c r="Q26" s="67"/>
      <c r="R26" s="67"/>
      <c r="S26" s="67"/>
      <c r="T26" s="67"/>
      <c r="U26" s="67"/>
    </row>
    <row r="27" spans="2:21" hidden="1" x14ac:dyDescent="0.25">
      <c r="B27" s="67" t="s">
        <v>6</v>
      </c>
      <c r="C27" s="67">
        <v>3</v>
      </c>
      <c r="D27" s="67">
        <v>0</v>
      </c>
      <c r="E27" s="67">
        <v>3</v>
      </c>
      <c r="F27" s="67">
        <v>0</v>
      </c>
      <c r="G27" s="67">
        <v>3</v>
      </c>
      <c r="H27" s="67">
        <v>0</v>
      </c>
      <c r="I27" s="67">
        <v>0</v>
      </c>
      <c r="J27" s="67" t="s">
        <v>56</v>
      </c>
      <c r="K27" s="67"/>
      <c r="M27" s="69" t="s">
        <v>17</v>
      </c>
      <c r="N27" s="67"/>
      <c r="O27" s="67"/>
      <c r="P27" s="67"/>
      <c r="Q27" s="67"/>
      <c r="R27" s="67"/>
      <c r="S27" s="67"/>
      <c r="T27" s="67"/>
      <c r="U27" s="67"/>
    </row>
    <row r="28" spans="2:21" hidden="1" x14ac:dyDescent="0.25">
      <c r="B28" s="67" t="s">
        <v>7</v>
      </c>
      <c r="C28" s="67">
        <v>7</v>
      </c>
      <c r="D28" s="67">
        <v>3</v>
      </c>
      <c r="E28" s="67">
        <v>10</v>
      </c>
      <c r="F28" s="67">
        <v>20</v>
      </c>
      <c r="G28" s="67">
        <v>27</v>
      </c>
      <c r="H28" s="67">
        <v>17</v>
      </c>
      <c r="I28" s="67">
        <v>17</v>
      </c>
      <c r="J28" s="67"/>
      <c r="K28" s="67"/>
      <c r="M28" s="67" t="s">
        <v>18</v>
      </c>
      <c r="N28" s="67"/>
      <c r="O28" s="67"/>
      <c r="P28" s="67"/>
      <c r="Q28" s="67"/>
      <c r="R28" s="67"/>
      <c r="S28" s="67"/>
      <c r="T28" s="67"/>
      <c r="U28" s="67"/>
    </row>
    <row r="29" spans="2:21" hidden="1" x14ac:dyDescent="0.25">
      <c r="B29" s="67" t="s">
        <v>9</v>
      </c>
      <c r="C29" s="67">
        <v>6</v>
      </c>
      <c r="D29" s="67">
        <v>3</v>
      </c>
      <c r="E29" s="67">
        <v>9</v>
      </c>
      <c r="F29" s="67">
        <v>3</v>
      </c>
      <c r="G29" s="67">
        <v>9</v>
      </c>
      <c r="H29" s="67">
        <v>0</v>
      </c>
      <c r="I29" s="67">
        <v>0</v>
      </c>
      <c r="J29" s="67" t="s">
        <v>56</v>
      </c>
      <c r="K29" s="67"/>
      <c r="M29" s="67" t="s">
        <v>19</v>
      </c>
      <c r="N29" s="67"/>
      <c r="O29" s="67"/>
      <c r="P29" s="67"/>
      <c r="Q29" s="67"/>
      <c r="R29" s="67"/>
      <c r="S29" s="67"/>
      <c r="T29" s="67"/>
      <c r="U29" s="67"/>
    </row>
    <row r="30" spans="2:21" hidden="1" x14ac:dyDescent="0.25">
      <c r="B30" s="67" t="s">
        <v>10</v>
      </c>
      <c r="C30" s="67">
        <v>8</v>
      </c>
      <c r="D30" s="67">
        <v>9</v>
      </c>
      <c r="E30" s="67">
        <v>18</v>
      </c>
      <c r="F30" s="67">
        <v>9</v>
      </c>
      <c r="G30" s="67">
        <v>18</v>
      </c>
      <c r="H30" s="67">
        <v>0</v>
      </c>
      <c r="I30" s="67">
        <v>0</v>
      </c>
      <c r="J30" s="67" t="s">
        <v>56</v>
      </c>
      <c r="K30" s="67"/>
      <c r="M30" s="67" t="s">
        <v>20</v>
      </c>
      <c r="N30" s="67"/>
      <c r="O30" s="67"/>
      <c r="P30" s="67"/>
      <c r="Q30" s="67"/>
      <c r="R30" s="67"/>
      <c r="S30" s="67"/>
      <c r="T30" s="67"/>
      <c r="U30" s="67"/>
    </row>
    <row r="31" spans="2:21" hidden="1" x14ac:dyDescent="0.25">
      <c r="B31" s="67" t="s">
        <v>12</v>
      </c>
      <c r="C31" s="67">
        <v>9</v>
      </c>
      <c r="D31" s="67">
        <v>18</v>
      </c>
      <c r="E31" s="67">
        <v>27</v>
      </c>
      <c r="F31" s="67">
        <v>18</v>
      </c>
      <c r="G31" s="67">
        <v>27</v>
      </c>
      <c r="H31" s="67">
        <v>0</v>
      </c>
      <c r="I31" s="67">
        <v>0</v>
      </c>
      <c r="J31" s="67" t="s">
        <v>56</v>
      </c>
      <c r="K31" s="67"/>
      <c r="M31" s="67" t="s">
        <v>21</v>
      </c>
      <c r="N31" s="67"/>
      <c r="O31" s="67"/>
      <c r="P31" s="67"/>
      <c r="Q31" s="67"/>
      <c r="R31" s="67"/>
      <c r="S31" s="67"/>
      <c r="T31" s="67"/>
      <c r="U31" s="67"/>
    </row>
    <row r="32" spans="2:21" hidden="1" x14ac:dyDescent="0.25">
      <c r="B32" s="67" t="s">
        <v>13</v>
      </c>
      <c r="C32" s="67">
        <v>5</v>
      </c>
      <c r="D32" s="67">
        <v>27</v>
      </c>
      <c r="E32" s="67">
        <v>32</v>
      </c>
      <c r="F32" s="67">
        <v>27</v>
      </c>
      <c r="G32" s="67">
        <v>32</v>
      </c>
      <c r="H32" s="67">
        <v>0</v>
      </c>
      <c r="I32" s="67">
        <v>0</v>
      </c>
      <c r="J32" s="67" t="s">
        <v>56</v>
      </c>
      <c r="K32" s="67"/>
      <c r="L32" s="68" t="s">
        <v>57</v>
      </c>
      <c r="M32" s="71" t="s">
        <v>22</v>
      </c>
      <c r="N32" s="67"/>
      <c r="O32" s="67"/>
      <c r="P32" s="67"/>
      <c r="Q32" s="67"/>
      <c r="R32" s="67"/>
      <c r="S32" s="67"/>
      <c r="T32" s="67"/>
      <c r="U32" s="67"/>
    </row>
    <row r="33" spans="2:21" hidden="1" x14ac:dyDescent="0.25">
      <c r="B33" s="67" t="s">
        <v>16</v>
      </c>
      <c r="C33" s="67">
        <v>6</v>
      </c>
      <c r="D33" s="67">
        <v>18</v>
      </c>
      <c r="E33" s="67">
        <v>24</v>
      </c>
      <c r="F33" s="67">
        <v>25</v>
      </c>
      <c r="G33" s="67">
        <v>32</v>
      </c>
      <c r="H33" s="67">
        <v>8</v>
      </c>
      <c r="I33" s="67">
        <v>8</v>
      </c>
      <c r="J33" s="67"/>
      <c r="K33" s="67"/>
      <c r="M33" s="67" t="s">
        <v>23</v>
      </c>
      <c r="N33" s="67"/>
      <c r="O33" s="67"/>
      <c r="P33" s="67"/>
      <c r="Q33" s="67"/>
      <c r="R33" s="67"/>
      <c r="S33" s="67"/>
      <c r="T33" s="67"/>
      <c r="U33" s="67"/>
    </row>
    <row r="34" spans="2:21" hidden="1" x14ac:dyDescent="0.25">
      <c r="B34" s="67" t="s">
        <v>11</v>
      </c>
      <c r="C34" s="67">
        <v>4</v>
      </c>
      <c r="D34" s="67">
        <v>27</v>
      </c>
      <c r="E34" s="67">
        <v>31</v>
      </c>
      <c r="F34" s="67">
        <v>27</v>
      </c>
      <c r="G34" s="67">
        <v>32</v>
      </c>
      <c r="H34" s="67">
        <v>1</v>
      </c>
      <c r="I34" s="67">
        <v>1</v>
      </c>
      <c r="J34" s="67"/>
      <c r="K34" s="67"/>
      <c r="L34" s="67"/>
      <c r="M34" s="67"/>
      <c r="N34" s="67"/>
      <c r="O34" s="67"/>
      <c r="P34" s="67"/>
      <c r="Q34" s="67"/>
      <c r="R34" s="67"/>
      <c r="S34" s="67"/>
      <c r="T34" s="67"/>
      <c r="U34" s="67"/>
    </row>
    <row r="35" spans="2:21" hidden="1" x14ac:dyDescent="0.25">
      <c r="B35" s="67" t="s">
        <v>8</v>
      </c>
      <c r="C35" s="67">
        <v>2</v>
      </c>
      <c r="D35" s="67">
        <v>10</v>
      </c>
      <c r="E35" s="67">
        <v>12</v>
      </c>
      <c r="F35" s="67">
        <v>30</v>
      </c>
      <c r="G35" s="67">
        <v>32</v>
      </c>
      <c r="H35" s="67">
        <v>20</v>
      </c>
      <c r="I35" s="67">
        <v>20</v>
      </c>
      <c r="J35" s="67"/>
      <c r="K35" s="67"/>
      <c r="L35" s="67"/>
      <c r="M35" s="67"/>
      <c r="N35" s="67"/>
      <c r="O35" s="67"/>
      <c r="P35" s="67"/>
      <c r="Q35" s="67"/>
      <c r="R35" s="67"/>
      <c r="S35" s="67"/>
      <c r="T35" s="67"/>
      <c r="U35" s="67"/>
    </row>
    <row r="36" spans="2:21" hidden="1" x14ac:dyDescent="0.25">
      <c r="B36" s="67" t="s">
        <v>14</v>
      </c>
      <c r="C36" s="67">
        <v>6</v>
      </c>
      <c r="D36" s="67">
        <v>32</v>
      </c>
      <c r="E36" s="67">
        <v>37</v>
      </c>
      <c r="F36" s="67">
        <v>32</v>
      </c>
      <c r="G36" s="67">
        <v>37</v>
      </c>
      <c r="H36" s="67">
        <v>0</v>
      </c>
      <c r="I36" s="67">
        <v>0</v>
      </c>
      <c r="J36" s="67" t="s">
        <v>56</v>
      </c>
      <c r="K36" s="67"/>
      <c r="L36" s="67"/>
      <c r="M36" s="67"/>
      <c r="N36" s="67"/>
      <c r="O36" s="67"/>
      <c r="P36" s="67"/>
      <c r="Q36" s="67"/>
      <c r="R36" s="67"/>
      <c r="S36" s="67"/>
      <c r="T36" s="67"/>
      <c r="U36" s="67"/>
    </row>
    <row r="37" spans="2:21" hidden="1" x14ac:dyDescent="0.25">
      <c r="B37" s="67" t="s">
        <v>15</v>
      </c>
      <c r="C37" s="67">
        <v>3</v>
      </c>
      <c r="D37" s="67">
        <v>37</v>
      </c>
      <c r="E37" s="67">
        <v>40</v>
      </c>
      <c r="F37" s="67">
        <v>37</v>
      </c>
      <c r="G37" s="67">
        <v>40</v>
      </c>
      <c r="H37" s="67">
        <v>0</v>
      </c>
      <c r="I37" s="67">
        <v>0</v>
      </c>
      <c r="J37" s="67" t="s">
        <v>56</v>
      </c>
      <c r="K37" s="67"/>
      <c r="L37" s="67"/>
      <c r="M37" s="67"/>
      <c r="N37" s="67"/>
      <c r="O37" s="67"/>
      <c r="P37" s="67"/>
      <c r="Q37" s="67"/>
      <c r="R37" s="67"/>
      <c r="S37" s="67"/>
      <c r="T37" s="67"/>
      <c r="U37" s="67"/>
    </row>
    <row r="38" spans="2:21" hidden="1" x14ac:dyDescent="0.25">
      <c r="B38" s="67"/>
      <c r="C38" s="67"/>
      <c r="D38" s="67"/>
      <c r="E38" s="67"/>
      <c r="F38" s="67"/>
      <c r="G38" s="67"/>
      <c r="H38" s="67"/>
      <c r="I38" s="67"/>
      <c r="J38" s="67"/>
      <c r="K38" s="67"/>
      <c r="L38" s="67"/>
      <c r="M38" s="67"/>
      <c r="N38" s="67"/>
      <c r="O38" s="67"/>
      <c r="P38" s="67"/>
      <c r="Q38" s="67"/>
      <c r="R38" s="67"/>
      <c r="S38" s="67"/>
      <c r="T38" s="67"/>
      <c r="U38" s="67"/>
    </row>
    <row r="39" spans="2:21" ht="28.55" hidden="1" x14ac:dyDescent="0.25">
      <c r="B39" s="69" t="s">
        <v>0</v>
      </c>
      <c r="C39" s="70" t="s">
        <v>1</v>
      </c>
      <c r="D39" s="70" t="s">
        <v>2</v>
      </c>
      <c r="E39" s="70" t="s">
        <v>3</v>
      </c>
      <c r="F39" s="70" t="s">
        <v>4</v>
      </c>
      <c r="G39" s="70" t="s">
        <v>5</v>
      </c>
      <c r="K39" s="67"/>
      <c r="L39" s="67"/>
      <c r="M39" s="67"/>
      <c r="N39" s="67"/>
      <c r="O39" s="67"/>
      <c r="P39" s="67"/>
      <c r="Q39" s="67"/>
      <c r="R39" s="67"/>
      <c r="S39" s="67"/>
      <c r="T39" s="67"/>
      <c r="U39" s="67"/>
    </row>
    <row r="40" spans="2:21" hidden="1" x14ac:dyDescent="0.25">
      <c r="B40" s="68" t="s">
        <v>6</v>
      </c>
      <c r="C40" s="67">
        <v>2</v>
      </c>
      <c r="D40" s="68">
        <v>3</v>
      </c>
      <c r="E40" s="67">
        <v>4</v>
      </c>
      <c r="F40" s="72">
        <f t="shared" ref="F40:F50" si="1">(C40+4*D40+E40)/6</f>
        <v>3</v>
      </c>
      <c r="G40" s="73">
        <f t="shared" ref="G40:G50" si="2">((E40-C40)^2)/36</f>
        <v>0.1111111111111111</v>
      </c>
      <c r="K40" s="67"/>
      <c r="L40" s="67"/>
      <c r="M40" s="67"/>
      <c r="N40" s="67"/>
      <c r="O40" s="67"/>
      <c r="P40" s="67"/>
      <c r="Q40" s="67"/>
      <c r="R40" s="67"/>
      <c r="S40" s="67"/>
      <c r="T40" s="67"/>
      <c r="U40" s="67"/>
    </row>
    <row r="41" spans="2:21" hidden="1" x14ac:dyDescent="0.25">
      <c r="B41" s="67" t="s">
        <v>7</v>
      </c>
      <c r="C41" s="67">
        <v>4</v>
      </c>
      <c r="D41" s="67">
        <v>7</v>
      </c>
      <c r="E41" s="67">
        <v>10</v>
      </c>
      <c r="F41" s="72">
        <f t="shared" si="1"/>
        <v>7</v>
      </c>
      <c r="G41" s="74">
        <f t="shared" si="2"/>
        <v>1</v>
      </c>
      <c r="K41" s="67"/>
      <c r="L41" s="67"/>
      <c r="M41" s="67"/>
      <c r="N41" s="67"/>
      <c r="O41" s="67"/>
      <c r="P41" s="67"/>
      <c r="Q41" s="67"/>
      <c r="R41" s="67"/>
      <c r="S41" s="67"/>
      <c r="T41" s="67"/>
      <c r="U41" s="67"/>
    </row>
    <row r="42" spans="2:21" hidden="1" x14ac:dyDescent="0.25">
      <c r="B42" s="68" t="s">
        <v>9</v>
      </c>
      <c r="C42" s="67">
        <v>5</v>
      </c>
      <c r="D42" s="68">
        <v>6</v>
      </c>
      <c r="E42" s="67">
        <v>9</v>
      </c>
      <c r="F42" s="72">
        <f t="shared" si="1"/>
        <v>6.333333333333333</v>
      </c>
      <c r="G42" s="73">
        <f t="shared" si="2"/>
        <v>0.44444444444444442</v>
      </c>
      <c r="K42" s="67"/>
      <c r="L42" s="67"/>
      <c r="M42" s="67"/>
      <c r="N42" s="67"/>
      <c r="O42" s="67"/>
      <c r="P42" s="67"/>
      <c r="Q42" s="67"/>
      <c r="R42" s="67"/>
      <c r="S42" s="67"/>
      <c r="T42" s="67"/>
      <c r="U42" s="67"/>
    </row>
    <row r="43" spans="2:21" hidden="1" x14ac:dyDescent="0.25">
      <c r="B43" s="68" t="s">
        <v>10</v>
      </c>
      <c r="C43" s="67">
        <v>6</v>
      </c>
      <c r="D43" s="68">
        <v>7</v>
      </c>
      <c r="E43" s="67">
        <v>16</v>
      </c>
      <c r="F43" s="72">
        <f t="shared" si="1"/>
        <v>8.3333333333333339</v>
      </c>
      <c r="G43" s="73">
        <f t="shared" si="2"/>
        <v>2.7777777777777777</v>
      </c>
      <c r="K43" s="67"/>
      <c r="L43" s="67"/>
      <c r="M43" s="67"/>
      <c r="N43" s="67"/>
      <c r="O43" s="67"/>
      <c r="P43" s="67"/>
      <c r="Q43" s="67"/>
      <c r="R43" s="67"/>
      <c r="S43" s="67"/>
      <c r="T43" s="67"/>
      <c r="U43" s="67"/>
    </row>
    <row r="44" spans="2:21" hidden="1" x14ac:dyDescent="0.25">
      <c r="B44" s="68" t="s">
        <v>12</v>
      </c>
      <c r="C44" s="67">
        <v>7</v>
      </c>
      <c r="D44" s="68">
        <v>9</v>
      </c>
      <c r="E44" s="67">
        <v>10</v>
      </c>
      <c r="F44" s="72">
        <f t="shared" si="1"/>
        <v>8.8333333333333339</v>
      </c>
      <c r="G44" s="73">
        <f t="shared" si="2"/>
        <v>0.25</v>
      </c>
      <c r="K44" s="67"/>
      <c r="L44" s="67"/>
      <c r="M44" s="67"/>
      <c r="N44" s="67"/>
      <c r="O44" s="67"/>
      <c r="P44" s="67"/>
      <c r="Q44" s="67"/>
      <c r="R44" s="67"/>
      <c r="S44" s="67"/>
      <c r="T44" s="67"/>
      <c r="U44" s="67"/>
    </row>
    <row r="45" spans="2:21" hidden="1" x14ac:dyDescent="0.25">
      <c r="B45" s="68" t="s">
        <v>13</v>
      </c>
      <c r="C45" s="67">
        <v>4</v>
      </c>
      <c r="D45" s="68">
        <v>5</v>
      </c>
      <c r="E45" s="67">
        <v>6</v>
      </c>
      <c r="F45" s="72">
        <f t="shared" si="1"/>
        <v>5</v>
      </c>
      <c r="G45" s="73">
        <f t="shared" si="2"/>
        <v>0.1111111111111111</v>
      </c>
      <c r="K45" s="67"/>
      <c r="L45" s="67"/>
      <c r="M45" s="67"/>
      <c r="N45" s="67"/>
      <c r="O45" s="67"/>
      <c r="P45" s="67"/>
      <c r="Q45" s="67"/>
      <c r="R45" s="67"/>
      <c r="S45" s="67"/>
      <c r="T45" s="67"/>
      <c r="U45" s="67"/>
    </row>
    <row r="46" spans="2:21" hidden="1" x14ac:dyDescent="0.25">
      <c r="B46" s="67" t="s">
        <v>16</v>
      </c>
      <c r="C46" s="67">
        <v>3</v>
      </c>
      <c r="D46" s="67">
        <v>6</v>
      </c>
      <c r="E46" s="67">
        <v>10</v>
      </c>
      <c r="F46" s="72">
        <f t="shared" si="1"/>
        <v>6.166666666666667</v>
      </c>
      <c r="G46" s="74">
        <f t="shared" si="2"/>
        <v>1.3611111111111112</v>
      </c>
      <c r="K46" s="67"/>
      <c r="L46" s="67"/>
      <c r="M46" s="67"/>
      <c r="N46" s="67"/>
      <c r="O46" s="67"/>
      <c r="P46" s="67"/>
      <c r="Q46" s="67"/>
      <c r="R46" s="67"/>
      <c r="S46" s="67"/>
      <c r="T46" s="67"/>
      <c r="U46" s="67"/>
    </row>
    <row r="47" spans="2:21" hidden="1" x14ac:dyDescent="0.25">
      <c r="B47" s="67" t="s">
        <v>11</v>
      </c>
      <c r="C47" s="67">
        <v>2</v>
      </c>
      <c r="D47" s="67">
        <v>4</v>
      </c>
      <c r="E47" s="67">
        <v>7</v>
      </c>
      <c r="F47" s="72">
        <f t="shared" si="1"/>
        <v>4.166666666666667</v>
      </c>
      <c r="G47" s="74">
        <f t="shared" si="2"/>
        <v>0.69444444444444442</v>
      </c>
      <c r="K47" s="67"/>
      <c r="L47" s="67"/>
      <c r="M47" s="67"/>
      <c r="N47" s="67"/>
      <c r="O47" s="67"/>
      <c r="P47" s="67"/>
      <c r="Q47" s="67"/>
      <c r="R47" s="67"/>
      <c r="S47" s="67"/>
      <c r="T47" s="67"/>
      <c r="U47" s="67"/>
    </row>
    <row r="48" spans="2:21" hidden="1" x14ac:dyDescent="0.25">
      <c r="B48" s="67" t="s">
        <v>8</v>
      </c>
      <c r="C48" s="67">
        <v>2</v>
      </c>
      <c r="D48" s="67">
        <v>2</v>
      </c>
      <c r="E48" s="67">
        <v>2</v>
      </c>
      <c r="F48" s="72">
        <f t="shared" si="1"/>
        <v>2</v>
      </c>
      <c r="G48" s="74">
        <f t="shared" si="2"/>
        <v>0</v>
      </c>
      <c r="K48" s="67"/>
      <c r="L48" s="67"/>
      <c r="M48" s="67"/>
      <c r="N48" s="67"/>
      <c r="O48" s="67"/>
      <c r="P48" s="67"/>
      <c r="Q48" s="67"/>
      <c r="R48" s="67"/>
      <c r="S48" s="67"/>
      <c r="T48" s="67"/>
      <c r="U48" s="67"/>
    </row>
    <row r="49" spans="2:21" hidden="1" x14ac:dyDescent="0.25">
      <c r="B49" s="68" t="s">
        <v>14</v>
      </c>
      <c r="C49" s="67">
        <v>3</v>
      </c>
      <c r="D49" s="68">
        <v>4</v>
      </c>
      <c r="E49" s="67">
        <v>14</v>
      </c>
      <c r="F49" s="72">
        <f t="shared" si="1"/>
        <v>5.5</v>
      </c>
      <c r="G49" s="73">
        <f t="shared" si="2"/>
        <v>3.3611111111111112</v>
      </c>
      <c r="K49" s="67"/>
      <c r="L49" s="67"/>
      <c r="M49" s="67"/>
      <c r="N49" s="67"/>
      <c r="O49" s="67"/>
      <c r="P49" s="67"/>
      <c r="Q49" s="67"/>
      <c r="R49" s="67"/>
      <c r="S49" s="67"/>
      <c r="T49" s="67"/>
      <c r="U49" s="67"/>
    </row>
    <row r="50" spans="2:21" hidden="1" x14ac:dyDescent="0.25">
      <c r="B50" s="68" t="s">
        <v>15</v>
      </c>
      <c r="C50" s="67">
        <v>2</v>
      </c>
      <c r="D50" s="68">
        <v>3</v>
      </c>
      <c r="E50" s="67">
        <v>4</v>
      </c>
      <c r="F50" s="72">
        <f t="shared" si="1"/>
        <v>3</v>
      </c>
      <c r="G50" s="73">
        <f t="shared" si="2"/>
        <v>0.1111111111111111</v>
      </c>
      <c r="K50" s="67"/>
      <c r="L50" s="67"/>
      <c r="M50" s="67"/>
      <c r="N50" s="67"/>
      <c r="O50" s="67"/>
      <c r="P50" s="67"/>
      <c r="Q50" s="67"/>
      <c r="R50" s="67"/>
      <c r="S50" s="67"/>
      <c r="T50" s="67"/>
      <c r="U50" s="67"/>
    </row>
    <row r="51" spans="2:21" hidden="1" x14ac:dyDescent="0.25">
      <c r="B51" s="67"/>
      <c r="C51" s="67"/>
      <c r="D51" s="67"/>
      <c r="E51" s="67"/>
      <c r="F51" s="67"/>
      <c r="G51" s="75">
        <f>SUM(G40,G42:G45,G49:G50)</f>
        <v>7.1666666666666661</v>
      </c>
      <c r="H51" s="66" t="s">
        <v>58</v>
      </c>
      <c r="K51" s="67"/>
      <c r="L51" s="67"/>
      <c r="M51" s="67"/>
      <c r="N51" s="67"/>
      <c r="O51" s="67"/>
      <c r="P51" s="67"/>
      <c r="Q51" s="67"/>
      <c r="R51" s="67"/>
      <c r="S51" s="67"/>
      <c r="T51" s="67"/>
      <c r="U51" s="67"/>
    </row>
    <row r="52" spans="2:21" hidden="1" x14ac:dyDescent="0.25">
      <c r="B52" s="67"/>
      <c r="C52" s="67"/>
      <c r="D52" s="67"/>
      <c r="E52" s="67"/>
      <c r="F52" s="67"/>
      <c r="G52" s="75">
        <f>SQRT(G51)</f>
        <v>2.6770630673681683</v>
      </c>
      <c r="H52" s="66" t="s">
        <v>59</v>
      </c>
      <c r="K52" s="67"/>
      <c r="L52" s="67"/>
      <c r="M52" s="67"/>
      <c r="N52" s="67"/>
      <c r="O52" s="67"/>
      <c r="P52" s="67"/>
      <c r="Q52" s="67"/>
      <c r="R52" s="67"/>
      <c r="S52" s="67"/>
      <c r="T52" s="67"/>
      <c r="U52" s="67"/>
    </row>
    <row r="53" spans="2:21" x14ac:dyDescent="0.25">
      <c r="B53" s="67"/>
      <c r="C53" s="67"/>
      <c r="D53" s="67"/>
      <c r="E53" s="67"/>
      <c r="F53" s="67"/>
      <c r="G53" s="67"/>
      <c r="K53" s="67"/>
      <c r="L53" s="67"/>
      <c r="M53" s="67"/>
      <c r="N53" s="67"/>
      <c r="O53" s="67"/>
      <c r="P53" s="67"/>
      <c r="Q53" s="67"/>
      <c r="R53" s="67"/>
      <c r="S53" s="67"/>
      <c r="T53" s="67"/>
      <c r="U53" s="67"/>
    </row>
    <row r="54" spans="2:21" ht="14.95" customHeight="1" x14ac:dyDescent="0.25">
      <c r="G54" s="67"/>
      <c r="H54" s="67"/>
      <c r="I54" s="67"/>
      <c r="J54" s="67"/>
      <c r="K54" s="67"/>
      <c r="L54" s="67"/>
      <c r="M54" s="67"/>
      <c r="N54" s="67"/>
      <c r="O54" s="67"/>
      <c r="P54" s="67"/>
      <c r="Q54" s="67"/>
      <c r="R54" s="67"/>
      <c r="S54" s="67"/>
      <c r="T54" s="67"/>
      <c r="U54" s="67"/>
    </row>
    <row r="55" spans="2:21" x14ac:dyDescent="0.25">
      <c r="G55" s="67"/>
      <c r="H55" s="67"/>
      <c r="I55" s="67"/>
      <c r="J55" s="67"/>
      <c r="K55" s="67"/>
      <c r="L55" s="67"/>
      <c r="M55" s="67"/>
      <c r="N55" s="67"/>
      <c r="O55" s="67"/>
      <c r="P55" s="67"/>
      <c r="Q55" s="67"/>
      <c r="R55" s="67"/>
      <c r="S55" s="67"/>
      <c r="T55" s="67"/>
      <c r="U55" s="67"/>
    </row>
    <row r="56" spans="2:21" x14ac:dyDescent="0.25">
      <c r="G56" s="67"/>
      <c r="H56" s="67"/>
      <c r="I56" s="67"/>
      <c r="J56" s="67"/>
      <c r="K56" s="67"/>
      <c r="L56" s="67"/>
      <c r="M56" s="67"/>
      <c r="N56" s="67"/>
      <c r="O56" s="67"/>
      <c r="P56" s="67"/>
      <c r="Q56" s="67"/>
      <c r="R56" s="67"/>
      <c r="S56" s="67"/>
      <c r="T56" s="67"/>
      <c r="U56" s="67"/>
    </row>
    <row r="57" spans="2:21" x14ac:dyDescent="0.25">
      <c r="G57" s="67"/>
      <c r="H57" s="67"/>
      <c r="I57" s="67"/>
      <c r="J57" s="67"/>
      <c r="K57" s="67"/>
      <c r="L57" s="67"/>
      <c r="M57" s="67"/>
      <c r="N57" s="67"/>
      <c r="O57" s="67"/>
      <c r="P57" s="67"/>
      <c r="Q57" s="67"/>
      <c r="R57" s="67"/>
      <c r="S57" s="67"/>
      <c r="T57" s="67"/>
      <c r="U57" s="67"/>
    </row>
    <row r="58" spans="2:21" x14ac:dyDescent="0.25">
      <c r="G58" s="67"/>
      <c r="H58" s="67"/>
      <c r="I58" s="67"/>
      <c r="J58" s="67"/>
      <c r="K58" s="67"/>
      <c r="L58" s="67"/>
      <c r="M58" s="67"/>
      <c r="N58" s="67"/>
      <c r="O58" s="67"/>
      <c r="P58" s="67"/>
      <c r="Q58" s="67"/>
      <c r="R58" s="67"/>
      <c r="S58" s="67"/>
      <c r="T58" s="67"/>
      <c r="U58" s="67"/>
    </row>
    <row r="59" spans="2:21" x14ac:dyDescent="0.25">
      <c r="G59" s="67"/>
      <c r="H59" s="67"/>
      <c r="I59" s="67"/>
      <c r="J59" s="67"/>
      <c r="K59" s="67"/>
      <c r="L59" s="67"/>
      <c r="M59" s="67"/>
      <c r="N59" s="67"/>
      <c r="O59" s="67"/>
      <c r="P59" s="67"/>
      <c r="Q59" s="67"/>
      <c r="R59" s="67"/>
      <c r="S59" s="67"/>
      <c r="T59" s="67"/>
      <c r="U59" s="67"/>
    </row>
    <row r="60" spans="2:21" x14ac:dyDescent="0.25">
      <c r="G60" s="67"/>
      <c r="H60" s="67"/>
      <c r="I60" s="67"/>
      <c r="J60" s="67"/>
      <c r="K60" s="67"/>
      <c r="L60" s="67"/>
      <c r="M60" s="67"/>
      <c r="N60" s="67"/>
      <c r="O60" s="67"/>
      <c r="P60" s="67"/>
      <c r="Q60" s="67"/>
      <c r="R60" s="67"/>
      <c r="S60" s="67"/>
      <c r="T60" s="67"/>
      <c r="U60" s="67"/>
    </row>
    <row r="61" spans="2:21" x14ac:dyDescent="0.25">
      <c r="G61" s="67"/>
      <c r="H61" s="67"/>
      <c r="I61" s="67"/>
      <c r="J61" s="67"/>
      <c r="K61" s="67"/>
      <c r="L61" s="67"/>
      <c r="M61" s="67"/>
      <c r="N61" s="67"/>
      <c r="O61" s="67"/>
      <c r="P61" s="67"/>
      <c r="Q61" s="67"/>
      <c r="R61" s="67"/>
      <c r="S61" s="67"/>
      <c r="T61" s="67"/>
      <c r="U61" s="67"/>
    </row>
    <row r="62" spans="2:21" x14ac:dyDescent="0.25">
      <c r="G62" s="67"/>
      <c r="H62" s="67"/>
      <c r="I62" s="67"/>
      <c r="J62" s="67"/>
      <c r="K62" s="67"/>
      <c r="L62" s="67"/>
      <c r="M62" s="67"/>
      <c r="N62" s="67"/>
      <c r="O62" s="67"/>
      <c r="P62" s="67"/>
      <c r="Q62" s="67"/>
      <c r="R62" s="67"/>
      <c r="S62" s="67"/>
      <c r="T62" s="67"/>
      <c r="U62" s="67"/>
    </row>
    <row r="63" spans="2:21" x14ac:dyDescent="0.25">
      <c r="G63" s="67"/>
      <c r="H63" s="67"/>
      <c r="I63" s="67"/>
      <c r="J63" s="67"/>
      <c r="K63" s="67"/>
      <c r="L63" s="67"/>
      <c r="M63" s="67"/>
      <c r="N63" s="67"/>
      <c r="O63" s="67"/>
      <c r="P63" s="67"/>
      <c r="Q63" s="67"/>
      <c r="R63" s="67"/>
      <c r="S63" s="67"/>
      <c r="T63" s="67"/>
      <c r="U63" s="67"/>
    </row>
    <row r="64" spans="2:21" x14ac:dyDescent="0.25">
      <c r="G64" s="67"/>
      <c r="H64" s="67"/>
      <c r="I64" s="67"/>
      <c r="J64" s="67"/>
      <c r="K64" s="67"/>
      <c r="L64" s="67"/>
      <c r="M64" s="67"/>
      <c r="N64" s="67"/>
      <c r="O64" s="67"/>
      <c r="P64" s="67"/>
      <c r="Q64" s="67"/>
      <c r="R64" s="67"/>
      <c r="S64" s="67"/>
      <c r="T64" s="67"/>
      <c r="U64" s="67"/>
    </row>
    <row r="65" spans="4:21" x14ac:dyDescent="0.25">
      <c r="D65" s="67"/>
      <c r="E65" s="67"/>
      <c r="F65" s="67"/>
      <c r="G65" s="67"/>
      <c r="H65" s="67"/>
      <c r="I65" s="67"/>
      <c r="J65" s="67"/>
      <c r="K65" s="67"/>
      <c r="L65" s="67"/>
      <c r="M65" s="67"/>
      <c r="N65" s="67"/>
      <c r="O65" s="67"/>
      <c r="P65" s="67"/>
      <c r="Q65" s="67"/>
      <c r="R65" s="67"/>
      <c r="S65" s="67"/>
      <c r="T65" s="67"/>
      <c r="U65" s="67"/>
    </row>
    <row r="66" spans="4:21" x14ac:dyDescent="0.25">
      <c r="D66" s="67"/>
      <c r="E66" s="67"/>
      <c r="F66" s="67"/>
      <c r="G66" s="67"/>
      <c r="H66" s="67"/>
      <c r="I66" s="67"/>
      <c r="J66" s="67"/>
      <c r="K66" s="67"/>
      <c r="L66" s="67"/>
      <c r="M66" s="67"/>
      <c r="N66" s="67"/>
      <c r="O66" s="67"/>
      <c r="P66" s="67"/>
      <c r="Q66" s="67"/>
      <c r="R66" s="67"/>
      <c r="S66" s="67"/>
      <c r="T66" s="67"/>
      <c r="U66" s="67"/>
    </row>
    <row r="67" spans="4:21" x14ac:dyDescent="0.25">
      <c r="D67" s="67"/>
      <c r="E67" s="67"/>
      <c r="F67" s="67"/>
      <c r="G67" s="67"/>
      <c r="H67" s="67"/>
      <c r="I67" s="67"/>
      <c r="J67" s="67"/>
      <c r="K67" s="67"/>
      <c r="L67" s="67"/>
      <c r="M67" s="67"/>
      <c r="N67" s="67"/>
      <c r="O67" s="67"/>
      <c r="P67" s="67"/>
      <c r="Q67" s="67"/>
      <c r="R67" s="67"/>
      <c r="S67" s="67"/>
      <c r="T67" s="67"/>
      <c r="U67" s="67"/>
    </row>
    <row r="68" spans="4:21" x14ac:dyDescent="0.25">
      <c r="D68" s="67"/>
      <c r="E68" s="67"/>
      <c r="F68" s="67"/>
      <c r="G68" s="67"/>
      <c r="H68" s="67"/>
      <c r="I68" s="67"/>
      <c r="J68" s="67"/>
      <c r="K68" s="67"/>
      <c r="L68" s="67"/>
      <c r="M68" s="67"/>
      <c r="N68" s="67"/>
      <c r="O68" s="67"/>
      <c r="P68" s="67"/>
      <c r="Q68" s="67"/>
      <c r="R68" s="67"/>
      <c r="S68" s="67"/>
      <c r="T68" s="67"/>
      <c r="U68" s="67"/>
    </row>
    <row r="69" spans="4:21" x14ac:dyDescent="0.25">
      <c r="D69" s="67"/>
      <c r="E69" s="67"/>
      <c r="F69" s="67"/>
      <c r="G69" s="67"/>
      <c r="H69" s="67"/>
      <c r="I69" s="67"/>
      <c r="J69" s="67"/>
      <c r="K69" s="67"/>
      <c r="L69" s="67"/>
      <c r="M69" s="67"/>
      <c r="N69" s="67"/>
      <c r="O69" s="67"/>
      <c r="P69" s="67"/>
      <c r="Q69" s="67"/>
      <c r="R69" s="67"/>
      <c r="S69" s="67"/>
      <c r="T69" s="67"/>
      <c r="U69" s="67"/>
    </row>
    <row r="70" spans="4:21" x14ac:dyDescent="0.25">
      <c r="D70" s="67"/>
      <c r="E70" s="67"/>
      <c r="F70" s="67"/>
      <c r="G70" s="67"/>
      <c r="H70" s="67"/>
      <c r="I70" s="67"/>
      <c r="J70" s="67"/>
      <c r="K70" s="67"/>
      <c r="L70" s="67"/>
      <c r="M70" s="67"/>
      <c r="N70" s="67"/>
      <c r="O70" s="67"/>
      <c r="P70" s="67"/>
      <c r="Q70" s="67"/>
      <c r="R70" s="67"/>
      <c r="S70" s="67"/>
      <c r="T70" s="67"/>
      <c r="U70" s="67"/>
    </row>
    <row r="71" spans="4:21" x14ac:dyDescent="0.25">
      <c r="D71" s="67"/>
      <c r="E71" s="67"/>
      <c r="F71" s="67"/>
      <c r="G71" s="67"/>
      <c r="H71" s="67"/>
      <c r="I71" s="67"/>
      <c r="J71" s="67"/>
      <c r="K71" s="67"/>
      <c r="L71" s="67"/>
      <c r="M71" s="67"/>
      <c r="N71" s="67"/>
      <c r="O71" s="67"/>
      <c r="P71" s="67"/>
      <c r="Q71" s="67"/>
      <c r="R71" s="67"/>
      <c r="S71" s="67"/>
      <c r="T71" s="67"/>
      <c r="U71" s="67"/>
    </row>
    <row r="72" spans="4:21" x14ac:dyDescent="0.25">
      <c r="D72" s="67"/>
      <c r="E72" s="67"/>
      <c r="F72" s="67"/>
      <c r="G72" s="67"/>
      <c r="H72" s="67"/>
      <c r="I72" s="67"/>
      <c r="J72" s="67"/>
      <c r="K72" s="67"/>
      <c r="L72" s="67"/>
      <c r="M72" s="67"/>
      <c r="N72" s="67"/>
      <c r="O72" s="67"/>
      <c r="P72" s="67"/>
      <c r="Q72" s="67"/>
      <c r="R72" s="67"/>
      <c r="S72" s="67"/>
      <c r="T72" s="67"/>
      <c r="U72" s="67"/>
    </row>
    <row r="73" spans="4:21" x14ac:dyDescent="0.25">
      <c r="D73" s="67"/>
      <c r="E73" s="67"/>
      <c r="F73" s="67"/>
      <c r="G73" s="67"/>
      <c r="H73" s="67"/>
      <c r="I73" s="67"/>
      <c r="J73" s="67"/>
      <c r="K73" s="67"/>
      <c r="L73" s="67"/>
      <c r="M73" s="67"/>
      <c r="N73" s="67"/>
      <c r="O73" s="67"/>
      <c r="P73" s="67"/>
      <c r="Q73" s="67"/>
      <c r="R73" s="67"/>
      <c r="S73" s="67"/>
      <c r="T73" s="67"/>
      <c r="U73" s="67"/>
    </row>
  </sheetData>
  <mergeCells count="1">
    <mergeCell ref="B2:I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2"/>
  <sheetViews>
    <sheetView workbookViewId="0">
      <selection activeCell="M14" sqref="M14"/>
    </sheetView>
  </sheetViews>
  <sheetFormatPr defaultColWidth="8.75" defaultRowHeight="14.3" x14ac:dyDescent="0.25"/>
  <cols>
    <col min="1" max="1" width="3.5" customWidth="1"/>
    <col min="2" max="2" width="17" customWidth="1"/>
    <col min="3" max="3" width="12" bestFit="1" customWidth="1"/>
    <col min="4" max="6" width="11.125" bestFit="1" customWidth="1"/>
    <col min="7" max="7" width="12.125" customWidth="1"/>
    <col min="8" max="10" width="11.125" bestFit="1" customWidth="1"/>
  </cols>
  <sheetData>
    <row r="1" spans="1:10" ht="14.95" thickBot="1" x14ac:dyDescent="0.3"/>
    <row r="2" spans="1:10" ht="51.65" customHeight="1" thickBot="1" x14ac:dyDescent="0.3">
      <c r="B2" s="258" t="s">
        <v>89</v>
      </c>
      <c r="C2" s="259"/>
      <c r="D2" s="259"/>
      <c r="E2" s="259"/>
      <c r="F2" s="259"/>
      <c r="G2" s="259"/>
      <c r="H2" s="259"/>
      <c r="I2" s="259"/>
      <c r="J2" s="260"/>
    </row>
    <row r="3" spans="1:10" ht="14.95" thickBot="1" x14ac:dyDescent="0.3"/>
    <row r="4" spans="1:10" ht="43.5" thickBot="1" x14ac:dyDescent="0.3">
      <c r="A4" s="8"/>
      <c r="B4" s="25" t="s">
        <v>0</v>
      </c>
      <c r="C4" s="26" t="s">
        <v>24</v>
      </c>
      <c r="D4" s="26" t="s">
        <v>60</v>
      </c>
      <c r="E4" s="26" t="s">
        <v>26</v>
      </c>
      <c r="F4" s="26" t="s">
        <v>27</v>
      </c>
      <c r="G4" s="26" t="s">
        <v>28</v>
      </c>
      <c r="H4" s="27" t="s">
        <v>29</v>
      </c>
    </row>
    <row r="5" spans="1:10" ht="17.7" x14ac:dyDescent="0.25">
      <c r="B5" s="19" t="s">
        <v>6</v>
      </c>
      <c r="C5" s="94">
        <v>10000</v>
      </c>
      <c r="D5" s="95">
        <v>3</v>
      </c>
      <c r="E5" s="96">
        <v>10000</v>
      </c>
      <c r="F5" s="23">
        <v>3</v>
      </c>
      <c r="G5" s="175"/>
      <c r="H5" s="176"/>
    </row>
    <row r="6" spans="1:10" ht="17.7" x14ac:dyDescent="0.25">
      <c r="B6" s="13" t="s">
        <v>7</v>
      </c>
      <c r="C6" s="97">
        <v>20000</v>
      </c>
      <c r="D6" s="98">
        <v>7</v>
      </c>
      <c r="E6" s="99">
        <v>25000</v>
      </c>
      <c r="F6" s="9">
        <v>6</v>
      </c>
      <c r="G6" s="158">
        <f t="shared" ref="G6:G12" si="0">(E6-C6)/(D6-F6)</f>
        <v>5000</v>
      </c>
      <c r="H6" s="101">
        <f t="shared" ref="H6:H12" si="1">D6-F6</f>
        <v>1</v>
      </c>
    </row>
    <row r="7" spans="1:10" ht="17.7" x14ac:dyDescent="0.25">
      <c r="B7" s="13" t="s">
        <v>9</v>
      </c>
      <c r="C7" s="97">
        <v>15000</v>
      </c>
      <c r="D7" s="98">
        <v>6.333333333333333</v>
      </c>
      <c r="E7" s="99">
        <v>30000</v>
      </c>
      <c r="F7" s="9">
        <v>5</v>
      </c>
      <c r="G7" s="158">
        <f t="shared" si="0"/>
        <v>11250.000000000002</v>
      </c>
      <c r="H7" s="101">
        <f t="shared" si="1"/>
        <v>1.333333333333333</v>
      </c>
    </row>
    <row r="8" spans="1:10" ht="17.7" x14ac:dyDescent="0.25">
      <c r="B8" s="13" t="s">
        <v>10</v>
      </c>
      <c r="C8" s="97">
        <v>45000</v>
      </c>
      <c r="D8" s="98">
        <v>8.3333333333333339</v>
      </c>
      <c r="E8" s="99">
        <v>65000</v>
      </c>
      <c r="F8" s="9">
        <v>6</v>
      </c>
      <c r="G8" s="158">
        <f t="shared" si="0"/>
        <v>8571.4285714285688</v>
      </c>
      <c r="H8" s="101">
        <f t="shared" si="1"/>
        <v>2.3333333333333339</v>
      </c>
    </row>
    <row r="9" spans="1:10" ht="17.7" x14ac:dyDescent="0.25">
      <c r="B9" s="13" t="s">
        <v>12</v>
      </c>
      <c r="C9" s="97">
        <v>10000</v>
      </c>
      <c r="D9" s="98">
        <v>8.8333333333333339</v>
      </c>
      <c r="E9" s="99">
        <v>20000</v>
      </c>
      <c r="F9" s="9">
        <v>8</v>
      </c>
      <c r="G9" s="158">
        <f t="shared" si="0"/>
        <v>11999.999999999991</v>
      </c>
      <c r="H9" s="101">
        <f t="shared" si="1"/>
        <v>0.83333333333333393</v>
      </c>
    </row>
    <row r="10" spans="1:10" ht="17.7" x14ac:dyDescent="0.25">
      <c r="B10" s="13" t="s">
        <v>13</v>
      </c>
      <c r="C10" s="97">
        <v>15000</v>
      </c>
      <c r="D10" s="98">
        <v>5</v>
      </c>
      <c r="E10" s="99">
        <v>18000</v>
      </c>
      <c r="F10" s="9">
        <v>4</v>
      </c>
      <c r="G10" s="158">
        <f t="shared" si="0"/>
        <v>3000</v>
      </c>
      <c r="H10" s="101">
        <f t="shared" si="1"/>
        <v>1</v>
      </c>
    </row>
    <row r="11" spans="1:10" ht="18.350000000000001" thickBot="1" x14ac:dyDescent="0.3">
      <c r="B11" s="13" t="s">
        <v>16</v>
      </c>
      <c r="C11" s="97">
        <v>20000</v>
      </c>
      <c r="D11" s="98">
        <v>6.166666666666667</v>
      </c>
      <c r="E11" s="99">
        <v>30000</v>
      </c>
      <c r="F11" s="9">
        <v>4</v>
      </c>
      <c r="G11" s="158">
        <f t="shared" si="0"/>
        <v>4615.3846153846143</v>
      </c>
      <c r="H11" s="101">
        <f t="shared" si="1"/>
        <v>2.166666666666667</v>
      </c>
    </row>
    <row r="12" spans="1:10" ht="17.7" x14ac:dyDescent="0.25">
      <c r="B12" s="13" t="s">
        <v>11</v>
      </c>
      <c r="C12" s="97">
        <v>10000</v>
      </c>
      <c r="D12" s="98">
        <v>4.166666666666667</v>
      </c>
      <c r="E12" s="99">
        <v>15000</v>
      </c>
      <c r="F12" s="9">
        <v>3</v>
      </c>
      <c r="G12" s="158">
        <f t="shared" si="0"/>
        <v>4285.7142857142844</v>
      </c>
      <c r="H12" s="101">
        <f t="shared" si="1"/>
        <v>1.166666666666667</v>
      </c>
    </row>
    <row r="13" spans="1:10" ht="17.7" x14ac:dyDescent="0.25">
      <c r="B13" s="13" t="s">
        <v>8</v>
      </c>
      <c r="C13" s="97">
        <v>5000</v>
      </c>
      <c r="D13" s="98">
        <v>2</v>
      </c>
      <c r="E13" s="99">
        <v>5000</v>
      </c>
      <c r="F13" s="9">
        <v>2</v>
      </c>
      <c r="G13" s="177"/>
      <c r="H13" s="154"/>
    </row>
    <row r="14" spans="1:10" ht="17.7" x14ac:dyDescent="0.25">
      <c r="B14" s="13" t="s">
        <v>14</v>
      </c>
      <c r="C14" s="97">
        <v>40000</v>
      </c>
      <c r="D14" s="98">
        <v>5.5</v>
      </c>
      <c r="E14" s="99">
        <v>50000</v>
      </c>
      <c r="F14" s="9">
        <v>5</v>
      </c>
      <c r="G14" s="158">
        <f>(E14-C14)/(D14-F14)</f>
        <v>20000</v>
      </c>
      <c r="H14" s="101">
        <f>D14-F14</f>
        <v>0.5</v>
      </c>
    </row>
    <row r="15" spans="1:10" ht="18.350000000000001" thickBot="1" x14ac:dyDescent="0.3">
      <c r="B15" s="14" t="s">
        <v>15</v>
      </c>
      <c r="C15" s="102">
        <v>15000</v>
      </c>
      <c r="D15" s="103">
        <v>3</v>
      </c>
      <c r="E15" s="104">
        <v>25000</v>
      </c>
      <c r="F15" s="18">
        <v>2</v>
      </c>
      <c r="G15" s="159">
        <f>(E15-C15)/(D15-F15)</f>
        <v>10000</v>
      </c>
      <c r="H15" s="105">
        <f>D15-F15</f>
        <v>1</v>
      </c>
    </row>
    <row r="17" spans="2:12" ht="14.95" thickBot="1" x14ac:dyDescent="0.3"/>
    <row r="18" spans="2:12" x14ac:dyDescent="0.25">
      <c r="B18" s="54" t="s">
        <v>17</v>
      </c>
      <c r="C18" s="55" t="s">
        <v>30</v>
      </c>
      <c r="D18" s="56" t="s">
        <v>13</v>
      </c>
      <c r="E18" s="57" t="s">
        <v>62</v>
      </c>
      <c r="F18" s="58" t="s">
        <v>10</v>
      </c>
      <c r="G18" s="58" t="s">
        <v>10</v>
      </c>
      <c r="H18" s="58" t="s">
        <v>10</v>
      </c>
      <c r="I18" s="163" t="s">
        <v>15</v>
      </c>
      <c r="J18" s="238" t="s">
        <v>9</v>
      </c>
      <c r="K18" s="246"/>
      <c r="L18" s="246"/>
    </row>
    <row r="19" spans="2:12" x14ac:dyDescent="0.25">
      <c r="B19" s="278"/>
      <c r="C19" s="279"/>
      <c r="D19" s="280">
        <v>0.83</v>
      </c>
      <c r="E19" s="281">
        <v>0.17</v>
      </c>
      <c r="F19" s="281">
        <f>H15</f>
        <v>1</v>
      </c>
      <c r="G19" s="281">
        <v>1</v>
      </c>
      <c r="H19" s="281">
        <v>0.33</v>
      </c>
      <c r="I19" s="281">
        <v>1</v>
      </c>
      <c r="J19" s="282">
        <v>0.67</v>
      </c>
    </row>
    <row r="20" spans="2:12" x14ac:dyDescent="0.25">
      <c r="B20" s="37" t="s">
        <v>18</v>
      </c>
      <c r="C20" s="29">
        <f>D5+D6+D13+D14+D15</f>
        <v>20.5</v>
      </c>
      <c r="D20" s="30">
        <f>C20</f>
        <v>20.5</v>
      </c>
      <c r="E20" s="28">
        <f>D20</f>
        <v>20.5</v>
      </c>
      <c r="F20" s="28">
        <f>E20</f>
        <v>20.5</v>
      </c>
      <c r="G20" s="28">
        <f>F20</f>
        <v>20.5</v>
      </c>
      <c r="H20" s="28">
        <f>G20</f>
        <v>20.5</v>
      </c>
      <c r="I20" s="161">
        <f>H20-$I$19</f>
        <v>19.5</v>
      </c>
      <c r="J20" s="239">
        <f>I20</f>
        <v>19.5</v>
      </c>
      <c r="K20" s="247"/>
      <c r="L20" s="247"/>
    </row>
    <row r="21" spans="2:12" x14ac:dyDescent="0.25">
      <c r="B21" s="37" t="s">
        <v>19</v>
      </c>
      <c r="C21" s="29">
        <f>D5+D6+D10+D14+D15</f>
        <v>23.5</v>
      </c>
      <c r="D21" s="30">
        <f>C21-0.83</f>
        <v>22.67</v>
      </c>
      <c r="E21" s="28">
        <f t="shared" ref="E21:E22" si="2">D21-0.17</f>
        <v>22.5</v>
      </c>
      <c r="F21" s="28">
        <f>E21</f>
        <v>22.5</v>
      </c>
      <c r="G21" s="28">
        <f>F21</f>
        <v>22.5</v>
      </c>
      <c r="H21" s="28">
        <f>G21</f>
        <v>22.5</v>
      </c>
      <c r="I21" s="161">
        <f t="shared" ref="I21:I25" si="3">H21-$I$19</f>
        <v>21.5</v>
      </c>
      <c r="J21" s="239">
        <f>I21</f>
        <v>21.5</v>
      </c>
      <c r="K21" s="247"/>
      <c r="L21" s="247"/>
    </row>
    <row r="22" spans="2:12" x14ac:dyDescent="0.25">
      <c r="B22" s="37" t="s">
        <v>20</v>
      </c>
      <c r="C22" s="29">
        <f>D5+D7+D12+D14+D15</f>
        <v>22</v>
      </c>
      <c r="D22" s="30">
        <f>C22</f>
        <v>22</v>
      </c>
      <c r="E22" s="28">
        <f t="shared" si="2"/>
        <v>21.83</v>
      </c>
      <c r="F22" s="28">
        <f>E22</f>
        <v>21.83</v>
      </c>
      <c r="G22" s="28">
        <f>F22</f>
        <v>21.83</v>
      </c>
      <c r="H22" s="28">
        <f>G22-H19</f>
        <v>21.5</v>
      </c>
      <c r="I22" s="161">
        <f t="shared" si="3"/>
        <v>20.5</v>
      </c>
      <c r="J22" s="239">
        <f>I22-J19</f>
        <v>19.829999999999998</v>
      </c>
      <c r="K22" s="247"/>
      <c r="L22" s="247"/>
    </row>
    <row r="23" spans="2:12" x14ac:dyDescent="0.25">
      <c r="B23" s="37" t="s">
        <v>21</v>
      </c>
      <c r="C23" s="29">
        <f>D5+D7+D8+D12+D14+D15+D9</f>
        <v>39.166666666666664</v>
      </c>
      <c r="D23" s="31">
        <f>C23</f>
        <v>39.166666666666664</v>
      </c>
      <c r="E23" s="32">
        <f>D23-E19</f>
        <v>38.996666666666663</v>
      </c>
      <c r="F23" s="32">
        <f>E23-F19</f>
        <v>37.996666666666663</v>
      </c>
      <c r="G23" s="32">
        <f>F23-G19</f>
        <v>36.996666666666663</v>
      </c>
      <c r="H23" s="32">
        <f>G23-H19</f>
        <v>36.666666666666664</v>
      </c>
      <c r="I23" s="162">
        <f t="shared" si="3"/>
        <v>35.666666666666664</v>
      </c>
      <c r="J23" s="240">
        <f>I23-J19</f>
        <v>34.996666666666663</v>
      </c>
      <c r="K23" s="248"/>
      <c r="L23" s="248"/>
    </row>
    <row r="24" spans="2:12" x14ac:dyDescent="0.25">
      <c r="B24" s="180" t="s">
        <v>22</v>
      </c>
      <c r="C24" s="157">
        <f>D5+D7+D8+D9+D10+D14+D15</f>
        <v>40</v>
      </c>
      <c r="D24" s="31">
        <f>C24-D19</f>
        <v>39.17</v>
      </c>
      <c r="E24" s="32">
        <f>D24-E19</f>
        <v>39</v>
      </c>
      <c r="F24" s="32">
        <f>E24-F19</f>
        <v>38</v>
      </c>
      <c r="G24" s="32">
        <f>F24-G19</f>
        <v>37</v>
      </c>
      <c r="H24" s="32">
        <f>G24-H19</f>
        <v>36.67</v>
      </c>
      <c r="I24" s="162">
        <f t="shared" si="3"/>
        <v>35.67</v>
      </c>
      <c r="J24" s="240">
        <f>I24-J19</f>
        <v>35</v>
      </c>
      <c r="K24" s="248"/>
      <c r="L24" s="248"/>
    </row>
    <row r="25" spans="2:12" ht="14.95" thickBot="1" x14ac:dyDescent="0.3">
      <c r="B25" s="38" t="s">
        <v>23</v>
      </c>
      <c r="C25" s="39">
        <f>D5+D7+D8+D11+D14+D15</f>
        <v>32.333333333333329</v>
      </c>
      <c r="D25" s="35">
        <f>C25</f>
        <v>32.333333333333329</v>
      </c>
      <c r="E25" s="40">
        <f>D25</f>
        <v>32.333333333333329</v>
      </c>
      <c r="F25" s="40">
        <f>E25-F19</f>
        <v>31.333333333333329</v>
      </c>
      <c r="G25" s="40">
        <f>F25-G19</f>
        <v>30.333333333333329</v>
      </c>
      <c r="H25" s="40">
        <f>G25-H19</f>
        <v>30.00333333333333</v>
      </c>
      <c r="I25" s="167">
        <f t="shared" si="3"/>
        <v>29.00333333333333</v>
      </c>
      <c r="J25" s="241">
        <f>I25-J19</f>
        <v>28.333333333333329</v>
      </c>
      <c r="K25" s="247"/>
      <c r="L25" s="247"/>
    </row>
    <row r="26" spans="2:12" ht="14.95" thickBot="1" x14ac:dyDescent="0.3"/>
    <row r="27" spans="2:12" x14ac:dyDescent="0.25">
      <c r="B27" s="181" t="s">
        <v>31</v>
      </c>
      <c r="C27" s="33">
        <f>MAX(C20:C25)</f>
        <v>40</v>
      </c>
      <c r="D27" s="33">
        <f t="shared" ref="D27:J27" si="4">MAX(D20:D25)</f>
        <v>39.17</v>
      </c>
      <c r="E27" s="33">
        <f t="shared" si="4"/>
        <v>39</v>
      </c>
      <c r="F27" s="33">
        <f t="shared" si="4"/>
        <v>38</v>
      </c>
      <c r="G27" s="33">
        <f t="shared" si="4"/>
        <v>37</v>
      </c>
      <c r="H27" s="33">
        <f t="shared" si="4"/>
        <v>36.67</v>
      </c>
      <c r="I27" s="33">
        <f t="shared" si="4"/>
        <v>35.67</v>
      </c>
      <c r="J27" s="242">
        <f t="shared" si="4"/>
        <v>35</v>
      </c>
      <c r="K27" s="249"/>
      <c r="L27" s="249"/>
    </row>
    <row r="28" spans="2:12" x14ac:dyDescent="0.25">
      <c r="B28" s="182" t="s">
        <v>32</v>
      </c>
      <c r="C28" s="169"/>
      <c r="D28" s="169">
        <f>G10*D19</f>
        <v>2490</v>
      </c>
      <c r="E28" s="169">
        <f>E19*(G10+G12)</f>
        <v>1238.5714285714284</v>
      </c>
      <c r="F28" s="169">
        <f>F19*G8</f>
        <v>8571.4285714285688</v>
      </c>
      <c r="G28" s="169">
        <f>G19*G8</f>
        <v>8571.4285714285688</v>
      </c>
      <c r="H28" s="169">
        <f>H19*G8</f>
        <v>2828.571428571428</v>
      </c>
      <c r="I28" s="173">
        <f>I19*G15</f>
        <v>10000</v>
      </c>
      <c r="J28" s="243">
        <f>J19*G7</f>
        <v>7537.5000000000018</v>
      </c>
      <c r="K28" s="250"/>
      <c r="L28" s="250"/>
    </row>
    <row r="29" spans="2:12" x14ac:dyDescent="0.25">
      <c r="B29" s="182" t="s">
        <v>33</v>
      </c>
      <c r="C29" s="169"/>
      <c r="D29" s="169">
        <f>D28</f>
        <v>2490</v>
      </c>
      <c r="E29" s="169">
        <f>E28+D29</f>
        <v>3728.5714285714284</v>
      </c>
      <c r="F29" s="169">
        <f t="shared" ref="F29:J29" si="5">E29+F28</f>
        <v>12299.999999999996</v>
      </c>
      <c r="G29" s="169">
        <f>F29+G28</f>
        <v>20871.428571428565</v>
      </c>
      <c r="H29" s="169">
        <f t="shared" si="5"/>
        <v>23699.999999999993</v>
      </c>
      <c r="I29" s="169">
        <f t="shared" si="5"/>
        <v>33699.999999999993</v>
      </c>
      <c r="J29" s="244">
        <f t="shared" si="5"/>
        <v>41237.499999999993</v>
      </c>
      <c r="K29" s="251"/>
      <c r="L29" s="251"/>
    </row>
    <row r="30" spans="2:12" ht="14.95" thickBot="1" x14ac:dyDescent="0.3">
      <c r="B30" s="183" t="s">
        <v>34</v>
      </c>
      <c r="C30" s="171">
        <v>205000</v>
      </c>
      <c r="D30" s="171">
        <f>C30+D28</f>
        <v>207490</v>
      </c>
      <c r="E30" s="171">
        <f t="shared" ref="E30:J30" si="6">D30+E28</f>
        <v>208728.57142857142</v>
      </c>
      <c r="F30" s="171">
        <f t="shared" si="6"/>
        <v>217300</v>
      </c>
      <c r="G30" s="171">
        <f t="shared" si="6"/>
        <v>225871.42857142858</v>
      </c>
      <c r="H30" s="171">
        <f t="shared" si="6"/>
        <v>228700</v>
      </c>
      <c r="I30" s="171">
        <f t="shared" si="6"/>
        <v>238700</v>
      </c>
      <c r="J30" s="245">
        <f t="shared" si="6"/>
        <v>246237.5</v>
      </c>
      <c r="K30" s="251"/>
      <c r="L30" s="251"/>
    </row>
    <row r="31" spans="2:12" ht="14.95" thickBot="1" x14ac:dyDescent="0.3"/>
    <row r="32" spans="2:12" ht="14.95" thickBot="1" x14ac:dyDescent="0.3">
      <c r="B32" s="261" t="s">
        <v>90</v>
      </c>
      <c r="C32" s="262"/>
      <c r="D32" s="262"/>
      <c r="E32" s="262"/>
      <c r="F32" s="262"/>
      <c r="G32" s="262"/>
      <c r="H32" s="262"/>
      <c r="I32" s="262"/>
      <c r="J32" s="262"/>
    </row>
  </sheetData>
  <mergeCells count="2">
    <mergeCell ref="B2:J2"/>
    <mergeCell ref="B32:J3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662F4-9C06-4BAB-972B-6AF6CA549A33}">
  <dimension ref="A1:L32"/>
  <sheetViews>
    <sheetView tabSelected="1" workbookViewId="0">
      <selection activeCell="O34" sqref="O34"/>
    </sheetView>
  </sheetViews>
  <sheetFormatPr defaultColWidth="8.75" defaultRowHeight="14.3" x14ac:dyDescent="0.25"/>
  <cols>
    <col min="1" max="1" width="3.5" customWidth="1"/>
    <col min="2" max="2" width="17" customWidth="1"/>
    <col min="3" max="3" width="12" bestFit="1" customWidth="1"/>
    <col min="4" max="6" width="11.125" bestFit="1" customWidth="1"/>
    <col min="7" max="7" width="12.125" customWidth="1"/>
    <col min="8" max="10" width="11.125" bestFit="1" customWidth="1"/>
  </cols>
  <sheetData>
    <row r="1" spans="1:10" ht="14.95" thickBot="1" x14ac:dyDescent="0.3"/>
    <row r="2" spans="1:10" ht="51.65" customHeight="1" thickBot="1" x14ac:dyDescent="0.3">
      <c r="B2" s="258" t="s">
        <v>91</v>
      </c>
      <c r="C2" s="259"/>
      <c r="D2" s="259"/>
      <c r="E2" s="259"/>
      <c r="F2" s="259"/>
      <c r="G2" s="259"/>
      <c r="H2" s="259"/>
      <c r="I2" s="259"/>
      <c r="J2" s="260"/>
    </row>
    <row r="3" spans="1:10" ht="14.95" thickBot="1" x14ac:dyDescent="0.3"/>
    <row r="4" spans="1:10" ht="43.5" thickBot="1" x14ac:dyDescent="0.3">
      <c r="A4" s="8"/>
      <c r="B4" s="25" t="s">
        <v>0</v>
      </c>
      <c r="C4" s="26" t="s">
        <v>24</v>
      </c>
      <c r="D4" s="26" t="s">
        <v>60</v>
      </c>
      <c r="E4" s="26" t="s">
        <v>26</v>
      </c>
      <c r="F4" s="26" t="s">
        <v>27</v>
      </c>
      <c r="G4" s="26" t="s">
        <v>28</v>
      </c>
      <c r="H4" s="27" t="s">
        <v>29</v>
      </c>
    </row>
    <row r="5" spans="1:10" ht="17.7" x14ac:dyDescent="0.25">
      <c r="B5" s="19" t="s">
        <v>6</v>
      </c>
      <c r="C5" s="94">
        <v>10000</v>
      </c>
      <c r="D5" s="95">
        <v>3</v>
      </c>
      <c r="E5" s="96">
        <v>10000</v>
      </c>
      <c r="F5" s="23">
        <v>3</v>
      </c>
      <c r="G5" s="175"/>
      <c r="H5" s="176"/>
    </row>
    <row r="6" spans="1:10" ht="17.7" x14ac:dyDescent="0.25">
      <c r="B6" s="13" t="s">
        <v>7</v>
      </c>
      <c r="C6" s="97">
        <v>20000</v>
      </c>
      <c r="D6" s="98">
        <v>7</v>
      </c>
      <c r="E6" s="99">
        <v>25000</v>
      </c>
      <c r="F6" s="9">
        <v>6</v>
      </c>
      <c r="G6" s="158">
        <f t="shared" ref="G6:G12" si="0">(E6-C6)/(D6-F6)</f>
        <v>5000</v>
      </c>
      <c r="H6" s="101">
        <f t="shared" ref="H6:H12" si="1">D6-F6</f>
        <v>1</v>
      </c>
    </row>
    <row r="7" spans="1:10" ht="17.7" x14ac:dyDescent="0.25">
      <c r="B7" s="13" t="s">
        <v>9</v>
      </c>
      <c r="C7" s="97">
        <v>15000</v>
      </c>
      <c r="D7" s="98">
        <v>6.333333333333333</v>
      </c>
      <c r="E7" s="99">
        <v>30000</v>
      </c>
      <c r="F7" s="9">
        <v>5</v>
      </c>
      <c r="G7" s="158">
        <f t="shared" si="0"/>
        <v>11250.000000000002</v>
      </c>
      <c r="H7" s="101">
        <f t="shared" si="1"/>
        <v>1.333333333333333</v>
      </c>
    </row>
    <row r="8" spans="1:10" ht="17.7" x14ac:dyDescent="0.25">
      <c r="B8" s="13" t="s">
        <v>10</v>
      </c>
      <c r="C8" s="97">
        <v>45000</v>
      </c>
      <c r="D8" s="98">
        <v>8.3333333333333339</v>
      </c>
      <c r="E8" s="99">
        <v>65000</v>
      </c>
      <c r="F8" s="9">
        <v>6</v>
      </c>
      <c r="G8" s="158">
        <f t="shared" si="0"/>
        <v>8571.4285714285688</v>
      </c>
      <c r="H8" s="101">
        <f t="shared" si="1"/>
        <v>2.3333333333333339</v>
      </c>
    </row>
    <row r="9" spans="1:10" ht="17.7" x14ac:dyDescent="0.25">
      <c r="B9" s="13" t="s">
        <v>12</v>
      </c>
      <c r="C9" s="97">
        <v>10000</v>
      </c>
      <c r="D9" s="98">
        <v>8.8333333333333339</v>
      </c>
      <c r="E9" s="99">
        <v>20000</v>
      </c>
      <c r="F9" s="9">
        <v>8</v>
      </c>
      <c r="G9" s="158">
        <f t="shared" si="0"/>
        <v>11999.999999999991</v>
      </c>
      <c r="H9" s="101">
        <f t="shared" si="1"/>
        <v>0.83333333333333393</v>
      </c>
    </row>
    <row r="10" spans="1:10" ht="17.7" x14ac:dyDescent="0.25">
      <c r="B10" s="13" t="s">
        <v>13</v>
      </c>
      <c r="C10" s="97">
        <v>15000</v>
      </c>
      <c r="D10" s="98">
        <v>5</v>
      </c>
      <c r="E10" s="99">
        <v>18000</v>
      </c>
      <c r="F10" s="9">
        <v>4</v>
      </c>
      <c r="G10" s="158">
        <f t="shared" si="0"/>
        <v>3000</v>
      </c>
      <c r="H10" s="101">
        <f t="shared" si="1"/>
        <v>1</v>
      </c>
    </row>
    <row r="11" spans="1:10" ht="17.7" x14ac:dyDescent="0.25">
      <c r="B11" s="13" t="s">
        <v>16</v>
      </c>
      <c r="C11" s="97">
        <v>20000</v>
      </c>
      <c r="D11" s="98">
        <v>6.166666666666667</v>
      </c>
      <c r="E11" s="99">
        <v>30000</v>
      </c>
      <c r="F11" s="9">
        <v>4</v>
      </c>
      <c r="G11" s="158">
        <f t="shared" si="0"/>
        <v>4615.3846153846143</v>
      </c>
      <c r="H11" s="101">
        <f t="shared" si="1"/>
        <v>2.166666666666667</v>
      </c>
    </row>
    <row r="12" spans="1:10" ht="17.7" x14ac:dyDescent="0.25">
      <c r="B12" s="13" t="s">
        <v>11</v>
      </c>
      <c r="C12" s="97">
        <v>10000</v>
      </c>
      <c r="D12" s="98">
        <v>4.166666666666667</v>
      </c>
      <c r="E12" s="99">
        <v>15000</v>
      </c>
      <c r="F12" s="9">
        <v>3</v>
      </c>
      <c r="G12" s="158">
        <f t="shared" si="0"/>
        <v>4285.7142857142844</v>
      </c>
      <c r="H12" s="101">
        <f t="shared" si="1"/>
        <v>1.166666666666667</v>
      </c>
    </row>
    <row r="13" spans="1:10" ht="17.7" x14ac:dyDescent="0.25">
      <c r="B13" s="13" t="s">
        <v>8</v>
      </c>
      <c r="C13" s="97">
        <v>5000</v>
      </c>
      <c r="D13" s="98">
        <v>2</v>
      </c>
      <c r="E13" s="99">
        <v>5000</v>
      </c>
      <c r="F13" s="9">
        <v>2</v>
      </c>
      <c r="G13" s="177"/>
      <c r="H13" s="154"/>
    </row>
    <row r="14" spans="1:10" ht="17.7" x14ac:dyDescent="0.25">
      <c r="B14" s="13" t="s">
        <v>14</v>
      </c>
      <c r="C14" s="97">
        <v>40000</v>
      </c>
      <c r="D14" s="98">
        <v>5.5</v>
      </c>
      <c r="E14" s="99">
        <v>50000</v>
      </c>
      <c r="F14" s="9">
        <v>5</v>
      </c>
      <c r="G14" s="158">
        <f>(E14-C14)/(D14-F14)</f>
        <v>20000</v>
      </c>
      <c r="H14" s="101">
        <f>D14-F14</f>
        <v>0.5</v>
      </c>
    </row>
    <row r="15" spans="1:10" ht="18.350000000000001" thickBot="1" x14ac:dyDescent="0.3">
      <c r="B15" s="14" t="s">
        <v>15</v>
      </c>
      <c r="C15" s="102">
        <v>15000</v>
      </c>
      <c r="D15" s="103">
        <v>3</v>
      </c>
      <c r="E15" s="104">
        <v>25000</v>
      </c>
      <c r="F15" s="18">
        <v>2</v>
      </c>
      <c r="G15" s="159">
        <f>(E15-C15)/(D15-F15)</f>
        <v>10000</v>
      </c>
      <c r="H15" s="105">
        <f>D15-F15</f>
        <v>1</v>
      </c>
    </row>
    <row r="17" spans="2:12" ht="14.95" thickBot="1" x14ac:dyDescent="0.3"/>
    <row r="18" spans="2:12" x14ac:dyDescent="0.25">
      <c r="B18" s="54" t="s">
        <v>17</v>
      </c>
      <c r="C18" s="55" t="s">
        <v>30</v>
      </c>
      <c r="D18" s="56" t="s">
        <v>13</v>
      </c>
      <c r="E18" s="57" t="s">
        <v>62</v>
      </c>
      <c r="F18" s="58" t="s">
        <v>10</v>
      </c>
      <c r="G18" s="58" t="s">
        <v>10</v>
      </c>
      <c r="H18" s="58" t="s">
        <v>10</v>
      </c>
      <c r="I18" s="163" t="s">
        <v>15</v>
      </c>
      <c r="J18" s="163" t="s">
        <v>9</v>
      </c>
      <c r="K18" s="163" t="s">
        <v>12</v>
      </c>
      <c r="L18" s="164" t="s">
        <v>14</v>
      </c>
    </row>
    <row r="19" spans="2:12" x14ac:dyDescent="0.25">
      <c r="B19" s="37"/>
      <c r="C19" s="61"/>
      <c r="D19" s="178">
        <v>0.83</v>
      </c>
      <c r="E19" s="28">
        <v>0.17</v>
      </c>
      <c r="F19" s="28">
        <f>H15</f>
        <v>1</v>
      </c>
      <c r="G19" s="28">
        <v>1</v>
      </c>
      <c r="H19" s="28">
        <v>0.33</v>
      </c>
      <c r="I19" s="160">
        <v>1</v>
      </c>
      <c r="J19" s="160">
        <v>1.33</v>
      </c>
      <c r="K19" s="61">
        <v>0.83</v>
      </c>
      <c r="L19" s="179">
        <v>0.5</v>
      </c>
    </row>
    <row r="20" spans="2:12" x14ac:dyDescent="0.25">
      <c r="B20" s="37" t="s">
        <v>18</v>
      </c>
      <c r="C20" s="29">
        <f>D5+D6+D13+D14+D15</f>
        <v>20.5</v>
      </c>
      <c r="D20" s="30">
        <f>C20</f>
        <v>20.5</v>
      </c>
      <c r="E20" s="28">
        <f>D20</f>
        <v>20.5</v>
      </c>
      <c r="F20" s="28">
        <f>E20</f>
        <v>20.5</v>
      </c>
      <c r="G20" s="28">
        <f>F20</f>
        <v>20.5</v>
      </c>
      <c r="H20" s="28">
        <f>G20</f>
        <v>20.5</v>
      </c>
      <c r="I20" s="161">
        <f>H20-$I$19</f>
        <v>19.5</v>
      </c>
      <c r="J20" s="161">
        <f>I20</f>
        <v>19.5</v>
      </c>
      <c r="K20" s="161">
        <f>J20</f>
        <v>19.5</v>
      </c>
      <c r="L20" s="165">
        <f>K20-$L$19</f>
        <v>19</v>
      </c>
    </row>
    <row r="21" spans="2:12" x14ac:dyDescent="0.25">
      <c r="B21" s="37" t="s">
        <v>19</v>
      </c>
      <c r="C21" s="29">
        <f>D5+D6+D10+D14+D15</f>
        <v>23.5</v>
      </c>
      <c r="D21" s="30">
        <f>C21-0.83</f>
        <v>22.67</v>
      </c>
      <c r="E21" s="28">
        <f t="shared" ref="E21:E22" si="2">D21-0.17</f>
        <v>22.5</v>
      </c>
      <c r="F21" s="28">
        <f>E21</f>
        <v>22.5</v>
      </c>
      <c r="G21" s="28">
        <f>F21</f>
        <v>22.5</v>
      </c>
      <c r="H21" s="28">
        <f>G21</f>
        <v>22.5</v>
      </c>
      <c r="I21" s="161">
        <f t="shared" ref="I21:I25" si="3">H21-$I$19</f>
        <v>21.5</v>
      </c>
      <c r="J21" s="161">
        <f>I21</f>
        <v>21.5</v>
      </c>
      <c r="K21" s="161">
        <f t="shared" ref="K21:K25" si="4">J21</f>
        <v>21.5</v>
      </c>
      <c r="L21" s="165">
        <f t="shared" ref="L21:L25" si="5">K21-$L$19</f>
        <v>21</v>
      </c>
    </row>
    <row r="22" spans="2:12" x14ac:dyDescent="0.25">
      <c r="B22" s="37" t="s">
        <v>20</v>
      </c>
      <c r="C22" s="29">
        <f>D5+D7+D12+D14+D15</f>
        <v>22</v>
      </c>
      <c r="D22" s="30">
        <f>C22</f>
        <v>22</v>
      </c>
      <c r="E22" s="28">
        <f t="shared" si="2"/>
        <v>21.83</v>
      </c>
      <c r="F22" s="28">
        <f>E22</f>
        <v>21.83</v>
      </c>
      <c r="G22" s="28">
        <f>F22</f>
        <v>21.83</v>
      </c>
      <c r="H22" s="28">
        <f>G22-H19</f>
        <v>21.5</v>
      </c>
      <c r="I22" s="161">
        <f t="shared" si="3"/>
        <v>20.5</v>
      </c>
      <c r="J22" s="161">
        <f>I22-J19</f>
        <v>19.170000000000002</v>
      </c>
      <c r="K22" s="161">
        <f t="shared" si="4"/>
        <v>19.170000000000002</v>
      </c>
      <c r="L22" s="165">
        <f t="shared" si="5"/>
        <v>18.670000000000002</v>
      </c>
    </row>
    <row r="23" spans="2:12" x14ac:dyDescent="0.25">
      <c r="B23" s="37" t="s">
        <v>21</v>
      </c>
      <c r="C23" s="29">
        <f>D5+D7+D8+D12+D14+D15+D9</f>
        <v>39.166666666666664</v>
      </c>
      <c r="D23" s="31">
        <f>C23</f>
        <v>39.166666666666664</v>
      </c>
      <c r="E23" s="32">
        <f>D23-E19</f>
        <v>38.996666666666663</v>
      </c>
      <c r="F23" s="32">
        <f>E23-F19</f>
        <v>37.996666666666663</v>
      </c>
      <c r="G23" s="32">
        <f>F23-G19</f>
        <v>36.996666666666663</v>
      </c>
      <c r="H23" s="32">
        <f>G23-H19</f>
        <v>36.666666666666664</v>
      </c>
      <c r="I23" s="162">
        <f t="shared" si="3"/>
        <v>35.666666666666664</v>
      </c>
      <c r="J23" s="162">
        <f>I23-1.33</f>
        <v>34.336666666666666</v>
      </c>
      <c r="K23" s="162">
        <f>J23-K19</f>
        <v>33.506666666666668</v>
      </c>
      <c r="L23" s="166">
        <f t="shared" si="5"/>
        <v>33.006666666666668</v>
      </c>
    </row>
    <row r="24" spans="2:12" x14ac:dyDescent="0.25">
      <c r="B24" s="180" t="s">
        <v>22</v>
      </c>
      <c r="C24" s="157">
        <f>D5+D7+D8+D9+D10+D14+D15</f>
        <v>40</v>
      </c>
      <c r="D24" s="31">
        <f>C24-D19</f>
        <v>39.17</v>
      </c>
      <c r="E24" s="32">
        <f>D24-E19</f>
        <v>39</v>
      </c>
      <c r="F24" s="32">
        <f>E24-F19</f>
        <v>38</v>
      </c>
      <c r="G24" s="32">
        <f>F24-G19</f>
        <v>37</v>
      </c>
      <c r="H24" s="32">
        <f>G24-H19</f>
        <v>36.67</v>
      </c>
      <c r="I24" s="162">
        <f t="shared" si="3"/>
        <v>35.67</v>
      </c>
      <c r="J24" s="162">
        <f>I24-1.33</f>
        <v>34.340000000000003</v>
      </c>
      <c r="K24" s="162">
        <f>J24-K19</f>
        <v>33.510000000000005</v>
      </c>
      <c r="L24" s="166">
        <f t="shared" si="5"/>
        <v>33.010000000000005</v>
      </c>
    </row>
    <row r="25" spans="2:12" ht="14.95" thickBot="1" x14ac:dyDescent="0.3">
      <c r="B25" s="38" t="s">
        <v>23</v>
      </c>
      <c r="C25" s="39">
        <f>D5+D7+D8+D11+D14+D15</f>
        <v>32.333333333333329</v>
      </c>
      <c r="D25" s="35">
        <f>C25</f>
        <v>32.333333333333329</v>
      </c>
      <c r="E25" s="40">
        <f>D25</f>
        <v>32.333333333333329</v>
      </c>
      <c r="F25" s="40">
        <f>E25-F19</f>
        <v>31.333333333333329</v>
      </c>
      <c r="G25" s="40">
        <f>F25-G19</f>
        <v>30.333333333333329</v>
      </c>
      <c r="H25" s="40">
        <f>G25-H19</f>
        <v>30.00333333333333</v>
      </c>
      <c r="I25" s="167">
        <f t="shared" si="3"/>
        <v>29.00333333333333</v>
      </c>
      <c r="J25" s="167">
        <f t="shared" ref="J25" si="6">I25-0.67</f>
        <v>28.333333333333329</v>
      </c>
      <c r="K25" s="167">
        <f t="shared" si="4"/>
        <v>28.333333333333329</v>
      </c>
      <c r="L25" s="168">
        <f t="shared" si="5"/>
        <v>27.833333333333329</v>
      </c>
    </row>
    <row r="26" spans="2:12" ht="14.95" thickBot="1" x14ac:dyDescent="0.3"/>
    <row r="27" spans="2:12" x14ac:dyDescent="0.25">
      <c r="B27" s="181" t="s">
        <v>31</v>
      </c>
      <c r="C27" s="33">
        <f>MAX(C20:C25)</f>
        <v>40</v>
      </c>
      <c r="D27" s="33">
        <f t="shared" ref="D27:L27" si="7">MAX(D20:D25)</f>
        <v>39.17</v>
      </c>
      <c r="E27" s="33">
        <f t="shared" si="7"/>
        <v>39</v>
      </c>
      <c r="F27" s="33">
        <f t="shared" si="7"/>
        <v>38</v>
      </c>
      <c r="G27" s="33">
        <f t="shared" si="7"/>
        <v>37</v>
      </c>
      <c r="H27" s="33">
        <f t="shared" si="7"/>
        <v>36.67</v>
      </c>
      <c r="I27" s="33">
        <f t="shared" si="7"/>
        <v>35.67</v>
      </c>
      <c r="J27" s="33">
        <f t="shared" si="7"/>
        <v>34.340000000000003</v>
      </c>
      <c r="K27" s="33">
        <f t="shared" si="7"/>
        <v>33.510000000000005</v>
      </c>
      <c r="L27" s="34">
        <f t="shared" si="7"/>
        <v>33.010000000000005</v>
      </c>
    </row>
    <row r="28" spans="2:12" x14ac:dyDescent="0.25">
      <c r="B28" s="182" t="s">
        <v>32</v>
      </c>
      <c r="C28" s="169"/>
      <c r="D28" s="169">
        <f>G10*D19</f>
        <v>2490</v>
      </c>
      <c r="E28" s="169">
        <f>E19*(G10+G12)</f>
        <v>1238.5714285714284</v>
      </c>
      <c r="F28" s="169">
        <f>F19*G8</f>
        <v>8571.4285714285688</v>
      </c>
      <c r="G28" s="169">
        <f>G19*G8</f>
        <v>8571.4285714285688</v>
      </c>
      <c r="H28" s="169">
        <f>H19*G8</f>
        <v>2828.571428571428</v>
      </c>
      <c r="I28" s="173">
        <f>I19*G15</f>
        <v>10000</v>
      </c>
      <c r="J28" s="173">
        <f>J19*G7</f>
        <v>14962.500000000004</v>
      </c>
      <c r="K28" s="173">
        <f>K19*G9</f>
        <v>9959.9999999999927</v>
      </c>
      <c r="L28" s="174">
        <f>L19*G14</f>
        <v>10000</v>
      </c>
    </row>
    <row r="29" spans="2:12" x14ac:dyDescent="0.25">
      <c r="B29" s="182" t="s">
        <v>33</v>
      </c>
      <c r="C29" s="169"/>
      <c r="D29" s="169">
        <f>D28</f>
        <v>2490</v>
      </c>
      <c r="E29" s="169">
        <f>E28+D29</f>
        <v>3728.5714285714284</v>
      </c>
      <c r="F29" s="169">
        <f t="shared" ref="F29:L29" si="8">E29+F28</f>
        <v>12299.999999999996</v>
      </c>
      <c r="G29" s="169">
        <f>F29+G28</f>
        <v>20871.428571428565</v>
      </c>
      <c r="H29" s="169">
        <f t="shared" si="8"/>
        <v>23699.999999999993</v>
      </c>
      <c r="I29" s="169">
        <f t="shared" si="8"/>
        <v>33699.999999999993</v>
      </c>
      <c r="J29" s="169">
        <f t="shared" si="8"/>
        <v>48662.5</v>
      </c>
      <c r="K29" s="169">
        <f t="shared" si="8"/>
        <v>58622.499999999993</v>
      </c>
      <c r="L29" s="170">
        <f t="shared" si="8"/>
        <v>68622.5</v>
      </c>
    </row>
    <row r="30" spans="2:12" ht="14.95" thickBot="1" x14ac:dyDescent="0.3">
      <c r="B30" s="183" t="s">
        <v>34</v>
      </c>
      <c r="C30" s="171">
        <v>205000</v>
      </c>
      <c r="D30" s="171">
        <f>C30+D28</f>
        <v>207490</v>
      </c>
      <c r="E30" s="171">
        <f t="shared" ref="E30:L30" si="9">D30+E28</f>
        <v>208728.57142857142</v>
      </c>
      <c r="F30" s="171">
        <f t="shared" si="9"/>
        <v>217300</v>
      </c>
      <c r="G30" s="171">
        <f t="shared" si="9"/>
        <v>225871.42857142858</v>
      </c>
      <c r="H30" s="171">
        <f t="shared" si="9"/>
        <v>228700</v>
      </c>
      <c r="I30" s="171">
        <f t="shared" si="9"/>
        <v>238700</v>
      </c>
      <c r="J30" s="171">
        <f t="shared" si="9"/>
        <v>253662.5</v>
      </c>
      <c r="K30" s="171">
        <f t="shared" si="9"/>
        <v>263622.5</v>
      </c>
      <c r="L30" s="172">
        <f t="shared" si="9"/>
        <v>273622.5</v>
      </c>
    </row>
    <row r="31" spans="2:12" ht="14.95" thickBot="1" x14ac:dyDescent="0.3"/>
    <row r="32" spans="2:12" ht="14.95" thickBot="1" x14ac:dyDescent="0.3">
      <c r="B32" s="261" t="s">
        <v>72</v>
      </c>
      <c r="C32" s="262"/>
      <c r="D32" s="262"/>
      <c r="E32" s="262"/>
      <c r="F32" s="262"/>
      <c r="G32" s="262"/>
      <c r="H32" s="262"/>
      <c r="I32" s="262"/>
      <c r="J32" s="263"/>
    </row>
  </sheetData>
  <mergeCells count="2">
    <mergeCell ref="B2:J2"/>
    <mergeCell ref="B32:J3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3D206491DBFBA4E91B51D20579BD4E6" ma:contentTypeVersion="4" ma:contentTypeDescription="Create a new document." ma:contentTypeScope="" ma:versionID="14d26202bd07d602cad29113e9b8fb1a">
  <xsd:schema xmlns:xsd="http://www.w3.org/2001/XMLSchema" xmlns:xs="http://www.w3.org/2001/XMLSchema" xmlns:p="http://schemas.microsoft.com/office/2006/metadata/properties" xmlns:ns2="b4c44cd3-918e-4852-810c-02ecfbc2a7f6" targetNamespace="http://schemas.microsoft.com/office/2006/metadata/properties" ma:root="true" ma:fieldsID="7fb7e9d760e275af09ad78d7fe0e3505" ns2:_="">
    <xsd:import namespace="b4c44cd3-918e-4852-810c-02ecfbc2a7f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c44cd3-918e-4852-810c-02ecfbc2a7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634A1F6-C72B-4971-82E5-DE521FF2F641}">
  <ds:schemaRefs>
    <ds:schemaRef ds:uri="http://www.w3.org/XML/1998/namespace"/>
    <ds:schemaRef ds:uri="http://schemas.microsoft.com/office/infopath/2007/PartnerControls"/>
    <ds:schemaRef ds:uri="http://schemas.microsoft.com/office/2006/documentManagement/types"/>
    <ds:schemaRef ds:uri="http://purl.org/dc/dcmitype/"/>
    <ds:schemaRef ds:uri="http://purl.org/dc/terms/"/>
    <ds:schemaRef ds:uri="http://schemas.openxmlformats.org/package/2006/metadata/core-properties"/>
    <ds:schemaRef ds:uri="b4c44cd3-918e-4852-810c-02ecfbc2a7f6"/>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44A1F152-77F4-4E9D-88CD-2A6E1E31BF20}">
  <ds:schemaRefs>
    <ds:schemaRef ds:uri="http://schemas.microsoft.com/sharepoint/v3/contenttype/forms"/>
  </ds:schemaRefs>
</ds:datastoreItem>
</file>

<file path=customXml/itemProps3.xml><?xml version="1.0" encoding="utf-8"?>
<ds:datastoreItem xmlns:ds="http://schemas.openxmlformats.org/officeDocument/2006/customXml" ds:itemID="{4945D80D-55FA-4C16-AC74-9002EF9EF1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c44cd3-918e-4852-810c-02ecfbc2a7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Q1</vt:lpstr>
      <vt:lpstr>Q2</vt:lpstr>
      <vt:lpstr>Q3</vt:lpstr>
      <vt:lpstr>Q-4</vt:lpstr>
      <vt:lpstr>Q-5</vt:lpstr>
      <vt:lpstr>Q#6-7-8</vt:lpstr>
      <vt:lpstr>Q#9</vt:lpstr>
      <vt:lpstr>Q#10</vt:lpstr>
      <vt:lpstr>Q#11</vt:lpstr>
      <vt:lpstr>Q#12</vt:lpstr>
      <vt:lpstr>Q14</vt:lpstr>
      <vt:lpstr>Q15</vt:lpstr>
      <vt:lpstr>Q#16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2023-06-14T01:38:47Z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0x01010083D206491DBFBA4E91B51D20579BD4E6</vt:lpwstr>
  </property>
</Properties>
</file>