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F6138CE-47F5-49F4-9B42-1FA297EC36D7}" xr6:coauthVersionLast="47" xr6:coauthVersionMax="47" xr10:uidLastSave="{00000000-0000-0000-0000-000000000000}"/>
  <bookViews>
    <workbookView xWindow="-109" yWindow="-109" windowWidth="34995" windowHeight="19196" activeTab="4" xr2:uid="{00000000-000D-0000-FFFF-FFFF00000000}"/>
  </bookViews>
  <sheets>
    <sheet name="Project Description" sheetId="1" r:id="rId1"/>
    <sheet name="Project Crash Data" sheetId="2" r:id="rId2"/>
    <sheet name="Q2Q3Q4Q5" sheetId="3" r:id="rId3"/>
    <sheet name="Q8-9-10-11" sheetId="4" r:id="rId4"/>
    <sheet name="12-13-14-1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K25" i="5"/>
  <c r="K24" i="5"/>
  <c r="K23" i="5"/>
  <c r="K18" i="5"/>
  <c r="K19" i="5"/>
  <c r="K20" i="5"/>
  <c r="K21" i="5"/>
  <c r="K22" i="5"/>
  <c r="H24" i="5"/>
  <c r="H10" i="5"/>
  <c r="H9" i="5"/>
  <c r="E21" i="5"/>
  <c r="F21" i="5" s="1"/>
  <c r="G21" i="5" s="1"/>
  <c r="H21" i="5" s="1"/>
  <c r="I21" i="5" s="1"/>
  <c r="J21" i="5" s="1"/>
  <c r="E18" i="5"/>
  <c r="F18" i="5" s="1"/>
  <c r="G18" i="5" s="1"/>
  <c r="H18" i="5" s="1"/>
  <c r="I18" i="5" s="1"/>
  <c r="J18" i="5" s="1"/>
  <c r="E17" i="5"/>
  <c r="F17" i="5" s="1"/>
  <c r="D22" i="5"/>
  <c r="E22" i="5" s="1"/>
  <c r="F22" i="5" s="1"/>
  <c r="G22" i="5" s="1"/>
  <c r="H22" i="5" s="1"/>
  <c r="I22" i="5" s="1"/>
  <c r="J22" i="5" s="1"/>
  <c r="D21" i="5"/>
  <c r="D20" i="5"/>
  <c r="E20" i="5" s="1"/>
  <c r="F20" i="5" s="1"/>
  <c r="G20" i="5" s="1"/>
  <c r="H20" i="5" s="1"/>
  <c r="I20" i="5" s="1"/>
  <c r="J20" i="5" s="1"/>
  <c r="D19" i="5"/>
  <c r="D23" i="5" s="1"/>
  <c r="D18" i="5"/>
  <c r="G4" i="5"/>
  <c r="G5" i="5"/>
  <c r="I24" i="5" s="1"/>
  <c r="G6" i="5"/>
  <c r="G24" i="5" s="1"/>
  <c r="G7" i="5"/>
  <c r="J24" i="5" s="1"/>
  <c r="G8" i="5"/>
  <c r="E24" i="5" s="1"/>
  <c r="G9" i="5"/>
  <c r="G10" i="5"/>
  <c r="G12" i="5"/>
  <c r="G13" i="5"/>
  <c r="F4" i="5"/>
  <c r="H4" i="5" s="1"/>
  <c r="F5" i="5"/>
  <c r="H5" i="5" s="1"/>
  <c r="F6" i="5"/>
  <c r="H6" i="5" s="1"/>
  <c r="F7" i="5"/>
  <c r="H7" i="5" s="1"/>
  <c r="F8" i="5"/>
  <c r="H8" i="5" s="1"/>
  <c r="F9" i="5"/>
  <c r="F10" i="5"/>
  <c r="F11" i="5"/>
  <c r="H11" i="5" s="1"/>
  <c r="F12" i="5"/>
  <c r="F13" i="5"/>
  <c r="H13" i="5" s="1"/>
  <c r="F3" i="5"/>
  <c r="H3" i="5" s="1"/>
  <c r="C14" i="5"/>
  <c r="D25" i="5" s="1"/>
  <c r="M7" i="4"/>
  <c r="M8" i="4"/>
  <c r="M9" i="4"/>
  <c r="M10" i="4"/>
  <c r="M11" i="4"/>
  <c r="M12" i="4"/>
  <c r="M13" i="4"/>
  <c r="M14" i="4"/>
  <c r="M15" i="4"/>
  <c r="M16" i="4"/>
  <c r="M6" i="4"/>
  <c r="D6" i="4"/>
  <c r="C8" i="4" s="1"/>
  <c r="D8" i="4" s="1"/>
  <c r="J77" i="3"/>
  <c r="J61" i="3"/>
  <c r="J45" i="3"/>
  <c r="J29" i="3"/>
  <c r="J13" i="3"/>
  <c r="I67" i="3"/>
  <c r="E13" i="1"/>
  <c r="E4" i="1"/>
  <c r="E5" i="1"/>
  <c r="E6" i="1"/>
  <c r="E7" i="1"/>
  <c r="E8" i="1"/>
  <c r="E9" i="1"/>
  <c r="E10" i="1"/>
  <c r="E11" i="1"/>
  <c r="E12" i="1"/>
  <c r="E3" i="1"/>
  <c r="D1" i="1"/>
  <c r="C1" i="1"/>
  <c r="B1" i="1"/>
  <c r="D67" i="3"/>
  <c r="C69" i="3" s="1"/>
  <c r="D69" i="3" s="1"/>
  <c r="D51" i="3"/>
  <c r="C53" i="3" s="1"/>
  <c r="D35" i="3"/>
  <c r="C37" i="3" s="1"/>
  <c r="D37" i="3" s="1"/>
  <c r="D19" i="3"/>
  <c r="C21" i="3" s="1"/>
  <c r="D21" i="3" s="1"/>
  <c r="K3" i="3"/>
  <c r="D3" i="3"/>
  <c r="C4" i="3" s="1"/>
  <c r="D4" i="3" s="1"/>
  <c r="D13" i="2"/>
  <c r="B13" i="2"/>
  <c r="G17" i="5" l="1"/>
  <c r="E25" i="5"/>
  <c r="E19" i="5"/>
  <c r="F19" i="5" s="1"/>
  <c r="G19" i="5" s="1"/>
  <c r="H19" i="5" s="1"/>
  <c r="I19" i="5" s="1"/>
  <c r="J19" i="5" s="1"/>
  <c r="F24" i="5"/>
  <c r="D19" i="4"/>
  <c r="D20" i="4" s="1"/>
  <c r="C9" i="4"/>
  <c r="D9" i="4" s="1"/>
  <c r="C7" i="4"/>
  <c r="D7" i="4" s="1"/>
  <c r="C70" i="3"/>
  <c r="D70" i="3" s="1"/>
  <c r="C68" i="3"/>
  <c r="D68" i="3" s="1"/>
  <c r="D53" i="3"/>
  <c r="C54" i="3" s="1"/>
  <c r="D54" i="3" s="1"/>
  <c r="C52" i="3"/>
  <c r="D52" i="3" s="1"/>
  <c r="C38" i="3"/>
  <c r="D38" i="3" s="1"/>
  <c r="C36" i="3"/>
  <c r="D36" i="3" s="1"/>
  <c r="C22" i="3"/>
  <c r="D22" i="3" s="1"/>
  <c r="C20" i="3"/>
  <c r="D20" i="3" s="1"/>
  <c r="C11" i="3"/>
  <c r="D11" i="3" s="1"/>
  <c r="C5" i="3"/>
  <c r="D5" i="3" s="1"/>
  <c r="E23" i="5" l="1"/>
  <c r="H17" i="5"/>
  <c r="G23" i="5"/>
  <c r="F23" i="5"/>
  <c r="F25" i="5"/>
  <c r="G25" i="5" s="1"/>
  <c r="H25" i="5" s="1"/>
  <c r="I25" i="5" s="1"/>
  <c r="J25" i="5" s="1"/>
  <c r="C14" i="4"/>
  <c r="D14" i="4" s="1"/>
  <c r="C10" i="4"/>
  <c r="D10" i="4" s="1"/>
  <c r="C13" i="4" s="1"/>
  <c r="D13" i="4" s="1"/>
  <c r="C12" i="4"/>
  <c r="D12" i="4" s="1"/>
  <c r="C75" i="3"/>
  <c r="D75" i="3" s="1"/>
  <c r="C73" i="3"/>
  <c r="D73" i="3" s="1"/>
  <c r="C71" i="3"/>
  <c r="D71" i="3" s="1"/>
  <c r="C74" i="3" s="1"/>
  <c r="D74" i="3" s="1"/>
  <c r="C59" i="3"/>
  <c r="D59" i="3" s="1"/>
  <c r="C55" i="3"/>
  <c r="D55" i="3" s="1"/>
  <c r="C58" i="3" s="1"/>
  <c r="D58" i="3" s="1"/>
  <c r="C57" i="3"/>
  <c r="D57" i="3" s="1"/>
  <c r="C43" i="3"/>
  <c r="D43" i="3" s="1"/>
  <c r="C39" i="3"/>
  <c r="D39" i="3" s="1"/>
  <c r="C42" i="3" s="1"/>
  <c r="D42" i="3" s="1"/>
  <c r="C41" i="3"/>
  <c r="D41" i="3" s="1"/>
  <c r="C27" i="3"/>
  <c r="D27" i="3" s="1"/>
  <c r="C23" i="3"/>
  <c r="D23" i="3" s="1"/>
  <c r="C26" i="3" s="1"/>
  <c r="D26" i="3" s="1"/>
  <c r="C25" i="3"/>
  <c r="D25" i="3" s="1"/>
  <c r="C6" i="3"/>
  <c r="D6" i="3" s="1"/>
  <c r="H23" i="5" l="1"/>
  <c r="I17" i="5"/>
  <c r="C11" i="4"/>
  <c r="D11" i="4" s="1"/>
  <c r="C15" i="4" s="1"/>
  <c r="D15" i="4" s="1"/>
  <c r="C16" i="4" s="1"/>
  <c r="D16" i="4" s="1"/>
  <c r="C72" i="3"/>
  <c r="D72" i="3" s="1"/>
  <c r="C76" i="3" s="1"/>
  <c r="D76" i="3" s="1"/>
  <c r="C77" i="3" s="1"/>
  <c r="D77" i="3" s="1"/>
  <c r="C56" i="3"/>
  <c r="D56" i="3" s="1"/>
  <c r="C60" i="3" s="1"/>
  <c r="D60" i="3" s="1"/>
  <c r="C61" i="3" s="1"/>
  <c r="D61" i="3" s="1"/>
  <c r="C40" i="3"/>
  <c r="D40" i="3" s="1"/>
  <c r="C44" i="3" s="1"/>
  <c r="D44" i="3" s="1"/>
  <c r="C45" i="3" s="1"/>
  <c r="D45" i="3" s="1"/>
  <c r="C24" i="3"/>
  <c r="D24" i="3" s="1"/>
  <c r="C28" i="3" s="1"/>
  <c r="D28" i="3" s="1"/>
  <c r="C29" i="3" s="1"/>
  <c r="D29" i="3" s="1"/>
  <c r="C9" i="3"/>
  <c r="D9" i="3" s="1"/>
  <c r="C7" i="3"/>
  <c r="D7" i="3" s="1"/>
  <c r="I23" i="5" l="1"/>
  <c r="J17" i="5"/>
  <c r="D18" i="4"/>
  <c r="F16" i="4"/>
  <c r="D79" i="3"/>
  <c r="F77" i="3"/>
  <c r="D63" i="3"/>
  <c r="F61" i="3"/>
  <c r="D47" i="3"/>
  <c r="F45" i="3"/>
  <c r="D31" i="3"/>
  <c r="F29" i="3"/>
  <c r="C8" i="3"/>
  <c r="D8" i="3" s="1"/>
  <c r="C12" i="3" s="1"/>
  <c r="D12" i="3" s="1"/>
  <c r="C13" i="3" s="1"/>
  <c r="D13" i="3" s="1"/>
  <c r="C10" i="3"/>
  <c r="D10" i="3" s="1"/>
  <c r="K17" i="5" l="1"/>
  <c r="J23" i="5"/>
  <c r="H29" i="4"/>
  <c r="H24" i="4"/>
  <c r="D22" i="4"/>
  <c r="H20" i="4"/>
  <c r="H30" i="4"/>
  <c r="H25" i="4"/>
  <c r="H26" i="4"/>
  <c r="H31" i="4"/>
  <c r="H19" i="4"/>
  <c r="H21" i="4"/>
  <c r="H27" i="4"/>
  <c r="H22" i="4"/>
  <c r="H28" i="4"/>
  <c r="H23" i="4"/>
  <c r="H16" i="4"/>
  <c r="I16" i="4" s="1"/>
  <c r="E16" i="4"/>
  <c r="H77" i="3"/>
  <c r="I77" i="3" s="1"/>
  <c r="E77" i="3"/>
  <c r="H61" i="3"/>
  <c r="I61" i="3" s="1"/>
  <c r="E61" i="3"/>
  <c r="H45" i="3"/>
  <c r="I45" i="3" s="1"/>
  <c r="E45" i="3"/>
  <c r="H29" i="3"/>
  <c r="I29" i="3" s="1"/>
  <c r="E29" i="3"/>
  <c r="D15" i="3"/>
  <c r="F13" i="3"/>
  <c r="H13" i="3" s="1"/>
  <c r="I13" i="3" s="1"/>
  <c r="G16" i="4" l="1"/>
  <c r="F15" i="4"/>
  <c r="G77" i="3"/>
  <c r="F76" i="3"/>
  <c r="F60" i="3"/>
  <c r="G61" i="3"/>
  <c r="G45" i="3"/>
  <c r="F44" i="3"/>
  <c r="F28" i="3"/>
  <c r="G29" i="3"/>
  <c r="E13" i="3"/>
  <c r="E15" i="4" l="1"/>
  <c r="H15" i="4"/>
  <c r="I15" i="4" s="1"/>
  <c r="H76" i="3"/>
  <c r="I76" i="3" s="1"/>
  <c r="E76" i="3"/>
  <c r="E60" i="3"/>
  <c r="H60" i="3"/>
  <c r="I60" i="3" s="1"/>
  <c r="E44" i="3"/>
  <c r="H44" i="3"/>
  <c r="I44" i="3" s="1"/>
  <c r="E28" i="3"/>
  <c r="H28" i="3"/>
  <c r="I28" i="3" s="1"/>
  <c r="F12" i="3"/>
  <c r="G13" i="3"/>
  <c r="F14" i="4" l="1"/>
  <c r="F13" i="4"/>
  <c r="F12" i="4"/>
  <c r="F11" i="4"/>
  <c r="G15" i="4"/>
  <c r="F72" i="3"/>
  <c r="G76" i="3"/>
  <c r="F75" i="3"/>
  <c r="F74" i="3"/>
  <c r="F73" i="3"/>
  <c r="F59" i="3"/>
  <c r="F58" i="3"/>
  <c r="F57" i="3"/>
  <c r="F56" i="3"/>
  <c r="G60" i="3"/>
  <c r="F43" i="3"/>
  <c r="F42" i="3"/>
  <c r="F40" i="3"/>
  <c r="G44" i="3"/>
  <c r="F41" i="3"/>
  <c r="F27" i="3"/>
  <c r="F25" i="3"/>
  <c r="F26" i="3"/>
  <c r="F24" i="3"/>
  <c r="G28" i="3"/>
  <c r="E12" i="3"/>
  <c r="H12" i="3"/>
  <c r="I12" i="3" s="1"/>
  <c r="H11" i="4" l="1"/>
  <c r="I11" i="4" s="1"/>
  <c r="E11" i="4"/>
  <c r="H12" i="4"/>
  <c r="I12" i="4" s="1"/>
  <c r="E12" i="4"/>
  <c r="G12" i="4" s="1"/>
  <c r="E13" i="4"/>
  <c r="G13" i="4" s="1"/>
  <c r="H13" i="4"/>
  <c r="I13" i="4" s="1"/>
  <c r="E14" i="4"/>
  <c r="H14" i="4"/>
  <c r="I14" i="4" s="1"/>
  <c r="E72" i="3"/>
  <c r="H72" i="3"/>
  <c r="I72" i="3" s="1"/>
  <c r="E73" i="3"/>
  <c r="G73" i="3" s="1"/>
  <c r="H73" i="3"/>
  <c r="I73" i="3" s="1"/>
  <c r="H75" i="3"/>
  <c r="I75" i="3" s="1"/>
  <c r="E75" i="3"/>
  <c r="E74" i="3"/>
  <c r="G74" i="3" s="1"/>
  <c r="H74" i="3"/>
  <c r="I74" i="3" s="1"/>
  <c r="E58" i="3"/>
  <c r="G58" i="3" s="1"/>
  <c r="H58" i="3"/>
  <c r="I58" i="3" s="1"/>
  <c r="H56" i="3"/>
  <c r="I56" i="3" s="1"/>
  <c r="E56" i="3"/>
  <c r="H57" i="3"/>
  <c r="I57" i="3" s="1"/>
  <c r="E57" i="3"/>
  <c r="G57" i="3" s="1"/>
  <c r="E59" i="3"/>
  <c r="H59" i="3"/>
  <c r="I59" i="3" s="1"/>
  <c r="E42" i="3"/>
  <c r="G42" i="3" s="1"/>
  <c r="H42" i="3"/>
  <c r="I42" i="3" s="1"/>
  <c r="E43" i="3"/>
  <c r="H43" i="3"/>
  <c r="I43" i="3" s="1"/>
  <c r="H41" i="3"/>
  <c r="I41" i="3" s="1"/>
  <c r="E41" i="3"/>
  <c r="G41" i="3" s="1"/>
  <c r="H40" i="3"/>
  <c r="I40" i="3" s="1"/>
  <c r="E40" i="3"/>
  <c r="H24" i="3"/>
  <c r="I24" i="3" s="1"/>
  <c r="E24" i="3"/>
  <c r="E26" i="3"/>
  <c r="G26" i="3" s="1"/>
  <c r="H26" i="3"/>
  <c r="I26" i="3" s="1"/>
  <c r="H25" i="3"/>
  <c r="I25" i="3" s="1"/>
  <c r="E25" i="3"/>
  <c r="G25" i="3" s="1"/>
  <c r="E27" i="3"/>
  <c r="H27" i="3"/>
  <c r="I27" i="3" s="1"/>
  <c r="G12" i="3"/>
  <c r="F10" i="3"/>
  <c r="F9" i="3"/>
  <c r="F8" i="3"/>
  <c r="F11" i="3"/>
  <c r="G11" i="4" l="1"/>
  <c r="F10" i="4"/>
  <c r="F7" i="4"/>
  <c r="G14" i="4"/>
  <c r="F71" i="3"/>
  <c r="G72" i="3"/>
  <c r="F68" i="3"/>
  <c r="G75" i="3"/>
  <c r="G56" i="3"/>
  <c r="F55" i="3"/>
  <c r="F52" i="3"/>
  <c r="G59" i="3"/>
  <c r="G40" i="3"/>
  <c r="F39" i="3"/>
  <c r="F36" i="3"/>
  <c r="G43" i="3"/>
  <c r="G24" i="3"/>
  <c r="F23" i="3"/>
  <c r="F20" i="3"/>
  <c r="G27" i="3"/>
  <c r="E11" i="3"/>
  <c r="H11" i="3"/>
  <c r="I11" i="3" s="1"/>
  <c r="G8" i="3"/>
  <c r="E8" i="3"/>
  <c r="H8" i="3"/>
  <c r="I8" i="3" s="1"/>
  <c r="E9" i="3"/>
  <c r="G9" i="3" s="1"/>
  <c r="H9" i="3"/>
  <c r="I9" i="3" s="1"/>
  <c r="E10" i="3"/>
  <c r="G10" i="3" s="1"/>
  <c r="H10" i="3"/>
  <c r="I10" i="3" s="1"/>
  <c r="E7" i="4" l="1"/>
  <c r="H7" i="4"/>
  <c r="I7" i="4" s="1"/>
  <c r="H10" i="4"/>
  <c r="I10" i="4" s="1"/>
  <c r="E10" i="4"/>
  <c r="E71" i="3"/>
  <c r="H71" i="3"/>
  <c r="I71" i="3" s="1"/>
  <c r="H68" i="3"/>
  <c r="I68" i="3" s="1"/>
  <c r="E68" i="3"/>
  <c r="E52" i="3"/>
  <c r="H52" i="3"/>
  <c r="I52" i="3" s="1"/>
  <c r="H55" i="3"/>
  <c r="I55" i="3" s="1"/>
  <c r="E55" i="3"/>
  <c r="E36" i="3"/>
  <c r="H36" i="3"/>
  <c r="I36" i="3" s="1"/>
  <c r="H39" i="3"/>
  <c r="I39" i="3" s="1"/>
  <c r="E39" i="3"/>
  <c r="E20" i="3"/>
  <c r="H20" i="3"/>
  <c r="I20" i="3" s="1"/>
  <c r="H23" i="3"/>
  <c r="I23" i="3" s="1"/>
  <c r="E23" i="3"/>
  <c r="G11" i="3"/>
  <c r="F4" i="3"/>
  <c r="F7" i="3"/>
  <c r="G10" i="4" l="1"/>
  <c r="F9" i="4"/>
  <c r="G7" i="4"/>
  <c r="G71" i="3"/>
  <c r="F70" i="3"/>
  <c r="G68" i="3"/>
  <c r="G52" i="3"/>
  <c r="F54" i="3"/>
  <c r="G55" i="3"/>
  <c r="G36" i="3"/>
  <c r="G39" i="3"/>
  <c r="F38" i="3"/>
  <c r="F22" i="3"/>
  <c r="G23" i="3"/>
  <c r="G20" i="3"/>
  <c r="E4" i="3"/>
  <c r="H4" i="3"/>
  <c r="I4" i="3" s="1"/>
  <c r="H7" i="3"/>
  <c r="I7" i="3" s="1"/>
  <c r="E7" i="3"/>
  <c r="E9" i="4" l="1"/>
  <c r="H9" i="4"/>
  <c r="I9" i="4" s="1"/>
  <c r="H70" i="3"/>
  <c r="I70" i="3" s="1"/>
  <c r="E70" i="3"/>
  <c r="E54" i="3"/>
  <c r="H54" i="3"/>
  <c r="I54" i="3" s="1"/>
  <c r="H38" i="3"/>
  <c r="I38" i="3" s="1"/>
  <c r="E38" i="3"/>
  <c r="E22" i="3"/>
  <c r="H22" i="3"/>
  <c r="I22" i="3" s="1"/>
  <c r="G7" i="3"/>
  <c r="F6" i="3"/>
  <c r="G4" i="3"/>
  <c r="F8" i="4" l="1"/>
  <c r="G9" i="4"/>
  <c r="G70" i="3"/>
  <c r="F69" i="3"/>
  <c r="F53" i="3"/>
  <c r="G54" i="3"/>
  <c r="G38" i="3"/>
  <c r="F37" i="3"/>
  <c r="F21" i="3"/>
  <c r="G22" i="3"/>
  <c r="E6" i="3"/>
  <c r="H6" i="3"/>
  <c r="I6" i="3" s="1"/>
  <c r="E8" i="4" l="1"/>
  <c r="H8" i="4"/>
  <c r="I8" i="4" s="1"/>
  <c r="H69" i="3"/>
  <c r="I69" i="3" s="1"/>
  <c r="E69" i="3"/>
  <c r="E53" i="3"/>
  <c r="H53" i="3"/>
  <c r="I53" i="3" s="1"/>
  <c r="E37" i="3"/>
  <c r="H37" i="3"/>
  <c r="I37" i="3" s="1"/>
  <c r="E21" i="3"/>
  <c r="H21" i="3"/>
  <c r="I21" i="3" s="1"/>
  <c r="F5" i="3"/>
  <c r="G6" i="3"/>
  <c r="G8" i="4" l="1"/>
  <c r="F6" i="4"/>
  <c r="G69" i="3"/>
  <c r="F67" i="3"/>
  <c r="G53" i="3"/>
  <c r="F51" i="3"/>
  <c r="G37" i="3"/>
  <c r="F35" i="3"/>
  <c r="G21" i="3"/>
  <c r="F19" i="3"/>
  <c r="E5" i="3"/>
  <c r="H5" i="3"/>
  <c r="I5" i="3" s="1"/>
  <c r="H6" i="4" l="1"/>
  <c r="I6" i="4" s="1"/>
  <c r="E6" i="4"/>
  <c r="G6" i="4" s="1"/>
  <c r="E67" i="3"/>
  <c r="G67" i="3" s="1"/>
  <c r="H67" i="3"/>
  <c r="H51" i="3"/>
  <c r="I51" i="3" s="1"/>
  <c r="E51" i="3"/>
  <c r="G51" i="3" s="1"/>
  <c r="E35" i="3"/>
  <c r="G35" i="3" s="1"/>
  <c r="H35" i="3"/>
  <c r="I35" i="3" s="1"/>
  <c r="H19" i="3"/>
  <c r="I19" i="3" s="1"/>
  <c r="E19" i="3"/>
  <c r="G19" i="3" s="1"/>
  <c r="G5" i="3"/>
  <c r="F3" i="3"/>
  <c r="H3" i="3" l="1"/>
  <c r="I3" i="3" s="1"/>
  <c r="E3" i="3"/>
  <c r="G3" i="3" s="1"/>
</calcChain>
</file>

<file path=xl/sharedStrings.xml><?xml version="1.0" encoding="utf-8"?>
<sst xmlns="http://schemas.openxmlformats.org/spreadsheetml/2006/main" count="233" uniqueCount="72">
  <si>
    <t>Task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</si>
  <si>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</si>
  <si>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</si>
  <si>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</si>
  <si>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</si>
  <si>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</si>
  <si>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</si>
  <si>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</si>
  <si>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</si>
  <si>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</si>
  <si>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</si>
  <si>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</si>
  <si>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Most Optimistic</t>
  </si>
  <si>
    <t>Most Likely</t>
  </si>
  <si>
    <t>Most Pessimistic</t>
  </si>
  <si>
    <t>Expected Time</t>
  </si>
  <si>
    <t>Normal Costs</t>
  </si>
  <si>
    <t>Crash Costs</t>
  </si>
  <si>
    <t>Crash Time</t>
  </si>
  <si>
    <t>Early Start</t>
  </si>
  <si>
    <t>Early Finish</t>
  </si>
  <si>
    <t>Late Start</t>
  </si>
  <si>
    <t>Late Finish</t>
  </si>
  <si>
    <t>Slack=LS-ES</t>
  </si>
  <si>
    <t>Slack= LF-EF</t>
  </si>
  <si>
    <t>Critical path</t>
  </si>
  <si>
    <t>ACDEFJK</t>
  </si>
  <si>
    <t>weeks</t>
  </si>
  <si>
    <t>MOST LIKELY TIME ESTIMATE</t>
  </si>
  <si>
    <t>OPTIMISTIC ESTIMATE</t>
  </si>
  <si>
    <t>PESSIMISTIC ESTIMATE</t>
  </si>
  <si>
    <t>New critical path</t>
  </si>
  <si>
    <t>ACDEHJK</t>
  </si>
  <si>
    <t>AVERAGE TIME ESTIMATE (Equal weights)</t>
  </si>
  <si>
    <t>Average Time</t>
  </si>
  <si>
    <t>AVERAGE TIME ESTIMATE (Unequal weights)</t>
  </si>
  <si>
    <t>Weights</t>
  </si>
  <si>
    <t xml:space="preserve">Wt. Avg. TIME ESTIMATE </t>
  </si>
  <si>
    <t>Wt. Average Time</t>
  </si>
  <si>
    <t>Variance</t>
  </si>
  <si>
    <t>High</t>
  </si>
  <si>
    <t>Variance of the critical path</t>
  </si>
  <si>
    <t>standard dev</t>
  </si>
  <si>
    <t>Target duration</t>
  </si>
  <si>
    <t>Prob. of Completion within the target duration</t>
  </si>
  <si>
    <t>Target Duration</t>
  </si>
  <si>
    <t>Prob.</t>
  </si>
  <si>
    <t>Q8</t>
  </si>
  <si>
    <t>The project duration can rnage from 29 week to 64 weeks with an average of 40 weeks.</t>
  </si>
  <si>
    <t>Q9,10,11</t>
  </si>
  <si>
    <t>Ex.Time</t>
  </si>
  <si>
    <t>Normal Cost</t>
  </si>
  <si>
    <t>Total costs (with crashing)</t>
  </si>
  <si>
    <t>No. of weeks of crash</t>
  </si>
  <si>
    <t>Marginal Cost ($/week)</t>
  </si>
  <si>
    <t>Paths</t>
  </si>
  <si>
    <t>ABIJK</t>
  </si>
  <si>
    <t>ABFJK</t>
  </si>
  <si>
    <t>ACHJK</t>
  </si>
  <si>
    <t>ACDGJK</t>
  </si>
  <si>
    <t>Duration (Week)</t>
  </si>
  <si>
    <t>Duration Proj.</t>
  </si>
  <si>
    <t>Add. Cost</t>
  </si>
  <si>
    <t>Total Cost</t>
  </si>
  <si>
    <t>F(0.83W)</t>
  </si>
  <si>
    <t>No. of weeks remaining</t>
  </si>
  <si>
    <t>F(0.17)+H(0.17)</t>
  </si>
  <si>
    <t>D(2.33W)</t>
  </si>
  <si>
    <t>K(1)</t>
  </si>
  <si>
    <t>C(1.33)</t>
  </si>
  <si>
    <t>E(0.83)</t>
  </si>
  <si>
    <t>J(0.5)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</si>
</sst>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"/>
    <numFmt numFmtId="166" formatCode="_-&quot;$&quot;* #,##0_-;\-&quot;$&quot;* #,##0_-;_-&quot;$&quot;* &quot;-&quot;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/>
    <xf numFmtId="44" fontId="0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/>
    <xf numFmtId="1" fontId="4" fillId="2" borderId="0" xfId="0" applyNumberFormat="1" applyFont="1" applyFill="1"/>
    <xf numFmtId="1" fontId="5" fillId="2" borderId="0" xfId="0" applyNumberFormat="1" applyFont="1" applyFill="1"/>
    <xf numFmtId="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1" fontId="5" fillId="0" borderId="0" xfId="0" applyNumberFormat="1" applyFont="1"/>
    <xf numFmtId="10" fontId="0" fillId="2" borderId="0" xfId="2" applyNumberFormat="1" applyFont="1" applyFill="1" applyAlignment="1">
      <alignment horizontal="right"/>
    </xf>
    <xf numFmtId="165" fontId="0" fillId="0" borderId="0" xfId="0" applyNumberFormat="1"/>
    <xf numFmtId="9" fontId="0" fillId="0" borderId="0" xfId="2" applyFont="1"/>
    <xf numFmtId="9" fontId="0" fillId="2" borderId="0" xfId="2" applyFont="1" applyFill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164" fontId="0" fillId="0" borderId="4" xfId="1" applyNumberFormat="1" applyFont="1" applyBorder="1" applyAlignment="1">
      <alignment horizontal="right"/>
    </xf>
    <xf numFmtId="2" fontId="0" fillId="0" borderId="5" xfId="0" applyNumberFormat="1" applyBorder="1"/>
    <xf numFmtId="164" fontId="0" fillId="0" borderId="6" xfId="1" applyNumberFormat="1" applyFont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164" fontId="0" fillId="4" borderId="3" xfId="1" applyNumberFormat="1" applyFont="1" applyFill="1" applyBorder="1"/>
    <xf numFmtId="0" fontId="0" fillId="4" borderId="4" xfId="0" applyFill="1" applyBorder="1" applyAlignment="1">
      <alignment horizontal="center"/>
    </xf>
    <xf numFmtId="164" fontId="0" fillId="4" borderId="5" xfId="1" applyNumberFormat="1" applyFont="1" applyFill="1" applyBorder="1"/>
    <xf numFmtId="0" fontId="0" fillId="4" borderId="6" xfId="0" applyFill="1" applyBorder="1" applyAlignment="1">
      <alignment horizontal="center"/>
    </xf>
    <xf numFmtId="164" fontId="0" fillId="2" borderId="0" xfId="1" applyNumberFormat="1" applyFont="1" applyFill="1"/>
    <xf numFmtId="3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164" fontId="0" fillId="0" borderId="0" xfId="0" applyNumberFormat="1"/>
    <xf numFmtId="2" fontId="0" fillId="5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2" fontId="1" fillId="2" borderId="0" xfId="0" applyNumberFormat="1" applyFont="1" applyFill="1" applyAlignment="1">
      <alignment horizontal="right"/>
    </xf>
    <xf numFmtId="166" fontId="0" fillId="0" borderId="0" xfId="0" applyNumberFormat="1"/>
    <xf numFmtId="2" fontId="0" fillId="2" borderId="3" xfId="0" applyNumberFormat="1" applyFill="1" applyBorder="1"/>
    <xf numFmtId="0" fontId="1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'Q8-9-10-11'!$H$18</c:f>
              <c:strCache>
                <c:ptCount val="1"/>
                <c:pt idx="0">
                  <c:v>Prob.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'Q8-9-10-11'!$G$19:$G$31</c:f>
              <c:numCache>
                <c:formatCode>General</c:formatCode>
                <c:ptCount val="1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</c:numCache>
            </c:numRef>
          </c:xVal>
          <c:yVal>
            <c:numRef>
              <c:f>'Q8-9-10-11'!$H$19:$H$31</c:f>
              <c:numCache>
                <c:formatCode>0%</c:formatCode>
                <c:ptCount val="13"/>
                <c:pt idx="0">
                  <c:v>3.0900664939630368E-2</c:v>
                </c:pt>
                <c:pt idx="1">
                  <c:v>6.7564977136179219E-2</c:v>
                </c:pt>
                <c:pt idx="2">
                  <c:v>0.13122247096087225</c:v>
                </c:pt>
                <c:pt idx="3">
                  <c:v>0.22750541246713685</c:v>
                </c:pt>
                <c:pt idx="4">
                  <c:v>0.35437191962509773</c:v>
                </c:pt>
                <c:pt idx="5">
                  <c:v>0.5</c:v>
                </c:pt>
                <c:pt idx="6">
                  <c:v>0.64562808037490227</c:v>
                </c:pt>
                <c:pt idx="7">
                  <c:v>0.77249458753286315</c:v>
                </c:pt>
                <c:pt idx="8">
                  <c:v>0.86877752903912775</c:v>
                </c:pt>
                <c:pt idx="9">
                  <c:v>0.93243502286382074</c:v>
                </c:pt>
                <c:pt idx="10">
                  <c:v>0.9690993350603696</c:v>
                </c:pt>
                <c:pt idx="11">
                  <c:v>0.9874954488927481</c:v>
                </c:pt>
                <c:pt idx="12">
                  <c:v>0.9955360897753518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4-400C-BA74-E3442CE5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60767"/>
        <c:axId val="904650079"/>
      </c:scatterChart>
      <c:valAx>
        <c:axId val="895160767"/>
        <c:scaling>
          <c:orientation val="minMax"/>
          <c:min val="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50079"/>
        <c:crosses val="autoZero"/>
        <c:crossBetween val="midCat"/>
      </c:valAx>
      <c:valAx>
        <c:axId val="9046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6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'12-13-14-15'!$C$29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'12-13-14-15'!$D$28:$K$28</c:f>
              <c:numCache>
                <c:formatCode>General</c:formatCode>
                <c:ptCount val="8"/>
                <c:pt idx="0">
                  <c:v>40</c:v>
                </c:pt>
                <c:pt idx="1">
                  <c:v>39.17</c:v>
                </c:pt>
                <c:pt idx="2">
                  <c:v>39</c:v>
                </c:pt>
                <c:pt idx="3">
                  <c:v>36.67</c:v>
                </c:pt>
                <c:pt idx="4">
                  <c:v>35.67</c:v>
                </c:pt>
                <c:pt idx="5">
                  <c:v>34.340000000000003</c:v>
                </c:pt>
                <c:pt idx="6">
                  <c:v>33.510000000000005</c:v>
                </c:pt>
                <c:pt idx="7">
                  <c:v>33.010000000000005</c:v>
                </c:pt>
              </c:numCache>
            </c:numRef>
          </c:xVal>
          <c:yVal>
            <c:numRef>
              <c:f>'12-13-14-15'!$D$29:$K$29</c:f>
              <c:numCache>
                <c:formatCode>General</c:formatCode>
                <c:ptCount val="8"/>
                <c:pt idx="0">
                  <c:v>205000</c:v>
                </c:pt>
                <c:pt idx="1">
                  <c:v>207490</c:v>
                </c:pt>
                <c:pt idx="2">
                  <c:v>208728.57142857142</c:v>
                </c:pt>
                <c:pt idx="3">
                  <c:v>228700</c:v>
                </c:pt>
                <c:pt idx="4">
                  <c:v>238700</c:v>
                </c:pt>
                <c:pt idx="5">
                  <c:v>253662.5</c:v>
                </c:pt>
                <c:pt idx="6">
                  <c:v>263622.5</c:v>
                </c:pt>
                <c:pt idx="7">
                  <c:v>273622.5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2-43D3-881C-564E1DB1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32959"/>
        <c:axId val="929049311"/>
      </c:scatterChart>
      <c:valAx>
        <c:axId val="927532959"/>
        <c:scaling>
          <c:orientation val="maxMin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49311"/>
        <c:crosses val="autoZero"/>
        <c:crossBetween val="midCat"/>
      </c:valAx>
      <c:valAx>
        <c:axId val="929049311"/>
        <c:scaling>
          <c:orientation val="minMax"/>
          <c:min val="2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3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196849</xdr:colOff>
      <xdr:row>16</xdr:row>
      <xdr:rowOff>111125</xdr:rowOff>
    </xdr:from>
    <xdr:to>
      <xdr:col>12</xdr:col>
      <xdr:colOff>593724</xdr:colOff>
      <xdr:row>31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6F9E4-821D-2129-A183-2A837F91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21387</xdr:colOff>
      <xdr:row>31</xdr:row>
      <xdr:rowOff>41275</xdr:rowOff>
    </xdr:from>
    <xdr:to>
      <xdr:col>7</xdr:col>
      <xdr:colOff>473554</xdr:colOff>
      <xdr:row>46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B5D20-F42F-7329-EE52-411031A62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B2" sqref="B2:D13"/>
    </sheetView>
  </sheetViews>
  <sheetFormatPr defaultRowHeight="14.3" x14ac:dyDescent="0.25"/>
  <cols>
    <col min="1" max="1" width="8.875" style="1"/>
    <col min="2" max="2" width="14" bestFit="1" customWidth="1"/>
    <col min="3" max="3" width="10.125" bestFit="1" customWidth="1"/>
    <col min="4" max="4" width="14.5" bestFit="1" customWidth="1"/>
    <col min="5" max="5" width="22.125" bestFit="1" customWidth="1"/>
    <col min="6" max="6" width="8.125" bestFit="1" customWidth="1"/>
  </cols>
  <sheetData>
    <row r="1" spans="1:6" x14ac:dyDescent="0.25">
      <c r="A1" s="1" t="s">
        <v>36</v>
      </c>
      <c r="B1" s="18">
        <f>1/6</f>
        <v>0.16666666666666666</v>
      </c>
      <c r="C1" s="18">
        <f>4/6</f>
        <v>0.66666666666666663</v>
      </c>
      <c r="D1" s="18">
        <f>1/6</f>
        <v>0.16666666666666666</v>
      </c>
    </row>
    <row r="2" spans="1:6" x14ac:dyDescent="0.25">
      <c r="A2" s="1" t="s">
        <v>0</v>
      </c>
      <c r="B2" t="s">
        <v>12</v>
      </c>
      <c r="C2" t="s">
        <v>13</v>
      </c>
      <c r="D2" t="s">
        <v>14</v>
      </c>
      <c r="E2" t="s">
        <v>37</v>
      </c>
    </row>
    <row r="3" spans="1:6" x14ac:dyDescent="0.25">
      <c r="A3" s="1" t="s">
        <v>2</v>
      </c>
      <c r="B3">
        <v>2</v>
      </c>
      <c r="C3">
        <v>3</v>
      </c>
      <c r="D3">
        <v>4</v>
      </c>
      <c r="E3" s="2">
        <f>SUMPRODUCT(B3:D3,$B$1:$D$1)</f>
        <v>3</v>
      </c>
      <c r="F3" s="3"/>
    </row>
    <row r="4" spans="1:6" x14ac:dyDescent="0.25">
      <c r="A4" s="1" t="s">
        <v>3</v>
      </c>
      <c r="B4">
        <v>4</v>
      </c>
      <c r="C4">
        <v>7</v>
      </c>
      <c r="D4">
        <v>10</v>
      </c>
      <c r="E4" s="2">
        <f t="shared" ref="E4:E12" si="0">SUMPRODUCT(B4:D4,$B$1:$D$1)</f>
        <v>7</v>
      </c>
      <c r="F4" s="3"/>
    </row>
    <row r="5" spans="1:6" x14ac:dyDescent="0.25">
      <c r="A5" s="1" t="s">
        <v>4</v>
      </c>
      <c r="B5">
        <v>5</v>
      </c>
      <c r="C5">
        <v>6</v>
      </c>
      <c r="D5">
        <v>9</v>
      </c>
      <c r="E5" s="2">
        <f t="shared" si="0"/>
        <v>6.333333333333333</v>
      </c>
      <c r="F5" s="3"/>
    </row>
    <row r="6" spans="1:6" x14ac:dyDescent="0.25">
      <c r="A6" s="1" t="s">
        <v>5</v>
      </c>
      <c r="B6">
        <v>6</v>
      </c>
      <c r="C6">
        <v>7</v>
      </c>
      <c r="D6">
        <v>16</v>
      </c>
      <c r="E6" s="2">
        <f t="shared" si="0"/>
        <v>8.3333333333333321</v>
      </c>
      <c r="F6" s="3"/>
    </row>
    <row r="7" spans="1:6" x14ac:dyDescent="0.25">
      <c r="A7" s="1" t="s">
        <v>6</v>
      </c>
      <c r="B7">
        <v>7</v>
      </c>
      <c r="C7">
        <v>9</v>
      </c>
      <c r="D7">
        <v>10</v>
      </c>
      <c r="E7" s="2">
        <f t="shared" si="0"/>
        <v>8.8333333333333321</v>
      </c>
      <c r="F7" s="3"/>
    </row>
    <row r="8" spans="1:6" x14ac:dyDescent="0.25">
      <c r="A8" s="1" t="s">
        <v>7</v>
      </c>
      <c r="B8">
        <v>4</v>
      </c>
      <c r="C8">
        <v>5</v>
      </c>
      <c r="D8">
        <v>6</v>
      </c>
      <c r="E8" s="2">
        <f t="shared" si="0"/>
        <v>5</v>
      </c>
      <c r="F8" s="3"/>
    </row>
    <row r="9" spans="1:6" x14ac:dyDescent="0.25">
      <c r="A9" s="1" t="s">
        <v>8</v>
      </c>
      <c r="B9">
        <v>3</v>
      </c>
      <c r="C9">
        <v>6</v>
      </c>
      <c r="D9">
        <v>10</v>
      </c>
      <c r="E9" s="2">
        <f t="shared" si="0"/>
        <v>6.1666666666666661</v>
      </c>
      <c r="F9" s="3"/>
    </row>
    <row r="10" spans="1:6" x14ac:dyDescent="0.25">
      <c r="A10" s="1" t="s">
        <v>9</v>
      </c>
      <c r="B10">
        <v>2</v>
      </c>
      <c r="C10">
        <v>4</v>
      </c>
      <c r="D10">
        <v>7</v>
      </c>
      <c r="E10" s="2">
        <f t="shared" si="0"/>
        <v>4.1666666666666661</v>
      </c>
      <c r="F10" s="3"/>
    </row>
    <row r="11" spans="1:6" x14ac:dyDescent="0.25">
      <c r="A11" s="1" t="s">
        <v>10</v>
      </c>
      <c r="B11">
        <v>2</v>
      </c>
      <c r="C11">
        <v>2</v>
      </c>
      <c r="D11">
        <v>2</v>
      </c>
      <c r="E11" s="2">
        <f t="shared" si="0"/>
        <v>1.9999999999999998</v>
      </c>
      <c r="F11" s="3"/>
    </row>
    <row r="12" spans="1:6" x14ac:dyDescent="0.25">
      <c r="A12" s="1" t="s">
        <v>11</v>
      </c>
      <c r="B12">
        <v>3</v>
      </c>
      <c r="C12">
        <v>4</v>
      </c>
      <c r="D12">
        <v>14</v>
      </c>
      <c r="E12" s="2">
        <f t="shared" si="0"/>
        <v>5.5</v>
      </c>
      <c r="F12" s="3"/>
    </row>
    <row r="13" spans="1:6" x14ac:dyDescent="0.25">
      <c r="A13" s="1" t="s">
        <v>1</v>
      </c>
      <c r="B13">
        <v>2</v>
      </c>
      <c r="C13">
        <v>3</v>
      </c>
      <c r="D13">
        <v>4</v>
      </c>
      <c r="E13" s="2">
        <f>SUMPRODUCT(B13:D13,$B$1:$D$1)</f>
        <v>3</v>
      </c>
      <c r="F13" s="3"/>
    </row>
    <row r="14" spans="1:6" x14ac:dyDescent="0.25">
      <c r="E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D1" sqref="D1:E12"/>
    </sheetView>
  </sheetViews>
  <sheetFormatPr defaultRowHeight="14.3" x14ac:dyDescent="0.25"/>
  <cols>
    <col min="2" max="2" width="12" bestFit="1" customWidth="1"/>
    <col min="3" max="3" width="12.875" bestFit="1" customWidth="1"/>
    <col min="4" max="4" width="11.375" bestFit="1" customWidth="1"/>
    <col min="5" max="5" width="10" style="1" bestFit="1" customWidth="1"/>
    <col min="6" max="6" width="20.125" bestFit="1" customWidth="1"/>
  </cols>
  <sheetData>
    <row r="1" spans="1:6" x14ac:dyDescent="0.25">
      <c r="A1" s="1" t="s">
        <v>0</v>
      </c>
      <c r="B1" t="s">
        <v>16</v>
      </c>
      <c r="C1" s="1" t="s">
        <v>15</v>
      </c>
      <c r="D1" t="s">
        <v>17</v>
      </c>
      <c r="E1" s="1" t="s">
        <v>18</v>
      </c>
    </row>
    <row r="2" spans="1:6" ht="17.7" x14ac:dyDescent="0.25">
      <c r="A2" s="1" t="s">
        <v>2</v>
      </c>
      <c r="B2" s="6">
        <v>10000</v>
      </c>
      <c r="C2" s="9"/>
      <c r="D2" s="7">
        <v>10000</v>
      </c>
      <c r="E2" s="1">
        <v>3</v>
      </c>
      <c r="F2" s="5"/>
    </row>
    <row r="3" spans="1:6" ht="17.7" x14ac:dyDescent="0.25">
      <c r="A3" s="1" t="s">
        <v>3</v>
      </c>
      <c r="B3" s="6">
        <v>20000</v>
      </c>
      <c r="C3" s="9"/>
      <c r="D3" s="7">
        <v>25000</v>
      </c>
      <c r="E3" s="1">
        <v>6</v>
      </c>
      <c r="F3" s="8"/>
    </row>
    <row r="4" spans="1:6" ht="17.7" x14ac:dyDescent="0.25">
      <c r="A4" s="1" t="s">
        <v>4</v>
      </c>
      <c r="B4" s="6">
        <v>15000</v>
      </c>
      <c r="C4" s="9"/>
      <c r="D4" s="7">
        <v>30000</v>
      </c>
      <c r="E4" s="1">
        <v>5</v>
      </c>
      <c r="F4" s="8"/>
    </row>
    <row r="5" spans="1:6" ht="17.7" x14ac:dyDescent="0.25">
      <c r="A5" s="1" t="s">
        <v>5</v>
      </c>
      <c r="B5" s="6">
        <v>45000</v>
      </c>
      <c r="C5" s="9"/>
      <c r="D5" s="7">
        <v>65000</v>
      </c>
      <c r="E5" s="1">
        <v>6</v>
      </c>
      <c r="F5" s="8"/>
    </row>
    <row r="6" spans="1:6" ht="17.7" x14ac:dyDescent="0.25">
      <c r="A6" s="1" t="s">
        <v>6</v>
      </c>
      <c r="B6" s="6">
        <v>10000</v>
      </c>
      <c r="C6" s="9"/>
      <c r="D6" s="7">
        <v>20000</v>
      </c>
      <c r="E6" s="1">
        <v>8</v>
      </c>
      <c r="F6" s="8"/>
    </row>
    <row r="7" spans="1:6" ht="17.7" x14ac:dyDescent="0.25">
      <c r="A7" s="1" t="s">
        <v>7</v>
      </c>
      <c r="B7" s="6">
        <v>15000</v>
      </c>
      <c r="C7" s="9"/>
      <c r="D7" s="7">
        <v>18000</v>
      </c>
      <c r="E7" s="1">
        <v>4</v>
      </c>
      <c r="F7" s="8"/>
    </row>
    <row r="8" spans="1:6" ht="17.7" x14ac:dyDescent="0.25">
      <c r="A8" s="1" t="s">
        <v>8</v>
      </c>
      <c r="B8" s="6">
        <v>20000</v>
      </c>
      <c r="C8" s="9"/>
      <c r="D8" s="7">
        <v>30000</v>
      </c>
      <c r="E8" s="1">
        <v>4</v>
      </c>
      <c r="F8" s="8"/>
    </row>
    <row r="9" spans="1:6" ht="17.7" x14ac:dyDescent="0.25">
      <c r="A9" s="1" t="s">
        <v>9</v>
      </c>
      <c r="B9" s="6">
        <v>10000</v>
      </c>
      <c r="C9" s="9"/>
      <c r="D9" s="7">
        <v>15000</v>
      </c>
      <c r="E9" s="1">
        <v>3</v>
      </c>
      <c r="F9" s="8"/>
    </row>
    <row r="10" spans="1:6" ht="17.7" x14ac:dyDescent="0.25">
      <c r="A10" s="1" t="s">
        <v>10</v>
      </c>
      <c r="B10" s="6">
        <v>5000</v>
      </c>
      <c r="C10" s="9"/>
      <c r="D10" s="7">
        <v>5000</v>
      </c>
      <c r="E10" s="1">
        <v>2</v>
      </c>
      <c r="F10" s="8"/>
    </row>
    <row r="11" spans="1:6" ht="17.7" x14ac:dyDescent="0.25">
      <c r="A11" s="1" t="s">
        <v>11</v>
      </c>
      <c r="B11" s="6">
        <v>40000</v>
      </c>
      <c r="C11" s="9"/>
      <c r="D11" s="7">
        <v>50000</v>
      </c>
      <c r="E11" s="1">
        <v>5</v>
      </c>
      <c r="F11" s="8"/>
    </row>
    <row r="12" spans="1:6" ht="17.7" x14ac:dyDescent="0.25">
      <c r="A12" s="1" t="s">
        <v>1</v>
      </c>
      <c r="B12" s="6">
        <v>15000</v>
      </c>
      <c r="C12" s="9"/>
      <c r="D12" s="7">
        <v>25000</v>
      </c>
      <c r="E12" s="1">
        <v>2</v>
      </c>
      <c r="F12" s="8"/>
    </row>
    <row r="13" spans="1:6" x14ac:dyDescent="0.25">
      <c r="B13" s="4">
        <f>SUM(B2:B12)</f>
        <v>205000</v>
      </c>
      <c r="D13" s="4">
        <f>SUM(D2:D12)</f>
        <v>293000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476B-68CB-4092-AE15-A29947709B3F}">
  <dimension ref="A1:K79"/>
  <sheetViews>
    <sheetView zoomScale="90" zoomScaleNormal="90" workbookViewId="0">
      <selection activeCell="M39" sqref="M39"/>
    </sheetView>
  </sheetViews>
  <sheetFormatPr defaultRowHeight="14.3" x14ac:dyDescent="0.25"/>
  <cols>
    <col min="1" max="1" width="8.75" style="1"/>
    <col min="2" max="2" width="15.375" bestFit="1" customWidth="1"/>
    <col min="3" max="3" width="9.5" bestFit="1" customWidth="1"/>
    <col min="4" max="4" width="10.5" bestFit="1" customWidth="1"/>
    <col min="5" max="5" width="9" bestFit="1" customWidth="1"/>
    <col min="6" max="6" width="9.875" bestFit="1" customWidth="1"/>
    <col min="7" max="7" width="10.25" bestFit="1" customWidth="1"/>
    <col min="8" max="8" width="10.875" customWidth="1"/>
    <col min="9" max="9" width="10.375" style="1" bestFit="1" customWidth="1"/>
    <col min="10" max="10" width="12" bestFit="1" customWidth="1"/>
  </cols>
  <sheetData>
    <row r="1" spans="1:11" x14ac:dyDescent="0.25">
      <c r="A1" s="47" t="s">
        <v>28</v>
      </c>
      <c r="B1" s="47"/>
      <c r="C1" s="47"/>
      <c r="D1" s="47"/>
      <c r="E1" s="47"/>
      <c r="F1" s="47"/>
      <c r="G1" s="47"/>
      <c r="H1" s="47"/>
      <c r="I1" s="47"/>
      <c r="J1" t="s">
        <v>16</v>
      </c>
    </row>
    <row r="2" spans="1:11" x14ac:dyDescent="0.25">
      <c r="A2" s="1" t="s">
        <v>0</v>
      </c>
      <c r="B2" t="s">
        <v>13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s="6">
        <v>10000</v>
      </c>
    </row>
    <row r="3" spans="1:11" x14ac:dyDescent="0.25">
      <c r="A3" s="1" t="s">
        <v>2</v>
      </c>
      <c r="B3">
        <v>3</v>
      </c>
      <c r="C3" s="10">
        <v>0</v>
      </c>
      <c r="D3" s="10">
        <f>C3+B3</f>
        <v>3</v>
      </c>
      <c r="E3" s="3">
        <f t="shared" ref="E3:E11" si="0">F3-B3</f>
        <v>0</v>
      </c>
      <c r="F3" s="2">
        <f>MIN(E4,E5)</f>
        <v>3</v>
      </c>
      <c r="G3" s="13">
        <f>E3-C3</f>
        <v>0</v>
      </c>
      <c r="H3" s="13">
        <f>F3-D3</f>
        <v>0</v>
      </c>
      <c r="I3" s="15" t="str">
        <f>IF(H3&lt;=0.0000001,"critical","non-critical")</f>
        <v>critical</v>
      </c>
      <c r="J3" s="6">
        <v>20000</v>
      </c>
      <c r="K3" s="14">
        <f>B3+B5+SUM(B6:B8)+B12+B13</f>
        <v>37</v>
      </c>
    </row>
    <row r="4" spans="1:11" x14ac:dyDescent="0.25">
      <c r="A4" s="1" t="s">
        <v>3</v>
      </c>
      <c r="B4">
        <v>7</v>
      </c>
      <c r="C4" s="10">
        <f>D3</f>
        <v>3</v>
      </c>
      <c r="D4" s="10">
        <f t="shared" ref="D4:D13" si="1">C4+B4</f>
        <v>10</v>
      </c>
      <c r="E4" s="3">
        <f t="shared" si="0"/>
        <v>18</v>
      </c>
      <c r="F4" s="2">
        <f>MIN(E11,E8)</f>
        <v>25</v>
      </c>
      <c r="G4" s="2">
        <f t="shared" ref="G4:G13" si="2">E4-C4</f>
        <v>15</v>
      </c>
      <c r="H4" s="2">
        <f t="shared" ref="H4:H13" si="3">F4-D4</f>
        <v>15</v>
      </c>
      <c r="I4" s="1" t="str">
        <f t="shared" ref="I4:I13" si="4">IF(H4&lt;=0.0000001,"critical","non-critical")</f>
        <v>non-critical</v>
      </c>
      <c r="J4" s="6">
        <v>15000</v>
      </c>
    </row>
    <row r="5" spans="1:11" x14ac:dyDescent="0.25">
      <c r="A5" s="1" t="s">
        <v>4</v>
      </c>
      <c r="B5">
        <v>6</v>
      </c>
      <c r="C5" s="10">
        <f>D3</f>
        <v>3</v>
      </c>
      <c r="D5" s="10">
        <f t="shared" si="1"/>
        <v>9</v>
      </c>
      <c r="E5" s="3">
        <f t="shared" si="0"/>
        <v>3</v>
      </c>
      <c r="F5" s="2">
        <f>MIN(E6,E10)</f>
        <v>9</v>
      </c>
      <c r="G5" s="13">
        <f t="shared" si="2"/>
        <v>0</v>
      </c>
      <c r="H5" s="13">
        <f t="shared" si="3"/>
        <v>0</v>
      </c>
      <c r="I5" s="15" t="str">
        <f t="shared" si="4"/>
        <v>critical</v>
      </c>
      <c r="J5" s="6">
        <v>45000</v>
      </c>
    </row>
    <row r="6" spans="1:11" x14ac:dyDescent="0.25">
      <c r="A6" s="1" t="s">
        <v>5</v>
      </c>
      <c r="B6">
        <v>7</v>
      </c>
      <c r="C6" s="10">
        <f>D5</f>
        <v>9</v>
      </c>
      <c r="D6" s="10">
        <f t="shared" si="1"/>
        <v>16</v>
      </c>
      <c r="E6" s="3">
        <f t="shared" si="0"/>
        <v>9</v>
      </c>
      <c r="F6" s="2">
        <f>MIN(E7,E9)</f>
        <v>16</v>
      </c>
      <c r="G6" s="13">
        <f t="shared" si="2"/>
        <v>0</v>
      </c>
      <c r="H6" s="13">
        <f t="shared" si="3"/>
        <v>0</v>
      </c>
      <c r="I6" s="15" t="str">
        <f t="shared" si="4"/>
        <v>critical</v>
      </c>
      <c r="J6" s="6">
        <v>10000</v>
      </c>
    </row>
    <row r="7" spans="1:11" x14ac:dyDescent="0.25">
      <c r="A7" s="1" t="s">
        <v>6</v>
      </c>
      <c r="B7">
        <v>9</v>
      </c>
      <c r="C7" s="10">
        <f>D6</f>
        <v>16</v>
      </c>
      <c r="D7" s="10">
        <f t="shared" si="1"/>
        <v>25</v>
      </c>
      <c r="E7" s="3">
        <f t="shared" si="0"/>
        <v>16</v>
      </c>
      <c r="F7" s="2">
        <f>MIN(E8,E10)</f>
        <v>25</v>
      </c>
      <c r="G7" s="13">
        <f t="shared" si="2"/>
        <v>0</v>
      </c>
      <c r="H7" s="13">
        <f t="shared" si="3"/>
        <v>0</v>
      </c>
      <c r="I7" s="15" t="str">
        <f t="shared" si="4"/>
        <v>critical</v>
      </c>
      <c r="J7" s="6">
        <v>15000</v>
      </c>
    </row>
    <row r="8" spans="1:11" x14ac:dyDescent="0.25">
      <c r="A8" s="1" t="s">
        <v>7</v>
      </c>
      <c r="B8">
        <v>5</v>
      </c>
      <c r="C8" s="10">
        <f>MAX(D4,D7)</f>
        <v>25</v>
      </c>
      <c r="D8" s="10">
        <f t="shared" si="1"/>
        <v>30</v>
      </c>
      <c r="E8" s="3">
        <f>F8-B8</f>
        <v>25</v>
      </c>
      <c r="F8" s="2">
        <f>E12</f>
        <v>30</v>
      </c>
      <c r="G8" s="13">
        <f t="shared" si="2"/>
        <v>0</v>
      </c>
      <c r="H8" s="13">
        <f t="shared" si="3"/>
        <v>0</v>
      </c>
      <c r="I8" s="15" t="str">
        <f t="shared" si="4"/>
        <v>critical</v>
      </c>
      <c r="J8" s="6">
        <v>20000</v>
      </c>
    </row>
    <row r="9" spans="1:11" x14ac:dyDescent="0.25">
      <c r="A9" s="1" t="s">
        <v>8</v>
      </c>
      <c r="B9">
        <v>6</v>
      </c>
      <c r="C9" s="10">
        <f>D6</f>
        <v>16</v>
      </c>
      <c r="D9" s="10">
        <f t="shared" si="1"/>
        <v>22</v>
      </c>
      <c r="E9" s="3">
        <f t="shared" si="0"/>
        <v>24</v>
      </c>
      <c r="F9" s="2">
        <f>E12</f>
        <v>30</v>
      </c>
      <c r="G9" s="2">
        <f t="shared" si="2"/>
        <v>8</v>
      </c>
      <c r="H9" s="2">
        <f t="shared" si="3"/>
        <v>8</v>
      </c>
      <c r="I9" s="1" t="str">
        <f t="shared" si="4"/>
        <v>non-critical</v>
      </c>
      <c r="J9" s="6">
        <v>10000</v>
      </c>
    </row>
    <row r="10" spans="1:11" x14ac:dyDescent="0.25">
      <c r="A10" s="1" t="s">
        <v>9</v>
      </c>
      <c r="B10">
        <v>4</v>
      </c>
      <c r="C10" s="10">
        <f>MAX(D5,D7)</f>
        <v>25</v>
      </c>
      <c r="D10" s="10">
        <f t="shared" si="1"/>
        <v>29</v>
      </c>
      <c r="E10" s="3">
        <f t="shared" si="0"/>
        <v>26</v>
      </c>
      <c r="F10" s="2">
        <f>E12</f>
        <v>30</v>
      </c>
      <c r="G10" s="2">
        <f t="shared" si="2"/>
        <v>1</v>
      </c>
      <c r="H10" s="2">
        <f t="shared" si="3"/>
        <v>1</v>
      </c>
      <c r="I10" s="1" t="str">
        <f t="shared" si="4"/>
        <v>non-critical</v>
      </c>
      <c r="J10" s="6">
        <v>5000</v>
      </c>
    </row>
    <row r="11" spans="1:11" x14ac:dyDescent="0.25">
      <c r="A11" s="1" t="s">
        <v>10</v>
      </c>
      <c r="B11">
        <v>2</v>
      </c>
      <c r="C11" s="10">
        <f>D4</f>
        <v>10</v>
      </c>
      <c r="D11" s="10">
        <f t="shared" si="1"/>
        <v>12</v>
      </c>
      <c r="E11" s="3">
        <f t="shared" si="0"/>
        <v>28</v>
      </c>
      <c r="F11" s="2">
        <f>E12</f>
        <v>30</v>
      </c>
      <c r="G11" s="2">
        <f t="shared" si="2"/>
        <v>18</v>
      </c>
      <c r="H11" s="2">
        <f t="shared" si="3"/>
        <v>18</v>
      </c>
      <c r="I11" s="1" t="str">
        <f t="shared" si="4"/>
        <v>non-critical</v>
      </c>
      <c r="J11" s="6">
        <v>40000</v>
      </c>
    </row>
    <row r="12" spans="1:11" x14ac:dyDescent="0.25">
      <c r="A12" s="1" t="s">
        <v>11</v>
      </c>
      <c r="B12">
        <v>4</v>
      </c>
      <c r="C12" s="10">
        <f>MAX(D8:D11)</f>
        <v>30</v>
      </c>
      <c r="D12" s="10">
        <f t="shared" si="1"/>
        <v>34</v>
      </c>
      <c r="E12" s="3">
        <f>F12-B12</f>
        <v>30</v>
      </c>
      <c r="F12" s="2">
        <f>E13</f>
        <v>34</v>
      </c>
      <c r="G12" s="13">
        <f t="shared" si="2"/>
        <v>0</v>
      </c>
      <c r="H12" s="13">
        <f t="shared" si="3"/>
        <v>0</v>
      </c>
      <c r="I12" s="15" t="str">
        <f t="shared" si="4"/>
        <v>critical</v>
      </c>
      <c r="J12" s="6">
        <v>15000</v>
      </c>
    </row>
    <row r="13" spans="1:11" x14ac:dyDescent="0.25">
      <c r="A13" s="1" t="s">
        <v>1</v>
      </c>
      <c r="B13">
        <v>3</v>
      </c>
      <c r="C13" s="10">
        <f>D12</f>
        <v>34</v>
      </c>
      <c r="D13" s="12">
        <f t="shared" si="1"/>
        <v>37</v>
      </c>
      <c r="E13" s="3">
        <f>F13-B13</f>
        <v>34</v>
      </c>
      <c r="F13" s="11">
        <f>D13</f>
        <v>37</v>
      </c>
      <c r="G13" s="13">
        <f t="shared" si="2"/>
        <v>0</v>
      </c>
      <c r="H13" s="13">
        <f t="shared" si="3"/>
        <v>0</v>
      </c>
      <c r="I13" s="15" t="str">
        <f t="shared" si="4"/>
        <v>critical</v>
      </c>
      <c r="J13" s="4">
        <f>SUM(J2:J12)</f>
        <v>205000</v>
      </c>
    </row>
    <row r="14" spans="1:11" x14ac:dyDescent="0.25">
      <c r="D14" s="2"/>
    </row>
    <row r="15" spans="1:11" x14ac:dyDescent="0.25">
      <c r="B15" s="16" t="s">
        <v>25</v>
      </c>
      <c r="C15" s="16" t="s">
        <v>26</v>
      </c>
      <c r="D15" s="17">
        <f>D13</f>
        <v>37</v>
      </c>
      <c r="E15" s="16" t="s">
        <v>27</v>
      </c>
    </row>
    <row r="17" spans="1:10" x14ac:dyDescent="0.25">
      <c r="A17" s="47" t="s">
        <v>29</v>
      </c>
      <c r="B17" s="47"/>
      <c r="C17" s="47"/>
      <c r="D17" s="47"/>
      <c r="E17" s="47"/>
      <c r="F17" s="47"/>
      <c r="G17" s="47"/>
      <c r="H17" s="47"/>
      <c r="I17" s="47"/>
      <c r="J17" t="s">
        <v>16</v>
      </c>
    </row>
    <row r="18" spans="1:10" x14ac:dyDescent="0.25">
      <c r="A18" s="1" t="s">
        <v>0</v>
      </c>
      <c r="B18" t="s">
        <v>12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J18" s="6">
        <v>10000</v>
      </c>
    </row>
    <row r="19" spans="1:10" x14ac:dyDescent="0.25">
      <c r="A19" s="1" t="s">
        <v>2</v>
      </c>
      <c r="B19">
        <v>2</v>
      </c>
      <c r="C19" s="10">
        <v>0</v>
      </c>
      <c r="D19" s="10">
        <f>C19+B19</f>
        <v>2</v>
      </c>
      <c r="E19" s="3">
        <f t="shared" ref="E19:E23" si="5">F19-B19</f>
        <v>0</v>
      </c>
      <c r="F19" s="2">
        <f>MIN(E20,E21)</f>
        <v>2</v>
      </c>
      <c r="G19" s="13">
        <f>E19-C19</f>
        <v>0</v>
      </c>
      <c r="H19" s="13">
        <f>F19-D19</f>
        <v>0</v>
      </c>
      <c r="I19" s="15" t="str">
        <f>IF(H19&lt;=0.0000001,"critical","non-critical")</f>
        <v>critical</v>
      </c>
      <c r="J19" s="6">
        <v>20000</v>
      </c>
    </row>
    <row r="20" spans="1:10" x14ac:dyDescent="0.25">
      <c r="A20" s="1" t="s">
        <v>3</v>
      </c>
      <c r="B20">
        <v>4</v>
      </c>
      <c r="C20" s="10">
        <f>D19</f>
        <v>2</v>
      </c>
      <c r="D20" s="10">
        <f t="shared" ref="D20:D29" si="6">C20+B20</f>
        <v>6</v>
      </c>
      <c r="E20" s="3">
        <f t="shared" si="5"/>
        <v>16</v>
      </c>
      <c r="F20" s="2">
        <f>MIN(E27,E24)</f>
        <v>20</v>
      </c>
      <c r="G20" s="2">
        <f t="shared" ref="G20:G29" si="7">E20-C20</f>
        <v>14</v>
      </c>
      <c r="H20" s="2">
        <f t="shared" ref="H20:H29" si="8">F20-D20</f>
        <v>14</v>
      </c>
      <c r="I20" s="1" t="str">
        <f t="shared" ref="I20:I29" si="9">IF(H20&lt;=0.0000001,"critical","non-critical")</f>
        <v>non-critical</v>
      </c>
      <c r="J20" s="6">
        <v>15000</v>
      </c>
    </row>
    <row r="21" spans="1:10" x14ac:dyDescent="0.25">
      <c r="A21" s="1" t="s">
        <v>4</v>
      </c>
      <c r="B21">
        <v>5</v>
      </c>
      <c r="C21" s="10">
        <f>D19</f>
        <v>2</v>
      </c>
      <c r="D21" s="10">
        <f t="shared" si="6"/>
        <v>7</v>
      </c>
      <c r="E21" s="3">
        <f t="shared" si="5"/>
        <v>2</v>
      </c>
      <c r="F21" s="2">
        <f>MIN(E22,E26)</f>
        <v>7</v>
      </c>
      <c r="G21" s="13">
        <f t="shared" si="7"/>
        <v>0</v>
      </c>
      <c r="H21" s="13">
        <f t="shared" si="8"/>
        <v>0</v>
      </c>
      <c r="I21" s="15" t="str">
        <f t="shared" si="9"/>
        <v>critical</v>
      </c>
      <c r="J21" s="6">
        <v>45000</v>
      </c>
    </row>
    <row r="22" spans="1:10" x14ac:dyDescent="0.25">
      <c r="A22" s="1" t="s">
        <v>5</v>
      </c>
      <c r="B22">
        <v>6</v>
      </c>
      <c r="C22" s="10">
        <f>D21</f>
        <v>7</v>
      </c>
      <c r="D22" s="10">
        <f t="shared" si="6"/>
        <v>13</v>
      </c>
      <c r="E22" s="3">
        <f t="shared" si="5"/>
        <v>7</v>
      </c>
      <c r="F22" s="2">
        <f>MIN(E23,E25)</f>
        <v>13</v>
      </c>
      <c r="G22" s="13">
        <f t="shared" si="7"/>
        <v>0</v>
      </c>
      <c r="H22" s="13">
        <f t="shared" si="8"/>
        <v>0</v>
      </c>
      <c r="I22" s="15" t="str">
        <f t="shared" si="9"/>
        <v>critical</v>
      </c>
      <c r="J22" s="6">
        <v>10000</v>
      </c>
    </row>
    <row r="23" spans="1:10" x14ac:dyDescent="0.25">
      <c r="A23" s="1" t="s">
        <v>6</v>
      </c>
      <c r="B23">
        <v>7</v>
      </c>
      <c r="C23" s="10">
        <f>D22</f>
        <v>13</v>
      </c>
      <c r="D23" s="10">
        <f t="shared" si="6"/>
        <v>20</v>
      </c>
      <c r="E23" s="3">
        <f t="shared" si="5"/>
        <v>13</v>
      </c>
      <c r="F23" s="2">
        <f>MIN(E24,E26)</f>
        <v>20</v>
      </c>
      <c r="G23" s="13">
        <f t="shared" si="7"/>
        <v>0</v>
      </c>
      <c r="H23" s="13">
        <f t="shared" si="8"/>
        <v>0</v>
      </c>
      <c r="I23" s="15" t="str">
        <f t="shared" si="9"/>
        <v>critical</v>
      </c>
      <c r="J23" s="6">
        <v>15000</v>
      </c>
    </row>
    <row r="24" spans="1:10" x14ac:dyDescent="0.25">
      <c r="A24" s="1" t="s">
        <v>7</v>
      </c>
      <c r="B24">
        <v>4</v>
      </c>
      <c r="C24" s="10">
        <f>MAX(D20,D23)</f>
        <v>20</v>
      </c>
      <c r="D24" s="10">
        <f t="shared" si="6"/>
        <v>24</v>
      </c>
      <c r="E24" s="3">
        <f>F24-B24</f>
        <v>20</v>
      </c>
      <c r="F24" s="2">
        <f>E28</f>
        <v>24</v>
      </c>
      <c r="G24" s="13">
        <f t="shared" si="7"/>
        <v>0</v>
      </c>
      <c r="H24" s="13">
        <f t="shared" si="8"/>
        <v>0</v>
      </c>
      <c r="I24" s="15" t="str">
        <f t="shared" si="9"/>
        <v>critical</v>
      </c>
      <c r="J24" s="6">
        <v>20000</v>
      </c>
    </row>
    <row r="25" spans="1:10" x14ac:dyDescent="0.25">
      <c r="A25" s="1" t="s">
        <v>8</v>
      </c>
      <c r="B25">
        <v>3</v>
      </c>
      <c r="C25" s="10">
        <f>D22</f>
        <v>13</v>
      </c>
      <c r="D25" s="10">
        <f t="shared" si="6"/>
        <v>16</v>
      </c>
      <c r="E25" s="3">
        <f t="shared" ref="E25:E27" si="10">F25-B25</f>
        <v>21</v>
      </c>
      <c r="F25" s="2">
        <f>E28</f>
        <v>24</v>
      </c>
      <c r="G25" s="2">
        <f t="shared" si="7"/>
        <v>8</v>
      </c>
      <c r="H25" s="2">
        <f t="shared" si="8"/>
        <v>8</v>
      </c>
      <c r="I25" s="1" t="str">
        <f t="shared" si="9"/>
        <v>non-critical</v>
      </c>
      <c r="J25" s="6">
        <v>10000</v>
      </c>
    </row>
    <row r="26" spans="1:10" x14ac:dyDescent="0.25">
      <c r="A26" s="1" t="s">
        <v>9</v>
      </c>
      <c r="B26">
        <v>2</v>
      </c>
      <c r="C26" s="10">
        <f>MAX(D21,D23)</f>
        <v>20</v>
      </c>
      <c r="D26" s="10">
        <f t="shared" si="6"/>
        <v>22</v>
      </c>
      <c r="E26" s="3">
        <f t="shared" si="10"/>
        <v>22</v>
      </c>
      <c r="F26" s="2">
        <f>E28</f>
        <v>24</v>
      </c>
      <c r="G26" s="2">
        <f t="shared" si="7"/>
        <v>2</v>
      </c>
      <c r="H26" s="2">
        <f t="shared" si="8"/>
        <v>2</v>
      </c>
      <c r="I26" s="1" t="str">
        <f t="shared" si="9"/>
        <v>non-critical</v>
      </c>
      <c r="J26" s="6">
        <v>5000</v>
      </c>
    </row>
    <row r="27" spans="1:10" x14ac:dyDescent="0.25">
      <c r="A27" s="1" t="s">
        <v>10</v>
      </c>
      <c r="B27">
        <v>2</v>
      </c>
      <c r="C27" s="10">
        <f>D20</f>
        <v>6</v>
      </c>
      <c r="D27" s="10">
        <f t="shared" si="6"/>
        <v>8</v>
      </c>
      <c r="E27" s="3">
        <f t="shared" si="10"/>
        <v>22</v>
      </c>
      <c r="F27" s="2">
        <f>E28</f>
        <v>24</v>
      </c>
      <c r="G27" s="2">
        <f t="shared" si="7"/>
        <v>16</v>
      </c>
      <c r="H27" s="2">
        <f t="shared" si="8"/>
        <v>16</v>
      </c>
      <c r="I27" s="1" t="str">
        <f t="shared" si="9"/>
        <v>non-critical</v>
      </c>
      <c r="J27" s="6">
        <v>40000</v>
      </c>
    </row>
    <row r="28" spans="1:10" x14ac:dyDescent="0.25">
      <c r="A28" s="1" t="s">
        <v>11</v>
      </c>
      <c r="B28">
        <v>3</v>
      </c>
      <c r="C28" s="10">
        <f>MAX(D24:D27)</f>
        <v>24</v>
      </c>
      <c r="D28" s="10">
        <f t="shared" si="6"/>
        <v>27</v>
      </c>
      <c r="E28" s="3">
        <f>F28-B28</f>
        <v>24</v>
      </c>
      <c r="F28" s="2">
        <f>E29</f>
        <v>27</v>
      </c>
      <c r="G28" s="13">
        <f t="shared" si="7"/>
        <v>0</v>
      </c>
      <c r="H28" s="13">
        <f t="shared" si="8"/>
        <v>0</v>
      </c>
      <c r="I28" s="15" t="str">
        <f t="shared" si="9"/>
        <v>critical</v>
      </c>
      <c r="J28" s="6">
        <v>15000</v>
      </c>
    </row>
    <row r="29" spans="1:10" x14ac:dyDescent="0.25">
      <c r="A29" s="1" t="s">
        <v>1</v>
      </c>
      <c r="B29">
        <v>2</v>
      </c>
      <c r="C29" s="10">
        <f>D28</f>
        <v>27</v>
      </c>
      <c r="D29" s="12">
        <f t="shared" si="6"/>
        <v>29</v>
      </c>
      <c r="E29" s="3">
        <f>F29-B29</f>
        <v>27</v>
      </c>
      <c r="F29" s="11">
        <f>D29</f>
        <v>29</v>
      </c>
      <c r="G29" s="13">
        <f t="shared" si="7"/>
        <v>0</v>
      </c>
      <c r="H29" s="13">
        <f t="shared" si="8"/>
        <v>0</v>
      </c>
      <c r="I29" s="15" t="str">
        <f t="shared" si="9"/>
        <v>critical</v>
      </c>
      <c r="J29" s="4">
        <f>SUM(J18:J28)</f>
        <v>205000</v>
      </c>
    </row>
    <row r="30" spans="1:10" x14ac:dyDescent="0.25">
      <c r="D30" s="2"/>
    </row>
    <row r="31" spans="1:10" x14ac:dyDescent="0.25">
      <c r="B31" s="16" t="s">
        <v>25</v>
      </c>
      <c r="C31" s="16" t="s">
        <v>26</v>
      </c>
      <c r="D31" s="17">
        <f>D29</f>
        <v>29</v>
      </c>
      <c r="E31" s="16" t="s">
        <v>27</v>
      </c>
    </row>
    <row r="33" spans="1:10" x14ac:dyDescent="0.25">
      <c r="A33" s="47" t="s">
        <v>30</v>
      </c>
      <c r="B33" s="47"/>
      <c r="C33" s="47"/>
      <c r="D33" s="47"/>
      <c r="E33" s="47"/>
      <c r="F33" s="47"/>
      <c r="G33" s="47"/>
      <c r="H33" s="47"/>
      <c r="I33" s="47"/>
      <c r="J33" t="s">
        <v>16</v>
      </c>
    </row>
    <row r="34" spans="1:10" x14ac:dyDescent="0.25">
      <c r="A34" s="1" t="s">
        <v>0</v>
      </c>
      <c r="B34" t="s">
        <v>14</v>
      </c>
      <c r="C34" t="s">
        <v>19</v>
      </c>
      <c r="D34" t="s">
        <v>20</v>
      </c>
      <c r="E34" t="s">
        <v>21</v>
      </c>
      <c r="F34" t="s">
        <v>22</v>
      </c>
      <c r="G34" t="s">
        <v>23</v>
      </c>
      <c r="H34" t="s">
        <v>24</v>
      </c>
      <c r="J34" s="6">
        <v>10000</v>
      </c>
    </row>
    <row r="35" spans="1:10" x14ac:dyDescent="0.25">
      <c r="A35" s="1" t="s">
        <v>2</v>
      </c>
      <c r="B35">
        <v>4</v>
      </c>
      <c r="C35" s="10">
        <v>0</v>
      </c>
      <c r="D35" s="10">
        <f>C35+B35</f>
        <v>4</v>
      </c>
      <c r="E35" s="3">
        <f t="shared" ref="E35:E39" si="11">F35-B35</f>
        <v>0</v>
      </c>
      <c r="F35" s="2">
        <f>MIN(E36,E37)</f>
        <v>4</v>
      </c>
      <c r="G35" s="13">
        <f>E35-C35</f>
        <v>0</v>
      </c>
      <c r="H35" s="13">
        <f>F35-D35</f>
        <v>0</v>
      </c>
      <c r="I35" s="15" t="str">
        <f>IF(H35&lt;=0.0000001,"critical","non-critical")</f>
        <v>critical</v>
      </c>
      <c r="J35" s="6">
        <v>20000</v>
      </c>
    </row>
    <row r="36" spans="1:10" x14ac:dyDescent="0.25">
      <c r="A36" s="1" t="s">
        <v>3</v>
      </c>
      <c r="B36">
        <v>10</v>
      </c>
      <c r="C36" s="10">
        <f>D35</f>
        <v>4</v>
      </c>
      <c r="D36" s="10">
        <f t="shared" ref="D36:D45" si="12">C36+B36</f>
        <v>14</v>
      </c>
      <c r="E36" s="3">
        <f t="shared" si="11"/>
        <v>30</v>
      </c>
      <c r="F36" s="2">
        <f>MIN(E43,E40)</f>
        <v>40</v>
      </c>
      <c r="G36" s="2">
        <f t="shared" ref="G36:G45" si="13">E36-C36</f>
        <v>26</v>
      </c>
      <c r="H36" s="2">
        <f t="shared" ref="H36:H45" si="14">F36-D36</f>
        <v>26</v>
      </c>
      <c r="I36" s="1" t="str">
        <f t="shared" ref="I36:I45" si="15">IF(H36&lt;=0.0000001,"critical","non-critical")</f>
        <v>non-critical</v>
      </c>
      <c r="J36" s="6">
        <v>15000</v>
      </c>
    </row>
    <row r="37" spans="1:10" x14ac:dyDescent="0.25">
      <c r="A37" s="1" t="s">
        <v>4</v>
      </c>
      <c r="B37">
        <v>9</v>
      </c>
      <c r="C37" s="10">
        <f>D35</f>
        <v>4</v>
      </c>
      <c r="D37" s="10">
        <f t="shared" si="12"/>
        <v>13</v>
      </c>
      <c r="E37" s="3">
        <f t="shared" si="11"/>
        <v>4</v>
      </c>
      <c r="F37" s="2">
        <f>MIN(E38,E42)</f>
        <v>13</v>
      </c>
      <c r="G37" s="13">
        <f t="shared" si="13"/>
        <v>0</v>
      </c>
      <c r="H37" s="13">
        <f t="shared" si="14"/>
        <v>0</v>
      </c>
      <c r="I37" s="15" t="str">
        <f t="shared" si="15"/>
        <v>critical</v>
      </c>
      <c r="J37" s="6">
        <v>45000</v>
      </c>
    </row>
    <row r="38" spans="1:10" x14ac:dyDescent="0.25">
      <c r="A38" s="1" t="s">
        <v>5</v>
      </c>
      <c r="B38">
        <v>16</v>
      </c>
      <c r="C38" s="10">
        <f>D37</f>
        <v>13</v>
      </c>
      <c r="D38" s="10">
        <f t="shared" si="12"/>
        <v>29</v>
      </c>
      <c r="E38" s="3">
        <f t="shared" si="11"/>
        <v>13</v>
      </c>
      <c r="F38" s="2">
        <f>MIN(E39,E41)</f>
        <v>29</v>
      </c>
      <c r="G38" s="13">
        <f t="shared" si="13"/>
        <v>0</v>
      </c>
      <c r="H38" s="13">
        <f t="shared" si="14"/>
        <v>0</v>
      </c>
      <c r="I38" s="15" t="str">
        <f t="shared" si="15"/>
        <v>critical</v>
      </c>
      <c r="J38" s="6">
        <v>10000</v>
      </c>
    </row>
    <row r="39" spans="1:10" x14ac:dyDescent="0.25">
      <c r="A39" s="1" t="s">
        <v>6</v>
      </c>
      <c r="B39">
        <v>10</v>
      </c>
      <c r="C39" s="10">
        <f>D38</f>
        <v>29</v>
      </c>
      <c r="D39" s="10">
        <f t="shared" si="12"/>
        <v>39</v>
      </c>
      <c r="E39" s="3">
        <f t="shared" si="11"/>
        <v>29</v>
      </c>
      <c r="F39" s="2">
        <f>MIN(E40,E42)</f>
        <v>39</v>
      </c>
      <c r="G39" s="13">
        <f t="shared" si="13"/>
        <v>0</v>
      </c>
      <c r="H39" s="13">
        <f t="shared" si="14"/>
        <v>0</v>
      </c>
      <c r="I39" s="15" t="str">
        <f t="shared" si="15"/>
        <v>critical</v>
      </c>
      <c r="J39" s="6">
        <v>15000</v>
      </c>
    </row>
    <row r="40" spans="1:10" x14ac:dyDescent="0.25">
      <c r="A40" s="1" t="s">
        <v>7</v>
      </c>
      <c r="B40">
        <v>6</v>
      </c>
      <c r="C40" s="10">
        <f>MAX(D36,D39)</f>
        <v>39</v>
      </c>
      <c r="D40" s="10">
        <f t="shared" si="12"/>
        <v>45</v>
      </c>
      <c r="E40" s="3">
        <f>F40-B40</f>
        <v>40</v>
      </c>
      <c r="F40" s="2">
        <f>E44</f>
        <v>46</v>
      </c>
      <c r="G40" s="2">
        <f t="shared" si="13"/>
        <v>1</v>
      </c>
      <c r="H40" s="2">
        <f t="shared" si="14"/>
        <v>1</v>
      </c>
      <c r="I40" s="1" t="str">
        <f t="shared" si="15"/>
        <v>non-critical</v>
      </c>
      <c r="J40" s="6">
        <v>20000</v>
      </c>
    </row>
    <row r="41" spans="1:10" x14ac:dyDescent="0.25">
      <c r="A41" s="1" t="s">
        <v>8</v>
      </c>
      <c r="B41">
        <v>10</v>
      </c>
      <c r="C41" s="10">
        <f>D38</f>
        <v>29</v>
      </c>
      <c r="D41" s="10">
        <f t="shared" si="12"/>
        <v>39</v>
      </c>
      <c r="E41" s="3">
        <f t="shared" ref="E41:E43" si="16">F41-B41</f>
        <v>36</v>
      </c>
      <c r="F41" s="2">
        <f>E44</f>
        <v>46</v>
      </c>
      <c r="G41" s="2">
        <f t="shared" si="13"/>
        <v>7</v>
      </c>
      <c r="H41" s="2">
        <f t="shared" si="14"/>
        <v>7</v>
      </c>
      <c r="I41" s="1" t="str">
        <f t="shared" si="15"/>
        <v>non-critical</v>
      </c>
      <c r="J41" s="6">
        <v>10000</v>
      </c>
    </row>
    <row r="42" spans="1:10" x14ac:dyDescent="0.25">
      <c r="A42" s="1" t="s">
        <v>9</v>
      </c>
      <c r="B42">
        <v>7</v>
      </c>
      <c r="C42" s="10">
        <f>MAX(D37,D39)</f>
        <v>39</v>
      </c>
      <c r="D42" s="10">
        <f t="shared" si="12"/>
        <v>46</v>
      </c>
      <c r="E42" s="3">
        <f t="shared" si="16"/>
        <v>39</v>
      </c>
      <c r="F42" s="2">
        <f>E44</f>
        <v>46</v>
      </c>
      <c r="G42" s="13">
        <f t="shared" si="13"/>
        <v>0</v>
      </c>
      <c r="H42" s="13">
        <f t="shared" si="14"/>
        <v>0</v>
      </c>
      <c r="I42" s="15" t="str">
        <f t="shared" si="15"/>
        <v>critical</v>
      </c>
      <c r="J42" s="6">
        <v>5000</v>
      </c>
    </row>
    <row r="43" spans="1:10" x14ac:dyDescent="0.25">
      <c r="A43" s="1" t="s">
        <v>10</v>
      </c>
      <c r="B43">
        <v>2</v>
      </c>
      <c r="C43" s="10">
        <f>D36</f>
        <v>14</v>
      </c>
      <c r="D43" s="10">
        <f t="shared" si="12"/>
        <v>16</v>
      </c>
      <c r="E43" s="3">
        <f t="shared" si="16"/>
        <v>44</v>
      </c>
      <c r="F43" s="2">
        <f>E44</f>
        <v>46</v>
      </c>
      <c r="G43" s="2">
        <f t="shared" si="13"/>
        <v>30</v>
      </c>
      <c r="H43" s="2">
        <f t="shared" si="14"/>
        <v>30</v>
      </c>
      <c r="I43" s="1" t="str">
        <f t="shared" si="15"/>
        <v>non-critical</v>
      </c>
      <c r="J43" s="6">
        <v>40000</v>
      </c>
    </row>
    <row r="44" spans="1:10" x14ac:dyDescent="0.25">
      <c r="A44" s="1" t="s">
        <v>11</v>
      </c>
      <c r="B44">
        <v>14</v>
      </c>
      <c r="C44" s="10">
        <f>MAX(D40:D43)</f>
        <v>46</v>
      </c>
      <c r="D44" s="10">
        <f t="shared" si="12"/>
        <v>60</v>
      </c>
      <c r="E44" s="3">
        <f>F44-B44</f>
        <v>46</v>
      </c>
      <c r="F44" s="2">
        <f>E45</f>
        <v>60</v>
      </c>
      <c r="G44" s="13">
        <f t="shared" si="13"/>
        <v>0</v>
      </c>
      <c r="H44" s="13">
        <f t="shared" si="14"/>
        <v>0</v>
      </c>
      <c r="I44" s="15" t="str">
        <f t="shared" si="15"/>
        <v>critical</v>
      </c>
      <c r="J44" s="6">
        <v>15000</v>
      </c>
    </row>
    <row r="45" spans="1:10" x14ac:dyDescent="0.25">
      <c r="A45" s="1" t="s">
        <v>1</v>
      </c>
      <c r="B45">
        <v>4</v>
      </c>
      <c r="C45" s="10">
        <f>D44</f>
        <v>60</v>
      </c>
      <c r="D45" s="12">
        <f t="shared" si="12"/>
        <v>64</v>
      </c>
      <c r="E45" s="3">
        <f>F45-B45</f>
        <v>60</v>
      </c>
      <c r="F45" s="11">
        <f>D45</f>
        <v>64</v>
      </c>
      <c r="G45" s="13">
        <f t="shared" si="13"/>
        <v>0</v>
      </c>
      <c r="H45" s="13">
        <f t="shared" si="14"/>
        <v>0</v>
      </c>
      <c r="I45" s="15" t="str">
        <f t="shared" si="15"/>
        <v>critical</v>
      </c>
      <c r="J45" s="4">
        <f>SUM(J34:J44)</f>
        <v>205000</v>
      </c>
    </row>
    <row r="46" spans="1:10" x14ac:dyDescent="0.25">
      <c r="D46" s="2"/>
    </row>
    <row r="47" spans="1:10" x14ac:dyDescent="0.25">
      <c r="B47" s="16" t="s">
        <v>31</v>
      </c>
      <c r="C47" s="16" t="s">
        <v>32</v>
      </c>
      <c r="D47" s="17">
        <f>D45</f>
        <v>64</v>
      </c>
      <c r="E47" s="16" t="s">
        <v>27</v>
      </c>
    </row>
    <row r="49" spans="1:10" x14ac:dyDescent="0.25">
      <c r="A49" s="47" t="s">
        <v>33</v>
      </c>
      <c r="B49" s="47"/>
      <c r="C49" s="47"/>
      <c r="D49" s="47"/>
      <c r="E49" s="47"/>
      <c r="F49" s="47"/>
      <c r="G49" s="47"/>
      <c r="H49" s="47"/>
      <c r="I49" s="47"/>
      <c r="J49" t="s">
        <v>16</v>
      </c>
    </row>
    <row r="50" spans="1:10" x14ac:dyDescent="0.25">
      <c r="A50" s="1" t="s">
        <v>0</v>
      </c>
      <c r="B50" t="s">
        <v>34</v>
      </c>
      <c r="C50" t="s">
        <v>19</v>
      </c>
      <c r="D50" t="s">
        <v>20</v>
      </c>
      <c r="E50" t="s">
        <v>21</v>
      </c>
      <c r="F50" t="s">
        <v>22</v>
      </c>
      <c r="G50" t="s">
        <v>23</v>
      </c>
      <c r="H50" t="s">
        <v>24</v>
      </c>
      <c r="J50" s="6">
        <v>10000</v>
      </c>
    </row>
    <row r="51" spans="1:10" x14ac:dyDescent="0.25">
      <c r="A51" s="1" t="s">
        <v>2</v>
      </c>
      <c r="B51" s="2">
        <v>3</v>
      </c>
      <c r="C51" s="10">
        <v>0</v>
      </c>
      <c r="D51" s="10">
        <f>C51+B51</f>
        <v>3</v>
      </c>
      <c r="E51" s="3">
        <f t="shared" ref="E51:E55" si="17">F51-B51</f>
        <v>0</v>
      </c>
      <c r="F51" s="2">
        <f>MIN(E52,E53)</f>
        <v>3.0000000000000027</v>
      </c>
      <c r="G51" s="13">
        <f>E51-C51</f>
        <v>0</v>
      </c>
      <c r="H51" s="13">
        <f>F51-D51</f>
        <v>0</v>
      </c>
      <c r="I51" s="15" t="str">
        <f>IF(H51&lt;=0.0000001,"critical","non-critical")</f>
        <v>critical</v>
      </c>
      <c r="J51" s="6">
        <v>20000</v>
      </c>
    </row>
    <row r="52" spans="1:10" x14ac:dyDescent="0.25">
      <c r="A52" s="1" t="s">
        <v>3</v>
      </c>
      <c r="B52" s="2">
        <v>7</v>
      </c>
      <c r="C52" s="10">
        <f>D51</f>
        <v>3</v>
      </c>
      <c r="D52" s="10">
        <f t="shared" ref="D52:D61" si="18">C52+B52</f>
        <v>10</v>
      </c>
      <c r="E52" s="3">
        <f t="shared" si="17"/>
        <v>21</v>
      </c>
      <c r="F52" s="2">
        <f>MIN(E59,E56)</f>
        <v>28</v>
      </c>
      <c r="G52" s="2">
        <f t="shared" ref="G52:G61" si="19">E52-C52</f>
        <v>18</v>
      </c>
      <c r="H52" s="2">
        <f t="shared" ref="H52:H61" si="20">F52-D52</f>
        <v>18</v>
      </c>
      <c r="I52" s="1" t="str">
        <f t="shared" ref="I52:I61" si="21">IF(H52&lt;=0.0000001,"critical","non-critical")</f>
        <v>non-critical</v>
      </c>
      <c r="J52" s="6">
        <v>15000</v>
      </c>
    </row>
    <row r="53" spans="1:10" x14ac:dyDescent="0.25">
      <c r="A53" s="1" t="s">
        <v>4</v>
      </c>
      <c r="B53" s="2">
        <v>6.666666666666667</v>
      </c>
      <c r="C53" s="10">
        <f>D51</f>
        <v>3</v>
      </c>
      <c r="D53" s="10">
        <f t="shared" si="18"/>
        <v>9.6666666666666679</v>
      </c>
      <c r="E53" s="3">
        <f t="shared" si="17"/>
        <v>3.0000000000000027</v>
      </c>
      <c r="F53" s="2">
        <f>MIN(E54,E58)</f>
        <v>9.6666666666666696</v>
      </c>
      <c r="G53" s="13">
        <f t="shared" si="19"/>
        <v>0</v>
      </c>
      <c r="H53" s="13">
        <f t="shared" si="20"/>
        <v>0</v>
      </c>
      <c r="I53" s="15" t="str">
        <f t="shared" si="21"/>
        <v>critical</v>
      </c>
      <c r="J53" s="6">
        <v>45000</v>
      </c>
    </row>
    <row r="54" spans="1:10" x14ac:dyDescent="0.25">
      <c r="A54" s="1" t="s">
        <v>5</v>
      </c>
      <c r="B54" s="2">
        <v>9.6666666666666661</v>
      </c>
      <c r="C54" s="10">
        <f>D53</f>
        <v>9.6666666666666679</v>
      </c>
      <c r="D54" s="10">
        <f t="shared" si="18"/>
        <v>19.333333333333336</v>
      </c>
      <c r="E54" s="3">
        <f t="shared" si="17"/>
        <v>9.6666666666666696</v>
      </c>
      <c r="F54" s="2">
        <f>MIN(E55,E57)</f>
        <v>19.333333333333336</v>
      </c>
      <c r="G54" s="13">
        <f t="shared" si="19"/>
        <v>0</v>
      </c>
      <c r="H54" s="13">
        <f t="shared" si="20"/>
        <v>0</v>
      </c>
      <c r="I54" s="15" t="str">
        <f t="shared" si="21"/>
        <v>critical</v>
      </c>
      <c r="J54" s="6">
        <v>10000</v>
      </c>
    </row>
    <row r="55" spans="1:10" x14ac:dyDescent="0.25">
      <c r="A55" s="1" t="s">
        <v>6</v>
      </c>
      <c r="B55" s="2">
        <v>8.6666666666666661</v>
      </c>
      <c r="C55" s="10">
        <f>D54</f>
        <v>19.333333333333336</v>
      </c>
      <c r="D55" s="10">
        <f t="shared" si="18"/>
        <v>28</v>
      </c>
      <c r="E55" s="3">
        <f t="shared" si="17"/>
        <v>19.333333333333336</v>
      </c>
      <c r="F55" s="2">
        <f>MIN(E56,E58)</f>
        <v>28</v>
      </c>
      <c r="G55" s="13">
        <f t="shared" si="19"/>
        <v>0</v>
      </c>
      <c r="H55" s="13">
        <f t="shared" si="20"/>
        <v>0</v>
      </c>
      <c r="I55" s="15" t="str">
        <f t="shared" si="21"/>
        <v>critical</v>
      </c>
      <c r="J55" s="6">
        <v>15000</v>
      </c>
    </row>
    <row r="56" spans="1:10" x14ac:dyDescent="0.25">
      <c r="A56" s="1" t="s">
        <v>7</v>
      </c>
      <c r="B56" s="2">
        <v>5</v>
      </c>
      <c r="C56" s="10">
        <f>MAX(D52,D55)</f>
        <v>28</v>
      </c>
      <c r="D56" s="10">
        <f t="shared" si="18"/>
        <v>33</v>
      </c>
      <c r="E56" s="3">
        <f>F56-B56</f>
        <v>28</v>
      </c>
      <c r="F56" s="2">
        <f>E60</f>
        <v>33</v>
      </c>
      <c r="G56" s="13">
        <f t="shared" si="19"/>
        <v>0</v>
      </c>
      <c r="H56" s="13">
        <f t="shared" si="20"/>
        <v>0</v>
      </c>
      <c r="I56" s="15" t="str">
        <f t="shared" si="21"/>
        <v>critical</v>
      </c>
      <c r="J56" s="6">
        <v>20000</v>
      </c>
    </row>
    <row r="57" spans="1:10" x14ac:dyDescent="0.25">
      <c r="A57" s="1" t="s">
        <v>8</v>
      </c>
      <c r="B57" s="2">
        <v>6.333333333333333</v>
      </c>
      <c r="C57" s="10">
        <f>D54</f>
        <v>19.333333333333336</v>
      </c>
      <c r="D57" s="10">
        <f t="shared" si="18"/>
        <v>25.666666666666668</v>
      </c>
      <c r="E57" s="3">
        <f t="shared" ref="E57:E59" si="22">F57-B57</f>
        <v>26.666666666666668</v>
      </c>
      <c r="F57" s="2">
        <f>E60</f>
        <v>33</v>
      </c>
      <c r="G57" s="2">
        <f t="shared" si="19"/>
        <v>7.3333333333333321</v>
      </c>
      <c r="H57" s="2">
        <f t="shared" si="20"/>
        <v>7.3333333333333321</v>
      </c>
      <c r="I57" s="1" t="str">
        <f t="shared" si="21"/>
        <v>non-critical</v>
      </c>
      <c r="J57" s="6">
        <v>10000</v>
      </c>
    </row>
    <row r="58" spans="1:10" x14ac:dyDescent="0.25">
      <c r="A58" s="1" t="s">
        <v>9</v>
      </c>
      <c r="B58" s="2">
        <v>4.333333333333333</v>
      </c>
      <c r="C58" s="10">
        <f>MAX(D53,D55)</f>
        <v>28</v>
      </c>
      <c r="D58" s="10">
        <f t="shared" si="18"/>
        <v>32.333333333333336</v>
      </c>
      <c r="E58" s="3">
        <f t="shared" si="22"/>
        <v>28.666666666666668</v>
      </c>
      <c r="F58" s="2">
        <f>E60</f>
        <v>33</v>
      </c>
      <c r="G58" s="2">
        <f t="shared" si="19"/>
        <v>0.66666666666666785</v>
      </c>
      <c r="H58" s="2">
        <f t="shared" si="20"/>
        <v>0.6666666666666643</v>
      </c>
      <c r="I58" s="1" t="str">
        <f t="shared" si="21"/>
        <v>non-critical</v>
      </c>
      <c r="J58" s="6">
        <v>5000</v>
      </c>
    </row>
    <row r="59" spans="1:10" x14ac:dyDescent="0.25">
      <c r="A59" s="1" t="s">
        <v>10</v>
      </c>
      <c r="B59" s="2">
        <v>2</v>
      </c>
      <c r="C59" s="10">
        <f>D52</f>
        <v>10</v>
      </c>
      <c r="D59" s="10">
        <f t="shared" si="18"/>
        <v>12</v>
      </c>
      <c r="E59" s="3">
        <f t="shared" si="22"/>
        <v>31</v>
      </c>
      <c r="F59" s="2">
        <f>E60</f>
        <v>33</v>
      </c>
      <c r="G59" s="2">
        <f t="shared" si="19"/>
        <v>21</v>
      </c>
      <c r="H59" s="2">
        <f t="shared" si="20"/>
        <v>21</v>
      </c>
      <c r="I59" s="1" t="str">
        <f t="shared" si="21"/>
        <v>non-critical</v>
      </c>
      <c r="J59" s="6">
        <v>40000</v>
      </c>
    </row>
    <row r="60" spans="1:10" x14ac:dyDescent="0.25">
      <c r="A60" s="1" t="s">
        <v>11</v>
      </c>
      <c r="B60" s="2">
        <v>7</v>
      </c>
      <c r="C60" s="10">
        <f>MAX(D56:D59)</f>
        <v>33</v>
      </c>
      <c r="D60" s="10">
        <f t="shared" si="18"/>
        <v>40</v>
      </c>
      <c r="E60" s="3">
        <f>F60-B60</f>
        <v>33</v>
      </c>
      <c r="F60" s="2">
        <f>E61</f>
        <v>40</v>
      </c>
      <c r="G60" s="13">
        <f t="shared" si="19"/>
        <v>0</v>
      </c>
      <c r="H60" s="13">
        <f t="shared" si="20"/>
        <v>0</v>
      </c>
      <c r="I60" s="15" t="str">
        <f t="shared" si="21"/>
        <v>critical</v>
      </c>
      <c r="J60" s="6">
        <v>15000</v>
      </c>
    </row>
    <row r="61" spans="1:10" x14ac:dyDescent="0.25">
      <c r="A61" s="1" t="s">
        <v>1</v>
      </c>
      <c r="B61" s="2">
        <v>3</v>
      </c>
      <c r="C61" s="10">
        <f>D60</f>
        <v>40</v>
      </c>
      <c r="D61" s="12">
        <f t="shared" si="18"/>
        <v>43</v>
      </c>
      <c r="E61" s="3">
        <f>F61-B61</f>
        <v>40</v>
      </c>
      <c r="F61" s="11">
        <f>D61</f>
        <v>43</v>
      </c>
      <c r="G61" s="13">
        <f t="shared" si="19"/>
        <v>0</v>
      </c>
      <c r="H61" s="13">
        <f t="shared" si="20"/>
        <v>0</v>
      </c>
      <c r="I61" s="15" t="str">
        <f t="shared" si="21"/>
        <v>critical</v>
      </c>
      <c r="J61" s="4">
        <f>SUM(J50:J60)</f>
        <v>205000</v>
      </c>
    </row>
    <row r="62" spans="1:10" x14ac:dyDescent="0.25">
      <c r="D62" s="2"/>
    </row>
    <row r="63" spans="1:10" x14ac:dyDescent="0.25">
      <c r="B63" s="16" t="s">
        <v>25</v>
      </c>
      <c r="C63" s="16" t="s">
        <v>26</v>
      </c>
      <c r="D63" s="17">
        <f>D61</f>
        <v>43</v>
      </c>
      <c r="E63" s="16" t="s">
        <v>27</v>
      </c>
    </row>
    <row r="65" spans="1:10" x14ac:dyDescent="0.25">
      <c r="A65" s="47" t="s">
        <v>35</v>
      </c>
      <c r="B65" s="47"/>
      <c r="C65" s="47"/>
      <c r="D65" s="47"/>
      <c r="E65" s="47"/>
      <c r="F65" s="47"/>
      <c r="G65" s="47"/>
      <c r="H65" s="47"/>
      <c r="I65" s="47"/>
      <c r="J65" t="s">
        <v>16</v>
      </c>
    </row>
    <row r="66" spans="1:10" x14ac:dyDescent="0.25">
      <c r="A66" s="1" t="s">
        <v>0</v>
      </c>
      <c r="B66" t="s">
        <v>38</v>
      </c>
      <c r="C66" t="s">
        <v>19</v>
      </c>
      <c r="D66" t="s">
        <v>20</v>
      </c>
      <c r="E66" t="s">
        <v>21</v>
      </c>
      <c r="F66" t="s">
        <v>22</v>
      </c>
      <c r="G66" t="s">
        <v>23</v>
      </c>
      <c r="H66" t="s">
        <v>24</v>
      </c>
      <c r="J66" s="6">
        <v>10000</v>
      </c>
    </row>
    <row r="67" spans="1:10" x14ac:dyDescent="0.25">
      <c r="A67" s="1" t="s">
        <v>2</v>
      </c>
      <c r="B67" s="2">
        <v>3</v>
      </c>
      <c r="C67" s="10">
        <v>0</v>
      </c>
      <c r="D67" s="10">
        <f>C67+B67</f>
        <v>3</v>
      </c>
      <c r="E67" s="3">
        <f t="shared" ref="E67:E71" si="23">F67-B67</f>
        <v>0</v>
      </c>
      <c r="F67" s="2">
        <f>MIN(E68,E69)</f>
        <v>3.0000000000000027</v>
      </c>
      <c r="G67" s="13">
        <f>E67-C67</f>
        <v>0</v>
      </c>
      <c r="H67" s="13">
        <f>F67-D67</f>
        <v>0</v>
      </c>
      <c r="I67" s="15" t="str">
        <f>IF(H67&lt;=0.0000001,"critical","non-critical")</f>
        <v>critical</v>
      </c>
      <c r="J67" s="6">
        <v>20000</v>
      </c>
    </row>
    <row r="68" spans="1:10" x14ac:dyDescent="0.25">
      <c r="A68" s="1" t="s">
        <v>3</v>
      </c>
      <c r="B68" s="2">
        <v>7</v>
      </c>
      <c r="C68" s="10">
        <f>D67</f>
        <v>3</v>
      </c>
      <c r="D68" s="10">
        <f t="shared" ref="D68:D77" si="24">C68+B68</f>
        <v>10</v>
      </c>
      <c r="E68" s="3">
        <f t="shared" si="23"/>
        <v>19.5</v>
      </c>
      <c r="F68" s="2">
        <f>MIN(E75,E72)</f>
        <v>26.5</v>
      </c>
      <c r="G68" s="2">
        <f t="shared" ref="G68:G77" si="25">E68-C68</f>
        <v>16.5</v>
      </c>
      <c r="H68" s="2">
        <f t="shared" ref="H68:H77" si="26">F68-D68</f>
        <v>16.5</v>
      </c>
      <c r="I68" s="1" t="str">
        <f t="shared" ref="I68:I77" si="27">IF(H68&lt;=0.0000001,"critical","non-critical")</f>
        <v>non-critical</v>
      </c>
      <c r="J68" s="6">
        <v>15000</v>
      </c>
    </row>
    <row r="69" spans="1:10" x14ac:dyDescent="0.25">
      <c r="A69" s="1" t="s">
        <v>4</v>
      </c>
      <c r="B69" s="2">
        <v>6.333333333333333</v>
      </c>
      <c r="C69" s="10">
        <f>D67</f>
        <v>3</v>
      </c>
      <c r="D69" s="10">
        <f t="shared" si="24"/>
        <v>9.3333333333333321</v>
      </c>
      <c r="E69" s="3">
        <f t="shared" si="23"/>
        <v>3.0000000000000027</v>
      </c>
      <c r="F69" s="2">
        <f>MIN(E70,E74)</f>
        <v>9.3333333333333357</v>
      </c>
      <c r="G69" s="13">
        <f t="shared" si="25"/>
        <v>0</v>
      </c>
      <c r="H69" s="13">
        <f t="shared" si="26"/>
        <v>0</v>
      </c>
      <c r="I69" s="15" t="str">
        <f t="shared" si="27"/>
        <v>critical</v>
      </c>
      <c r="J69" s="6">
        <v>45000</v>
      </c>
    </row>
    <row r="70" spans="1:10" x14ac:dyDescent="0.25">
      <c r="A70" s="1" t="s">
        <v>5</v>
      </c>
      <c r="B70" s="2">
        <v>8.3333333333333321</v>
      </c>
      <c r="C70" s="10">
        <f>D69</f>
        <v>9.3333333333333321</v>
      </c>
      <c r="D70" s="10">
        <f t="shared" si="24"/>
        <v>17.666666666666664</v>
      </c>
      <c r="E70" s="3">
        <f t="shared" si="23"/>
        <v>9.3333333333333357</v>
      </c>
      <c r="F70" s="2">
        <f>MIN(E71,E73)</f>
        <v>17.666666666666668</v>
      </c>
      <c r="G70" s="13">
        <f t="shared" si="25"/>
        <v>0</v>
      </c>
      <c r="H70" s="13">
        <f t="shared" si="26"/>
        <v>0</v>
      </c>
      <c r="I70" s="15" t="str">
        <f t="shared" si="27"/>
        <v>critical</v>
      </c>
      <c r="J70" s="6">
        <v>10000</v>
      </c>
    </row>
    <row r="71" spans="1:10" x14ac:dyDescent="0.25">
      <c r="A71" s="1" t="s">
        <v>6</v>
      </c>
      <c r="B71" s="2">
        <v>8.8333333333333321</v>
      </c>
      <c r="C71" s="10">
        <f>D70</f>
        <v>17.666666666666664</v>
      </c>
      <c r="D71" s="10">
        <f t="shared" si="24"/>
        <v>26.499999999999996</v>
      </c>
      <c r="E71" s="3">
        <f t="shared" si="23"/>
        <v>17.666666666666668</v>
      </c>
      <c r="F71" s="2">
        <f>MIN(E72,E74)</f>
        <v>26.5</v>
      </c>
      <c r="G71" s="13">
        <f t="shared" si="25"/>
        <v>0</v>
      </c>
      <c r="H71" s="13">
        <f t="shared" si="26"/>
        <v>0</v>
      </c>
      <c r="I71" s="15" t="str">
        <f t="shared" si="27"/>
        <v>critical</v>
      </c>
      <c r="J71" s="6">
        <v>15000</v>
      </c>
    </row>
    <row r="72" spans="1:10" x14ac:dyDescent="0.25">
      <c r="A72" s="1" t="s">
        <v>7</v>
      </c>
      <c r="B72" s="2">
        <v>5</v>
      </c>
      <c r="C72" s="10">
        <f>MAX(D68,D71)</f>
        <v>26.499999999999996</v>
      </c>
      <c r="D72" s="10">
        <f t="shared" si="24"/>
        <v>31.499999999999996</v>
      </c>
      <c r="E72" s="3">
        <f>F72-B72</f>
        <v>26.5</v>
      </c>
      <c r="F72" s="2">
        <f>E76</f>
        <v>31.5</v>
      </c>
      <c r="G72" s="13">
        <f t="shared" si="25"/>
        <v>0</v>
      </c>
      <c r="H72" s="13">
        <f t="shared" si="26"/>
        <v>0</v>
      </c>
      <c r="I72" s="15" t="str">
        <f t="shared" si="27"/>
        <v>critical</v>
      </c>
      <c r="J72" s="6">
        <v>20000</v>
      </c>
    </row>
    <row r="73" spans="1:10" x14ac:dyDescent="0.25">
      <c r="A73" s="1" t="s">
        <v>8</v>
      </c>
      <c r="B73" s="2">
        <v>6.1666666666666661</v>
      </c>
      <c r="C73" s="10">
        <f>D70</f>
        <v>17.666666666666664</v>
      </c>
      <c r="D73" s="10">
        <f t="shared" si="24"/>
        <v>23.833333333333329</v>
      </c>
      <c r="E73" s="3">
        <f t="shared" ref="E73:E75" si="28">F73-B73</f>
        <v>25.333333333333336</v>
      </c>
      <c r="F73" s="2">
        <f>E76</f>
        <v>31.5</v>
      </c>
      <c r="G73" s="2">
        <f t="shared" si="25"/>
        <v>7.6666666666666714</v>
      </c>
      <c r="H73" s="2">
        <f t="shared" si="26"/>
        <v>7.6666666666666714</v>
      </c>
      <c r="I73" s="1" t="str">
        <f t="shared" si="27"/>
        <v>non-critical</v>
      </c>
      <c r="J73" s="6">
        <v>10000</v>
      </c>
    </row>
    <row r="74" spans="1:10" x14ac:dyDescent="0.25">
      <c r="A74" s="1" t="s">
        <v>9</v>
      </c>
      <c r="B74" s="2">
        <v>4.1666666666666661</v>
      </c>
      <c r="C74" s="10">
        <f>MAX(D69,D71)</f>
        <v>26.499999999999996</v>
      </c>
      <c r="D74" s="10">
        <f t="shared" si="24"/>
        <v>30.666666666666664</v>
      </c>
      <c r="E74" s="3">
        <f t="shared" si="28"/>
        <v>27.333333333333336</v>
      </c>
      <c r="F74" s="2">
        <f>E76</f>
        <v>31.5</v>
      </c>
      <c r="G74" s="2">
        <f t="shared" si="25"/>
        <v>0.83333333333333925</v>
      </c>
      <c r="H74" s="2">
        <f t="shared" si="26"/>
        <v>0.8333333333333357</v>
      </c>
      <c r="I74" s="1" t="str">
        <f t="shared" si="27"/>
        <v>non-critical</v>
      </c>
      <c r="J74" s="6">
        <v>5000</v>
      </c>
    </row>
    <row r="75" spans="1:10" x14ac:dyDescent="0.25">
      <c r="A75" s="1" t="s">
        <v>10</v>
      </c>
      <c r="B75" s="2">
        <v>1.9999999999999998</v>
      </c>
      <c r="C75" s="10">
        <f>D68</f>
        <v>10</v>
      </c>
      <c r="D75" s="10">
        <f t="shared" si="24"/>
        <v>12</v>
      </c>
      <c r="E75" s="3">
        <f t="shared" si="28"/>
        <v>29.5</v>
      </c>
      <c r="F75" s="2">
        <f>E76</f>
        <v>31.5</v>
      </c>
      <c r="G75" s="2">
        <f t="shared" si="25"/>
        <v>19.5</v>
      </c>
      <c r="H75" s="2">
        <f t="shared" si="26"/>
        <v>19.5</v>
      </c>
      <c r="I75" s="1" t="str">
        <f t="shared" si="27"/>
        <v>non-critical</v>
      </c>
      <c r="J75" s="6">
        <v>40000</v>
      </c>
    </row>
    <row r="76" spans="1:10" x14ac:dyDescent="0.25">
      <c r="A76" s="1" t="s">
        <v>11</v>
      </c>
      <c r="B76" s="2">
        <v>5.5</v>
      </c>
      <c r="C76" s="10">
        <f>MAX(D72:D75)</f>
        <v>31.499999999999996</v>
      </c>
      <c r="D76" s="10">
        <f t="shared" si="24"/>
        <v>37</v>
      </c>
      <c r="E76" s="3">
        <f>F76-B76</f>
        <v>31.5</v>
      </c>
      <c r="F76" s="2">
        <f>E77</f>
        <v>37</v>
      </c>
      <c r="G76" s="13">
        <f t="shared" si="25"/>
        <v>0</v>
      </c>
      <c r="H76" s="13">
        <f t="shared" si="26"/>
        <v>0</v>
      </c>
      <c r="I76" s="15" t="str">
        <f t="shared" si="27"/>
        <v>critical</v>
      </c>
      <c r="J76" s="6">
        <v>15000</v>
      </c>
    </row>
    <row r="77" spans="1:10" x14ac:dyDescent="0.25">
      <c r="A77" s="1" t="s">
        <v>1</v>
      </c>
      <c r="B77" s="2">
        <v>3</v>
      </c>
      <c r="C77" s="10">
        <f>D76</f>
        <v>37</v>
      </c>
      <c r="D77" s="12">
        <f t="shared" si="24"/>
        <v>40</v>
      </c>
      <c r="E77" s="3">
        <f>F77-B77</f>
        <v>37</v>
      </c>
      <c r="F77" s="11">
        <f>D77</f>
        <v>40</v>
      </c>
      <c r="G77" s="13">
        <f t="shared" si="25"/>
        <v>0</v>
      </c>
      <c r="H77" s="13">
        <f t="shared" si="26"/>
        <v>0</v>
      </c>
      <c r="I77" s="15" t="str">
        <f t="shared" si="27"/>
        <v>critical</v>
      </c>
      <c r="J77" s="4">
        <f>SUM(J66:J76)</f>
        <v>205000</v>
      </c>
    </row>
    <row r="78" spans="1:10" x14ac:dyDescent="0.25">
      <c r="D78" s="2"/>
    </row>
    <row r="79" spans="1:10" x14ac:dyDescent="0.25">
      <c r="B79" s="16" t="s">
        <v>25</v>
      </c>
      <c r="C79" s="16" t="s">
        <v>26</v>
      </c>
      <c r="D79" s="17">
        <f>D77</f>
        <v>40</v>
      </c>
      <c r="E79" s="16" t="s">
        <v>27</v>
      </c>
    </row>
  </sheetData>
  <mergeCells count="5">
    <mergeCell ref="A1:I1"/>
    <mergeCell ref="A17:I17"/>
    <mergeCell ref="A33:I33"/>
    <mergeCell ref="A49:I49"/>
    <mergeCell ref="A65:I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F103-3405-41D5-AA14-53EFD3757B84}">
  <dimension ref="A1:N31"/>
  <sheetViews>
    <sheetView zoomScale="80" zoomScaleNormal="80" workbookViewId="0">
      <selection activeCell="A7" sqref="A7"/>
    </sheetView>
  </sheetViews>
  <sheetFormatPr defaultRowHeight="14.3" x14ac:dyDescent="0.25"/>
  <cols>
    <col min="2" max="2" width="23.75" bestFit="1" customWidth="1"/>
    <col min="3" max="3" width="15.625" customWidth="1"/>
    <col min="6" max="6" width="9.5" bestFit="1" customWidth="1"/>
    <col min="7" max="7" width="14.125" bestFit="1" customWidth="1"/>
    <col min="8" max="8" width="10.625" bestFit="1" customWidth="1"/>
    <col min="9" max="9" width="10.125" bestFit="1" customWidth="1"/>
    <col min="10" max="10" width="14" bestFit="1" customWidth="1"/>
    <col min="11" max="11" width="10.125" bestFit="1" customWidth="1"/>
    <col min="12" max="12" width="14.5" bestFit="1" customWidth="1"/>
  </cols>
  <sheetData>
    <row r="1" spans="1:14" x14ac:dyDescent="0.25">
      <c r="A1" t="s">
        <v>47</v>
      </c>
      <c r="B1" t="s">
        <v>48</v>
      </c>
    </row>
    <row r="3" spans="1:14" x14ac:dyDescent="0.25">
      <c r="A3" t="s">
        <v>49</v>
      </c>
    </row>
    <row r="4" spans="1:14" x14ac:dyDescent="0.25">
      <c r="A4" s="47" t="s">
        <v>35</v>
      </c>
      <c r="B4" s="47"/>
      <c r="C4" s="47"/>
      <c r="D4" s="47"/>
      <c r="E4" s="47"/>
      <c r="F4" s="47"/>
      <c r="G4" s="47"/>
      <c r="H4" s="47"/>
      <c r="I4" s="47"/>
    </row>
    <row r="5" spans="1:14" x14ac:dyDescent="0.25">
      <c r="A5" s="1" t="s">
        <v>0</v>
      </c>
      <c r="B5" t="s">
        <v>38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s="1"/>
      <c r="J5" t="s">
        <v>12</v>
      </c>
      <c r="K5" t="s">
        <v>13</v>
      </c>
      <c r="L5" t="s">
        <v>14</v>
      </c>
      <c r="M5" t="s">
        <v>39</v>
      </c>
    </row>
    <row r="6" spans="1:14" x14ac:dyDescent="0.25">
      <c r="A6" s="1" t="s">
        <v>2</v>
      </c>
      <c r="B6" s="2">
        <v>3</v>
      </c>
      <c r="C6" s="10">
        <v>0</v>
      </c>
      <c r="D6" s="10">
        <f>C6+B6</f>
        <v>3</v>
      </c>
      <c r="E6" s="3">
        <f t="shared" ref="E6:E10" si="0">F6-B6</f>
        <v>0</v>
      </c>
      <c r="F6" s="2">
        <f>MIN(E7,E8)</f>
        <v>3.0000000000000027</v>
      </c>
      <c r="G6" s="13">
        <f>E6-C6</f>
        <v>0</v>
      </c>
      <c r="H6" s="13">
        <f>F6-D6</f>
        <v>0</v>
      </c>
      <c r="I6" s="15" t="str">
        <f>IF(H6&lt;=0.0000001,"critical","non-critical")</f>
        <v>critical</v>
      </c>
      <c r="J6">
        <v>2</v>
      </c>
      <c r="K6">
        <v>3</v>
      </c>
      <c r="L6">
        <v>4</v>
      </c>
      <c r="M6" s="19">
        <f>((L6-J6)/6)^2</f>
        <v>0.1111111111111111</v>
      </c>
    </row>
    <row r="7" spans="1:14" x14ac:dyDescent="0.25">
      <c r="A7" s="1" t="s">
        <v>3</v>
      </c>
      <c r="B7" s="2">
        <v>7</v>
      </c>
      <c r="C7" s="10">
        <f>D6</f>
        <v>3</v>
      </c>
      <c r="D7" s="10">
        <f t="shared" ref="D7:D16" si="1">C7+B7</f>
        <v>10</v>
      </c>
      <c r="E7" s="3">
        <f t="shared" si="0"/>
        <v>19.5</v>
      </c>
      <c r="F7" s="2">
        <f>MIN(E14,E11)</f>
        <v>26.5</v>
      </c>
      <c r="G7" s="2">
        <f t="shared" ref="G7:H16" si="2">E7-C7</f>
        <v>16.5</v>
      </c>
      <c r="H7" s="2">
        <f t="shared" si="2"/>
        <v>16.5</v>
      </c>
      <c r="I7" s="1" t="str">
        <f t="shared" ref="I7:I16" si="3">IF(H7&lt;=0.0000001,"critical","non-critical")</f>
        <v>non-critical</v>
      </c>
      <c r="J7">
        <v>4</v>
      </c>
      <c r="K7">
        <v>7</v>
      </c>
      <c r="L7">
        <v>10</v>
      </c>
      <c r="M7" s="19">
        <f t="shared" ref="M7:M16" si="4">((L7-J7)/6)^2</f>
        <v>1</v>
      </c>
    </row>
    <row r="8" spans="1:14" x14ac:dyDescent="0.25">
      <c r="A8" s="1" t="s">
        <v>4</v>
      </c>
      <c r="B8" s="2">
        <v>6.333333333333333</v>
      </c>
      <c r="C8" s="10">
        <f>D6</f>
        <v>3</v>
      </c>
      <c r="D8" s="10">
        <f t="shared" si="1"/>
        <v>9.3333333333333321</v>
      </c>
      <c r="E8" s="3">
        <f t="shared" si="0"/>
        <v>3.0000000000000027</v>
      </c>
      <c r="F8" s="2">
        <f>MIN(E9,E13)</f>
        <v>9.3333333333333357</v>
      </c>
      <c r="G8" s="13">
        <f t="shared" si="2"/>
        <v>0</v>
      </c>
      <c r="H8" s="13">
        <f t="shared" si="2"/>
        <v>0</v>
      </c>
      <c r="I8" s="15" t="str">
        <f t="shared" si="3"/>
        <v>critical</v>
      </c>
      <c r="J8">
        <v>5</v>
      </c>
      <c r="K8">
        <v>6</v>
      </c>
      <c r="L8">
        <v>9</v>
      </c>
      <c r="M8" s="19">
        <f t="shared" si="4"/>
        <v>0.44444444444444442</v>
      </c>
    </row>
    <row r="9" spans="1:14" x14ac:dyDescent="0.25">
      <c r="A9" s="1" t="s">
        <v>5</v>
      </c>
      <c r="B9" s="2">
        <v>8.3333333333333321</v>
      </c>
      <c r="C9" s="10">
        <f>D8</f>
        <v>9.3333333333333321</v>
      </c>
      <c r="D9" s="10">
        <f t="shared" si="1"/>
        <v>17.666666666666664</v>
      </c>
      <c r="E9" s="3">
        <f t="shared" si="0"/>
        <v>9.3333333333333357</v>
      </c>
      <c r="F9" s="2">
        <f>MIN(E10,E12)</f>
        <v>17.666666666666668</v>
      </c>
      <c r="G9" s="13">
        <f t="shared" si="2"/>
        <v>0</v>
      </c>
      <c r="H9" s="13">
        <f t="shared" si="2"/>
        <v>0</v>
      </c>
      <c r="I9" s="15" t="str">
        <f t="shared" si="3"/>
        <v>critical</v>
      </c>
      <c r="J9">
        <v>6</v>
      </c>
      <c r="K9">
        <v>7</v>
      </c>
      <c r="L9" s="14">
        <v>16</v>
      </c>
      <c r="M9" s="19">
        <f t="shared" si="4"/>
        <v>2.7777777777777781</v>
      </c>
      <c r="N9" t="s">
        <v>40</v>
      </c>
    </row>
    <row r="10" spans="1:14" x14ac:dyDescent="0.25">
      <c r="A10" s="1" t="s">
        <v>6</v>
      </c>
      <c r="B10" s="2">
        <v>8.8333333333333321</v>
      </c>
      <c r="C10" s="10">
        <f>D9</f>
        <v>17.666666666666664</v>
      </c>
      <c r="D10" s="10">
        <f t="shared" si="1"/>
        <v>26.499999999999996</v>
      </c>
      <c r="E10" s="3">
        <f t="shared" si="0"/>
        <v>17.666666666666668</v>
      </c>
      <c r="F10" s="2">
        <f>MIN(E11,E13)</f>
        <v>26.5</v>
      </c>
      <c r="G10" s="13">
        <f t="shared" si="2"/>
        <v>0</v>
      </c>
      <c r="H10" s="13">
        <f t="shared" si="2"/>
        <v>0</v>
      </c>
      <c r="I10" s="15" t="str">
        <f t="shared" si="3"/>
        <v>critical</v>
      </c>
      <c r="J10">
        <v>7</v>
      </c>
      <c r="K10">
        <v>9</v>
      </c>
      <c r="L10">
        <v>10</v>
      </c>
      <c r="M10" s="19">
        <f t="shared" si="4"/>
        <v>0.25</v>
      </c>
    </row>
    <row r="11" spans="1:14" x14ac:dyDescent="0.25">
      <c r="A11" s="1" t="s">
        <v>7</v>
      </c>
      <c r="B11" s="2">
        <v>5</v>
      </c>
      <c r="C11" s="10">
        <f>MAX(D7,D10)</f>
        <v>26.499999999999996</v>
      </c>
      <c r="D11" s="10">
        <f t="shared" si="1"/>
        <v>31.499999999999996</v>
      </c>
      <c r="E11" s="3">
        <f>F11-B11</f>
        <v>26.5</v>
      </c>
      <c r="F11" s="2">
        <f>E15</f>
        <v>31.5</v>
      </c>
      <c r="G11" s="13">
        <f t="shared" si="2"/>
        <v>0</v>
      </c>
      <c r="H11" s="13">
        <f t="shared" si="2"/>
        <v>0</v>
      </c>
      <c r="I11" s="15" t="str">
        <f t="shared" si="3"/>
        <v>critical</v>
      </c>
      <c r="J11">
        <v>4</v>
      </c>
      <c r="K11">
        <v>5</v>
      </c>
      <c r="L11">
        <v>6</v>
      </c>
      <c r="M11" s="19">
        <f t="shared" si="4"/>
        <v>0.1111111111111111</v>
      </c>
    </row>
    <row r="12" spans="1:14" x14ac:dyDescent="0.25">
      <c r="A12" s="1" t="s">
        <v>8</v>
      </c>
      <c r="B12" s="2">
        <v>6.1666666666666661</v>
      </c>
      <c r="C12" s="10">
        <f>D9</f>
        <v>17.666666666666664</v>
      </c>
      <c r="D12" s="10">
        <f t="shared" si="1"/>
        <v>23.833333333333329</v>
      </c>
      <c r="E12" s="3">
        <f t="shared" ref="E12:E14" si="5">F12-B12</f>
        <v>25.333333333333336</v>
      </c>
      <c r="F12" s="2">
        <f>E15</f>
        <v>31.5</v>
      </c>
      <c r="G12" s="2">
        <f t="shared" si="2"/>
        <v>7.6666666666666714</v>
      </c>
      <c r="H12" s="2">
        <f t="shared" si="2"/>
        <v>7.6666666666666714</v>
      </c>
      <c r="I12" s="1" t="str">
        <f t="shared" si="3"/>
        <v>non-critical</v>
      </c>
      <c r="J12">
        <v>3</v>
      </c>
      <c r="K12">
        <v>6</v>
      </c>
      <c r="L12" s="14">
        <v>10</v>
      </c>
      <c r="M12" s="19">
        <f t="shared" si="4"/>
        <v>1.3611111111111114</v>
      </c>
      <c r="N12" t="s">
        <v>40</v>
      </c>
    </row>
    <row r="13" spans="1:14" x14ac:dyDescent="0.25">
      <c r="A13" s="1" t="s">
        <v>9</v>
      </c>
      <c r="B13" s="2">
        <v>4.1666666666666661</v>
      </c>
      <c r="C13" s="10">
        <f>MAX(D8,D10)</f>
        <v>26.499999999999996</v>
      </c>
      <c r="D13" s="10">
        <f t="shared" si="1"/>
        <v>30.666666666666664</v>
      </c>
      <c r="E13" s="3">
        <f t="shared" si="5"/>
        <v>27.333333333333336</v>
      </c>
      <c r="F13" s="2">
        <f>E15</f>
        <v>31.5</v>
      </c>
      <c r="G13" s="2">
        <f t="shared" si="2"/>
        <v>0.83333333333333925</v>
      </c>
      <c r="H13" s="2">
        <f t="shared" si="2"/>
        <v>0.8333333333333357</v>
      </c>
      <c r="I13" s="1" t="str">
        <f t="shared" si="3"/>
        <v>non-critical</v>
      </c>
      <c r="J13">
        <v>2</v>
      </c>
      <c r="K13">
        <v>4</v>
      </c>
      <c r="L13">
        <v>7</v>
      </c>
      <c r="M13" s="19">
        <f t="shared" si="4"/>
        <v>0.69444444444444453</v>
      </c>
    </row>
    <row r="14" spans="1:14" x14ac:dyDescent="0.25">
      <c r="A14" s="1" t="s">
        <v>10</v>
      </c>
      <c r="B14" s="2">
        <v>1.9999999999999998</v>
      </c>
      <c r="C14" s="10">
        <f>D7</f>
        <v>10</v>
      </c>
      <c r="D14" s="10">
        <f t="shared" si="1"/>
        <v>12</v>
      </c>
      <c r="E14" s="3">
        <f t="shared" si="5"/>
        <v>29.5</v>
      </c>
      <c r="F14" s="2">
        <f>E15</f>
        <v>31.5</v>
      </c>
      <c r="G14" s="2">
        <f t="shared" si="2"/>
        <v>19.5</v>
      </c>
      <c r="H14" s="2">
        <f t="shared" si="2"/>
        <v>19.5</v>
      </c>
      <c r="I14" s="1" t="str">
        <f t="shared" si="3"/>
        <v>non-critical</v>
      </c>
      <c r="J14">
        <v>2</v>
      </c>
      <c r="K14">
        <v>2</v>
      </c>
      <c r="L14">
        <v>2</v>
      </c>
      <c r="M14" s="19">
        <f t="shared" si="4"/>
        <v>0</v>
      </c>
    </row>
    <row r="15" spans="1:14" x14ac:dyDescent="0.25">
      <c r="A15" s="1" t="s">
        <v>11</v>
      </c>
      <c r="B15" s="2">
        <v>5.5</v>
      </c>
      <c r="C15" s="10">
        <f>MAX(D11:D14)</f>
        <v>31.499999999999996</v>
      </c>
      <c r="D15" s="10">
        <f t="shared" si="1"/>
        <v>37</v>
      </c>
      <c r="E15" s="3">
        <f>F15-B15</f>
        <v>31.5</v>
      </c>
      <c r="F15" s="2">
        <f>E16</f>
        <v>37</v>
      </c>
      <c r="G15" s="13">
        <f t="shared" si="2"/>
        <v>0</v>
      </c>
      <c r="H15" s="13">
        <f t="shared" si="2"/>
        <v>0</v>
      </c>
      <c r="I15" s="15" t="str">
        <f t="shared" si="3"/>
        <v>critical</v>
      </c>
      <c r="J15">
        <v>3</v>
      </c>
      <c r="K15">
        <v>4</v>
      </c>
      <c r="L15" s="14">
        <v>14</v>
      </c>
      <c r="M15" s="19">
        <f t="shared" si="4"/>
        <v>3.3611111111111107</v>
      </c>
      <c r="N15" t="s">
        <v>40</v>
      </c>
    </row>
    <row r="16" spans="1:14" x14ac:dyDescent="0.25">
      <c r="A16" s="1" t="s">
        <v>1</v>
      </c>
      <c r="B16" s="2">
        <v>3</v>
      </c>
      <c r="C16" s="10">
        <f>D15</f>
        <v>37</v>
      </c>
      <c r="D16" s="12">
        <f t="shared" si="1"/>
        <v>40</v>
      </c>
      <c r="E16" s="3">
        <f>F16-B16</f>
        <v>37</v>
      </c>
      <c r="F16" s="11">
        <f>D16</f>
        <v>40</v>
      </c>
      <c r="G16" s="13">
        <f t="shared" si="2"/>
        <v>0</v>
      </c>
      <c r="H16" s="13">
        <f t="shared" si="2"/>
        <v>0</v>
      </c>
      <c r="I16" s="15" t="str">
        <f t="shared" si="3"/>
        <v>critical</v>
      </c>
      <c r="J16">
        <v>2</v>
      </c>
      <c r="K16">
        <v>3</v>
      </c>
      <c r="L16">
        <v>4</v>
      </c>
      <c r="M16" s="19">
        <f t="shared" si="4"/>
        <v>0.1111111111111111</v>
      </c>
    </row>
    <row r="17" spans="1:9" x14ac:dyDescent="0.25">
      <c r="A17" s="1"/>
      <c r="D17" s="2"/>
      <c r="I17" s="1"/>
    </row>
    <row r="18" spans="1:9" x14ac:dyDescent="0.25">
      <c r="A18" s="1"/>
      <c r="B18" s="16" t="s">
        <v>25</v>
      </c>
      <c r="C18" s="16" t="s">
        <v>26</v>
      </c>
      <c r="D18" s="17">
        <f>D16</f>
        <v>40</v>
      </c>
      <c r="E18" s="16" t="s">
        <v>27</v>
      </c>
      <c r="G18" s="16" t="s">
        <v>45</v>
      </c>
      <c r="H18" s="16" t="s">
        <v>46</v>
      </c>
      <c r="I18" s="1"/>
    </row>
    <row r="19" spans="1:9" x14ac:dyDescent="0.25">
      <c r="B19" t="s">
        <v>41</v>
      </c>
      <c r="D19" s="2">
        <f>M6+M8+M9+M10+M11+M15+M16</f>
        <v>7.1666666666666661</v>
      </c>
      <c r="G19">
        <v>35</v>
      </c>
      <c r="H19" s="20">
        <f>_xlfn.NORM.DIST(G19,$D$18,$D$20,1)</f>
        <v>3.0900664939630368E-2</v>
      </c>
    </row>
    <row r="20" spans="1:9" x14ac:dyDescent="0.25">
      <c r="B20" t="s">
        <v>42</v>
      </c>
      <c r="D20" s="2">
        <f>SQRT(D19)</f>
        <v>2.6770630673681683</v>
      </c>
      <c r="E20" t="s">
        <v>27</v>
      </c>
      <c r="G20">
        <v>36</v>
      </c>
      <c r="H20" s="20">
        <f t="shared" ref="H20:H31" si="6">_xlfn.NORM.DIST(G20,$D$18,$D$20,1)</f>
        <v>6.7564977136179219E-2</v>
      </c>
    </row>
    <row r="21" spans="1:9" x14ac:dyDescent="0.25">
      <c r="B21" t="s">
        <v>43</v>
      </c>
      <c r="D21">
        <v>40</v>
      </c>
      <c r="E21" t="s">
        <v>27</v>
      </c>
      <c r="G21">
        <v>37</v>
      </c>
      <c r="H21" s="20">
        <f t="shared" si="6"/>
        <v>0.13122247096087225</v>
      </c>
    </row>
    <row r="22" spans="1:9" x14ac:dyDescent="0.25">
      <c r="B22" t="s">
        <v>44</v>
      </c>
      <c r="D22" s="21">
        <f>_xlfn.NORM.DIST(D21,D18,D20,1)</f>
        <v>0.5</v>
      </c>
      <c r="G22">
        <v>38</v>
      </c>
      <c r="H22" s="20">
        <f t="shared" si="6"/>
        <v>0.22750541246713685</v>
      </c>
    </row>
    <row r="23" spans="1:9" x14ac:dyDescent="0.25">
      <c r="G23">
        <v>39</v>
      </c>
      <c r="H23" s="20">
        <f t="shared" si="6"/>
        <v>0.35437191962509773</v>
      </c>
    </row>
    <row r="24" spans="1:9" x14ac:dyDescent="0.25">
      <c r="G24">
        <v>40</v>
      </c>
      <c r="H24" s="20">
        <f t="shared" si="6"/>
        <v>0.5</v>
      </c>
    </row>
    <row r="25" spans="1:9" x14ac:dyDescent="0.25">
      <c r="G25">
        <v>41</v>
      </c>
      <c r="H25" s="20">
        <f t="shared" si="6"/>
        <v>0.64562808037490227</v>
      </c>
    </row>
    <row r="26" spans="1:9" x14ac:dyDescent="0.25">
      <c r="G26">
        <v>42</v>
      </c>
      <c r="H26" s="20">
        <f t="shared" si="6"/>
        <v>0.77249458753286315</v>
      </c>
    </row>
    <row r="27" spans="1:9" x14ac:dyDescent="0.25">
      <c r="G27" s="14">
        <v>43</v>
      </c>
      <c r="H27" s="21">
        <f t="shared" si="6"/>
        <v>0.86877752903912775</v>
      </c>
    </row>
    <row r="28" spans="1:9" x14ac:dyDescent="0.25">
      <c r="G28" s="14">
        <v>44</v>
      </c>
      <c r="H28" s="21">
        <f t="shared" si="6"/>
        <v>0.93243502286382074</v>
      </c>
    </row>
    <row r="29" spans="1:9" x14ac:dyDescent="0.25">
      <c r="G29">
        <v>45</v>
      </c>
      <c r="H29" s="20">
        <f t="shared" si="6"/>
        <v>0.9690993350603696</v>
      </c>
    </row>
    <row r="30" spans="1:9" x14ac:dyDescent="0.25">
      <c r="G30">
        <v>46</v>
      </c>
      <c r="H30" s="20">
        <f t="shared" si="6"/>
        <v>0.9874954488927481</v>
      </c>
    </row>
    <row r="31" spans="1:9" x14ac:dyDescent="0.25">
      <c r="G31">
        <v>47</v>
      </c>
      <c r="H31" s="20">
        <f t="shared" si="6"/>
        <v>0.9955360897753518</v>
      </c>
    </row>
  </sheetData>
  <mergeCells count="1">
    <mergeCell ref="A4:I4"/>
  </mergeCells>
  <conditionalFormatting sqref="M6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C612-543A-4779-AF85-D83F709B1163}">
  <dimension ref="A1:K29"/>
  <sheetViews>
    <sheetView tabSelected="1" zoomScale="90" zoomScaleNormal="90" workbookViewId="0">
      <selection activeCell="K38" sqref="K38"/>
    </sheetView>
  </sheetViews>
  <sheetFormatPr defaultRowHeight="14.3" x14ac:dyDescent="0.25"/>
  <cols>
    <col min="2" max="2" width="7.375" bestFit="1" customWidth="1"/>
    <col min="3" max="3" width="11.625" customWidth="1"/>
    <col min="4" max="4" width="14.875" customWidth="1"/>
    <col min="5" max="5" width="10" customWidth="1"/>
    <col min="6" max="6" width="14.25" customWidth="1"/>
    <col min="7" max="7" width="20.375" bestFit="1" customWidth="1"/>
    <col min="8" max="8" width="20.5" bestFit="1" customWidth="1"/>
    <col min="9" max="9" width="11.125" bestFit="1" customWidth="1"/>
    <col min="10" max="10" width="10.125" style="40" bestFit="1" customWidth="1"/>
    <col min="11" max="11" width="10.125" bestFit="1" customWidth="1"/>
  </cols>
  <sheetData>
    <row r="1" spans="1:11" ht="14.95" thickBot="1" x14ac:dyDescent="0.3"/>
    <row r="2" spans="1:11" x14ac:dyDescent="0.25">
      <c r="A2" s="1" t="s">
        <v>0</v>
      </c>
      <c r="B2" s="22" t="s">
        <v>50</v>
      </c>
      <c r="C2" s="23" t="s">
        <v>51</v>
      </c>
      <c r="D2" s="28" t="s">
        <v>52</v>
      </c>
      <c r="E2" s="29" t="s">
        <v>18</v>
      </c>
      <c r="F2" t="s">
        <v>53</v>
      </c>
      <c r="G2" t="s">
        <v>54</v>
      </c>
      <c r="H2" t="s">
        <v>65</v>
      </c>
    </row>
    <row r="3" spans="1:11" x14ac:dyDescent="0.25">
      <c r="A3" s="1" t="s">
        <v>2</v>
      </c>
      <c r="B3" s="24">
        <v>3</v>
      </c>
      <c r="C3" s="25">
        <v>10000</v>
      </c>
      <c r="D3" s="30">
        <v>10000</v>
      </c>
      <c r="E3" s="31">
        <v>3</v>
      </c>
      <c r="F3" s="13">
        <f>B3-E3</f>
        <v>0</v>
      </c>
      <c r="G3" s="34"/>
      <c r="H3" s="39">
        <f>F3</f>
        <v>0</v>
      </c>
    </row>
    <row r="4" spans="1:11" x14ac:dyDescent="0.25">
      <c r="A4" s="1" t="s">
        <v>3</v>
      </c>
      <c r="B4" s="46">
        <v>7</v>
      </c>
      <c r="C4" s="25">
        <v>20000</v>
      </c>
      <c r="D4" s="30">
        <v>25000</v>
      </c>
      <c r="E4" s="31">
        <v>6</v>
      </c>
      <c r="F4" s="2">
        <f t="shared" ref="F4:F13" si="0">B4-E4</f>
        <v>1</v>
      </c>
      <c r="G4" s="7">
        <f t="shared" ref="G4:G13" si="1">(D4-C4)/(B4-E4)</f>
        <v>5000</v>
      </c>
      <c r="H4" s="2">
        <f t="shared" ref="H4:H11" si="2">F4</f>
        <v>1</v>
      </c>
    </row>
    <row r="5" spans="1:11" x14ac:dyDescent="0.25">
      <c r="A5" s="1" t="s">
        <v>4</v>
      </c>
      <c r="B5" s="24">
        <v>6.333333333333333</v>
      </c>
      <c r="C5" s="25">
        <v>15000</v>
      </c>
      <c r="D5" s="30">
        <v>30000</v>
      </c>
      <c r="E5" s="31">
        <v>5</v>
      </c>
      <c r="F5" s="2">
        <f t="shared" si="0"/>
        <v>1.333333333333333</v>
      </c>
      <c r="G5" s="7">
        <f t="shared" si="1"/>
        <v>11250.000000000002</v>
      </c>
      <c r="H5" s="2">
        <f>F5-1.33</f>
        <v>3.3333333333329662E-3</v>
      </c>
    </row>
    <row r="6" spans="1:11" x14ac:dyDescent="0.25">
      <c r="A6" s="1" t="s">
        <v>5</v>
      </c>
      <c r="B6" s="24">
        <v>8.3333333333333321</v>
      </c>
      <c r="C6" s="25">
        <v>45000</v>
      </c>
      <c r="D6" s="30">
        <v>65000</v>
      </c>
      <c r="E6" s="31">
        <v>6</v>
      </c>
      <c r="F6" s="2">
        <f t="shared" si="0"/>
        <v>2.3333333333333321</v>
      </c>
      <c r="G6" s="7">
        <f t="shared" si="1"/>
        <v>8571.4285714285761</v>
      </c>
      <c r="H6" s="39">
        <f>F6-2.33</f>
        <v>3.333333333332078E-3</v>
      </c>
    </row>
    <row r="7" spans="1:11" x14ac:dyDescent="0.25">
      <c r="A7" s="1" t="s">
        <v>6</v>
      </c>
      <c r="B7" s="24">
        <v>8.8333333333333321</v>
      </c>
      <c r="C7" s="25">
        <v>10000</v>
      </c>
      <c r="D7" s="30">
        <v>20000</v>
      </c>
      <c r="E7" s="31">
        <v>8</v>
      </c>
      <c r="F7" s="2">
        <f t="shared" si="0"/>
        <v>0.83333333333333215</v>
      </c>
      <c r="G7" s="7">
        <f t="shared" si="1"/>
        <v>12000.000000000016</v>
      </c>
      <c r="H7" s="2">
        <f>F7-0.83</f>
        <v>3.3333333333321891E-3</v>
      </c>
    </row>
    <row r="8" spans="1:11" x14ac:dyDescent="0.25">
      <c r="A8" s="1" t="s">
        <v>7</v>
      </c>
      <c r="B8" s="24">
        <v>5</v>
      </c>
      <c r="C8" s="25">
        <v>15000</v>
      </c>
      <c r="D8" s="30">
        <v>18000</v>
      </c>
      <c r="E8" s="31">
        <v>4</v>
      </c>
      <c r="F8" s="2">
        <f t="shared" si="0"/>
        <v>1</v>
      </c>
      <c r="G8" s="7">
        <f t="shared" si="1"/>
        <v>3000</v>
      </c>
      <c r="H8" s="39">
        <f>F8-0.83-0.17</f>
        <v>0</v>
      </c>
    </row>
    <row r="9" spans="1:11" x14ac:dyDescent="0.25">
      <c r="A9" s="1" t="s">
        <v>8</v>
      </c>
      <c r="B9" s="24">
        <v>6.1666666666666661</v>
      </c>
      <c r="C9" s="25">
        <v>20000</v>
      </c>
      <c r="D9" s="30">
        <v>30000</v>
      </c>
      <c r="E9" s="31">
        <v>4</v>
      </c>
      <c r="F9" s="2">
        <f t="shared" si="0"/>
        <v>2.1666666666666661</v>
      </c>
      <c r="G9" s="7">
        <f t="shared" si="1"/>
        <v>4615.3846153846171</v>
      </c>
      <c r="H9" s="2">
        <f t="shared" si="2"/>
        <v>2.1666666666666661</v>
      </c>
    </row>
    <row r="10" spans="1:11" x14ac:dyDescent="0.25">
      <c r="A10" s="1" t="s">
        <v>9</v>
      </c>
      <c r="B10" s="24">
        <v>4.1666666666666661</v>
      </c>
      <c r="C10" s="25">
        <v>10000</v>
      </c>
      <c r="D10" s="30">
        <v>15000</v>
      </c>
      <c r="E10" s="31">
        <v>3</v>
      </c>
      <c r="F10" s="2">
        <f t="shared" si="0"/>
        <v>1.1666666666666661</v>
      </c>
      <c r="G10" s="7">
        <f t="shared" si="1"/>
        <v>4285.7142857142881</v>
      </c>
      <c r="H10" s="2">
        <f>F10-0.17</f>
        <v>0.99666666666666603</v>
      </c>
    </row>
    <row r="11" spans="1:11" x14ac:dyDescent="0.25">
      <c r="A11" s="1" t="s">
        <v>10</v>
      </c>
      <c r="B11" s="24">
        <v>1.9999999999999998</v>
      </c>
      <c r="C11" s="25">
        <v>5000</v>
      </c>
      <c r="D11" s="30">
        <v>5000</v>
      </c>
      <c r="E11" s="31">
        <v>2</v>
      </c>
      <c r="F11" s="13">
        <f t="shared" si="0"/>
        <v>0</v>
      </c>
      <c r="G11" s="34"/>
      <c r="H11" s="39">
        <f t="shared" si="2"/>
        <v>0</v>
      </c>
    </row>
    <row r="12" spans="1:11" x14ac:dyDescent="0.25">
      <c r="A12" s="1" t="s">
        <v>11</v>
      </c>
      <c r="B12" s="24">
        <v>5.5</v>
      </c>
      <c r="C12" s="25">
        <v>40000</v>
      </c>
      <c r="D12" s="30">
        <v>50000</v>
      </c>
      <c r="E12" s="31">
        <v>5</v>
      </c>
      <c r="F12" s="2">
        <f t="shared" si="0"/>
        <v>0.5</v>
      </c>
      <c r="G12" s="7">
        <f t="shared" si="1"/>
        <v>20000</v>
      </c>
      <c r="H12" s="39">
        <f>F12-0.5</f>
        <v>0</v>
      </c>
    </row>
    <row r="13" spans="1:11" ht="14.95" thickBot="1" x14ac:dyDescent="0.3">
      <c r="A13" s="1" t="s">
        <v>1</v>
      </c>
      <c r="B13" s="26">
        <v>3</v>
      </c>
      <c r="C13" s="27">
        <v>15000</v>
      </c>
      <c r="D13" s="32">
        <v>25000</v>
      </c>
      <c r="E13" s="33">
        <v>2</v>
      </c>
      <c r="F13" s="2">
        <f t="shared" si="0"/>
        <v>1</v>
      </c>
      <c r="G13" s="7">
        <f t="shared" si="1"/>
        <v>10000</v>
      </c>
      <c r="H13" s="2">
        <f>F13-1</f>
        <v>0</v>
      </c>
    </row>
    <row r="14" spans="1:11" x14ac:dyDescent="0.25">
      <c r="C14" s="4">
        <f>SUM(C3:C13)</f>
        <v>205000</v>
      </c>
    </row>
    <row r="16" spans="1:11" x14ac:dyDescent="0.25">
      <c r="C16" t="s">
        <v>55</v>
      </c>
      <c r="D16" t="s">
        <v>60</v>
      </c>
      <c r="E16" t="s">
        <v>64</v>
      </c>
      <c r="F16" s="40" t="s">
        <v>66</v>
      </c>
      <c r="G16" s="40" t="s">
        <v>67</v>
      </c>
      <c r="H16" s="40" t="s">
        <v>68</v>
      </c>
      <c r="I16" s="40" t="s">
        <v>69</v>
      </c>
      <c r="J16" s="40" t="s">
        <v>70</v>
      </c>
      <c r="K16" s="40" t="s">
        <v>71</v>
      </c>
    </row>
    <row r="17" spans="3:11" x14ac:dyDescent="0.25">
      <c r="C17" t="s">
        <v>26</v>
      </c>
      <c r="D17" s="14">
        <v>40</v>
      </c>
      <c r="E17" s="36">
        <f>D17-0.83</f>
        <v>39.17</v>
      </c>
      <c r="F17" s="42">
        <f>E17-0.17</f>
        <v>39</v>
      </c>
      <c r="G17" s="44">
        <f>F17-2.33</f>
        <v>36.67</v>
      </c>
      <c r="H17" s="44">
        <f>G17-1</f>
        <v>35.67</v>
      </c>
      <c r="I17" s="42">
        <f>H17-1.33</f>
        <v>34.340000000000003</v>
      </c>
      <c r="J17" s="42">
        <f>I17-0.83</f>
        <v>33.510000000000005</v>
      </c>
      <c r="K17" s="13">
        <f>J17-0.5</f>
        <v>33.010000000000005</v>
      </c>
    </row>
    <row r="18" spans="3:11" x14ac:dyDescent="0.25">
      <c r="C18" t="s">
        <v>32</v>
      </c>
      <c r="D18" s="2">
        <f>B3+B5+B6+B7+B10+B12+B13</f>
        <v>39.166666666666664</v>
      </c>
      <c r="E18" s="37">
        <f>D18</f>
        <v>39.166666666666664</v>
      </c>
      <c r="F18" s="42">
        <f t="shared" ref="F18:F22" si="3">E18-0.17</f>
        <v>38.996666666666663</v>
      </c>
      <c r="G18" s="44">
        <f>F18-2.33</f>
        <v>36.666666666666664</v>
      </c>
      <c r="H18" s="44">
        <f t="shared" ref="H18:H22" si="4">G18-1</f>
        <v>35.666666666666664</v>
      </c>
      <c r="I18" s="42">
        <f t="shared" ref="I18:I20" si="5">H18-1.33</f>
        <v>34.336666666666666</v>
      </c>
      <c r="J18" s="42">
        <f>I18-0.83</f>
        <v>33.506666666666668</v>
      </c>
      <c r="K18" s="13">
        <f t="shared" ref="K18:K22" si="6">J18-0.5</f>
        <v>33.006666666666668</v>
      </c>
    </row>
    <row r="19" spans="3:11" x14ac:dyDescent="0.25">
      <c r="C19" t="s">
        <v>58</v>
      </c>
      <c r="D19" s="2">
        <f>B3+B5+B10+B12+B13</f>
        <v>22</v>
      </c>
      <c r="E19" s="2">
        <f>D19</f>
        <v>22</v>
      </c>
      <c r="F19" s="41">
        <f>E19-0.17</f>
        <v>21.83</v>
      </c>
      <c r="G19" s="41">
        <f>F19</f>
        <v>21.83</v>
      </c>
      <c r="H19" s="41">
        <f t="shared" si="4"/>
        <v>20.83</v>
      </c>
      <c r="I19" s="41">
        <f t="shared" si="5"/>
        <v>19.5</v>
      </c>
      <c r="J19" s="41">
        <f>I19</f>
        <v>19.5</v>
      </c>
      <c r="K19" s="2">
        <f t="shared" si="6"/>
        <v>19</v>
      </c>
    </row>
    <row r="20" spans="3:11" x14ac:dyDescent="0.25">
      <c r="C20" t="s">
        <v>59</v>
      </c>
      <c r="D20" s="2">
        <f>B3+B5+B6+B9+B12+B13</f>
        <v>32.333333333333329</v>
      </c>
      <c r="E20" s="2">
        <f>D20</f>
        <v>32.333333333333329</v>
      </c>
      <c r="F20" s="41">
        <f>E20</f>
        <v>32.333333333333329</v>
      </c>
      <c r="G20" s="41">
        <f>F20-2.33</f>
        <v>30.00333333333333</v>
      </c>
      <c r="H20" s="41">
        <f t="shared" si="4"/>
        <v>29.00333333333333</v>
      </c>
      <c r="I20" s="41">
        <f t="shared" si="5"/>
        <v>27.673333333333332</v>
      </c>
      <c r="J20" s="41">
        <f t="shared" ref="J20:J22" si="7">I20</f>
        <v>27.673333333333332</v>
      </c>
      <c r="K20" s="2">
        <f t="shared" si="6"/>
        <v>27.173333333333332</v>
      </c>
    </row>
    <row r="21" spans="3:11" x14ac:dyDescent="0.25">
      <c r="C21" t="s">
        <v>56</v>
      </c>
      <c r="D21" s="2">
        <f>B3+B4+B11+B12+B13</f>
        <v>20.5</v>
      </c>
      <c r="E21" s="2">
        <f>D21</f>
        <v>20.5</v>
      </c>
      <c r="F21" s="41">
        <f>E21</f>
        <v>20.5</v>
      </c>
      <c r="G21" s="41">
        <f>F21</f>
        <v>20.5</v>
      </c>
      <c r="H21" s="41">
        <f t="shared" si="4"/>
        <v>19.5</v>
      </c>
      <c r="I21" s="41">
        <f>H21</f>
        <v>19.5</v>
      </c>
      <c r="J21" s="41">
        <f t="shared" si="7"/>
        <v>19.5</v>
      </c>
      <c r="K21" s="2">
        <f t="shared" si="6"/>
        <v>19</v>
      </c>
    </row>
    <row r="22" spans="3:11" x14ac:dyDescent="0.25">
      <c r="C22" t="s">
        <v>57</v>
      </c>
      <c r="D22" s="2">
        <f>B3+B4+B8+B12+B13</f>
        <v>23.5</v>
      </c>
      <c r="E22" s="2">
        <f>D22-0.83</f>
        <v>22.67</v>
      </c>
      <c r="F22" s="41">
        <f t="shared" si="3"/>
        <v>22.5</v>
      </c>
      <c r="G22" s="41">
        <f>F22</f>
        <v>22.5</v>
      </c>
      <c r="H22" s="41">
        <f t="shared" si="4"/>
        <v>21.5</v>
      </c>
      <c r="I22" s="41">
        <f>H22</f>
        <v>21.5</v>
      </c>
      <c r="J22" s="41">
        <f t="shared" si="7"/>
        <v>21.5</v>
      </c>
      <c r="K22" s="2">
        <f t="shared" si="6"/>
        <v>21</v>
      </c>
    </row>
    <row r="23" spans="3:11" x14ac:dyDescent="0.25">
      <c r="C23" t="s">
        <v>61</v>
      </c>
      <c r="D23" s="14">
        <f t="shared" ref="D23:K23" si="8">MAX(D17:D22)</f>
        <v>40</v>
      </c>
      <c r="E23" s="14">
        <f t="shared" si="8"/>
        <v>39.17</v>
      </c>
      <c r="F23" s="42">
        <f t="shared" si="8"/>
        <v>39</v>
      </c>
      <c r="G23" s="42">
        <f t="shared" si="8"/>
        <v>36.67</v>
      </c>
      <c r="H23" s="42">
        <f t="shared" si="8"/>
        <v>35.67</v>
      </c>
      <c r="I23" s="42">
        <f t="shared" si="8"/>
        <v>34.340000000000003</v>
      </c>
      <c r="J23" s="42">
        <f t="shared" si="8"/>
        <v>33.510000000000005</v>
      </c>
      <c r="K23" s="42">
        <f t="shared" si="8"/>
        <v>33.010000000000005</v>
      </c>
    </row>
    <row r="24" spans="3:11" x14ac:dyDescent="0.25">
      <c r="C24" t="s">
        <v>62</v>
      </c>
      <c r="D24">
        <v>0</v>
      </c>
      <c r="E24" s="38">
        <f>0.83*G8</f>
        <v>2490</v>
      </c>
      <c r="F24" s="43">
        <f>0.17*G8+0.17*G10</f>
        <v>1238.5714285714291</v>
      </c>
      <c r="G24" s="43">
        <f>2.33*G6</f>
        <v>19971.428571428583</v>
      </c>
      <c r="H24" s="43">
        <f>1*G13</f>
        <v>10000</v>
      </c>
      <c r="I24" s="43">
        <f>1.33*G5</f>
        <v>14962.500000000004</v>
      </c>
      <c r="J24" s="43">
        <f>0.83*G7</f>
        <v>9960.0000000000127</v>
      </c>
      <c r="K24" s="45">
        <f>0.5*G12</f>
        <v>10000</v>
      </c>
    </row>
    <row r="25" spans="3:11" x14ac:dyDescent="0.25">
      <c r="C25" t="s">
        <v>63</v>
      </c>
      <c r="D25" s="35">
        <f>C14</f>
        <v>205000</v>
      </c>
      <c r="E25" s="38">
        <f t="shared" ref="E25:K25" si="9">E24+D25</f>
        <v>207490</v>
      </c>
      <c r="F25" s="43">
        <f t="shared" si="9"/>
        <v>208728.57142857142</v>
      </c>
      <c r="G25" s="43">
        <f t="shared" si="9"/>
        <v>228700</v>
      </c>
      <c r="H25" s="43">
        <f t="shared" si="9"/>
        <v>238700</v>
      </c>
      <c r="I25" s="43">
        <f t="shared" si="9"/>
        <v>253662.5</v>
      </c>
      <c r="J25" s="43">
        <f t="shared" si="9"/>
        <v>263622.5</v>
      </c>
      <c r="K25" s="43">
        <f t="shared" si="9"/>
        <v>273622.5</v>
      </c>
    </row>
    <row r="28" spans="3:11" x14ac:dyDescent="0.25">
      <c r="C28" t="s">
        <v>61</v>
      </c>
      <c r="D28">
        <v>40</v>
      </c>
      <c r="E28">
        <v>39.17</v>
      </c>
      <c r="F28">
        <v>39</v>
      </c>
      <c r="G28">
        <v>36.67</v>
      </c>
      <c r="H28">
        <v>35.67</v>
      </c>
      <c r="I28">
        <v>34.340000000000003</v>
      </c>
      <c r="J28" s="40">
        <v>33.510000000000005</v>
      </c>
      <c r="K28">
        <v>33.010000000000005</v>
      </c>
    </row>
    <row r="29" spans="3:11" x14ac:dyDescent="0.25">
      <c r="C29" t="s">
        <v>63</v>
      </c>
      <c r="D29">
        <v>205000</v>
      </c>
      <c r="E29">
        <v>207490</v>
      </c>
      <c r="F29">
        <v>208728.57142857142</v>
      </c>
      <c r="G29">
        <v>228700</v>
      </c>
      <c r="H29">
        <v>238700</v>
      </c>
      <c r="I29">
        <v>253662.5</v>
      </c>
      <c r="J29" s="40">
        <v>263622.5</v>
      </c>
      <c r="K29">
        <v>273622.5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Description</vt:lpstr>
      <vt:lpstr>Project Crash Data</vt:lpstr>
      <vt:lpstr>Q2Q3Q4Q5</vt:lpstr>
      <vt:lpstr>Q8-9-10-11</vt:lpstr>
      <vt:lpstr>12-13-14-15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2023-06-14T01:35:59Z</dcterms:modified>
</cp:coreProperties>
</file>