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7DC0567-61B2-46BF-9693-1307185275DC}" xr6:coauthVersionLast="47" xr6:coauthVersionMax="47" xr10:uidLastSave="{00000000-0000-0000-0000-000000000000}"/>
  <bookViews>
    <workbookView xWindow="-109" yWindow="-109" windowWidth="34995" windowHeight="19196" activeTab="2" xr2:uid="{00000000-000D-0000-FFFF-FFFF00000000}"/>
  </bookViews>
  <sheets>
    <sheet name="SkiRetail Data (2)" sheetId="2" r:id="rId1"/>
    <sheet name="SkiRetail Data" sheetId="1" r:id="rId2"/>
    <sheet name="SkiRetail Data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7" i="3" l="1"/>
  <c r="I118" i="3"/>
  <c r="I119" i="3"/>
  <c r="I120" i="3"/>
  <c r="I121" i="3"/>
  <c r="I122" i="3"/>
  <c r="K122" i="3" s="1"/>
  <c r="I123" i="3"/>
  <c r="K123" i="3" s="1"/>
  <c r="I117" i="3"/>
  <c r="H117" i="3"/>
  <c r="G117" i="3"/>
  <c r="J107" i="3"/>
  <c r="H107" i="3"/>
  <c r="I107" i="3" s="1"/>
  <c r="K107" i="3" s="1"/>
  <c r="G107" i="3"/>
  <c r="K118" i="3"/>
  <c r="K119" i="3"/>
  <c r="K120" i="3"/>
  <c r="K121" i="3"/>
  <c r="H118" i="3"/>
  <c r="H119" i="3"/>
  <c r="H120" i="3"/>
  <c r="H121" i="3"/>
  <c r="H122" i="3"/>
  <c r="H123" i="3"/>
  <c r="G118" i="3"/>
  <c r="G119" i="3"/>
  <c r="G120" i="3"/>
  <c r="G121" i="3"/>
  <c r="G122" i="3"/>
  <c r="G123" i="3"/>
  <c r="F95" i="3"/>
  <c r="F118" i="3"/>
  <c r="F119" i="3"/>
  <c r="F120" i="3"/>
  <c r="F121" i="3"/>
  <c r="F122" i="3"/>
  <c r="F123" i="3"/>
  <c r="F117" i="3"/>
  <c r="J108" i="3"/>
  <c r="J109" i="3"/>
  <c r="J110" i="3"/>
  <c r="J111" i="3"/>
  <c r="J112" i="3"/>
  <c r="J113" i="3"/>
  <c r="H108" i="3"/>
  <c r="H109" i="3"/>
  <c r="H110" i="3"/>
  <c r="H111" i="3"/>
  <c r="H112" i="3"/>
  <c r="H113" i="3"/>
  <c r="G108" i="3"/>
  <c r="G109" i="3"/>
  <c r="G110" i="3"/>
  <c r="G111" i="3"/>
  <c r="G112" i="3"/>
  <c r="G113" i="3"/>
  <c r="F108" i="3"/>
  <c r="F109" i="3"/>
  <c r="F110" i="3"/>
  <c r="F111" i="3"/>
  <c r="F112" i="3"/>
  <c r="F113" i="3"/>
  <c r="F107" i="3"/>
  <c r="D101" i="3"/>
  <c r="D100" i="3"/>
  <c r="F98" i="3"/>
  <c r="F83" i="3"/>
  <c r="I83" i="3" s="1"/>
  <c r="F84" i="3"/>
  <c r="I84" i="3" s="1"/>
  <c r="F85" i="3"/>
  <c r="I85" i="3" s="1"/>
  <c r="F86" i="3"/>
  <c r="I86" i="3" s="1"/>
  <c r="F87" i="3"/>
  <c r="I87" i="3" s="1"/>
  <c r="F88" i="3"/>
  <c r="I88" i="3" s="1"/>
  <c r="F82" i="3"/>
  <c r="G82" i="3" s="1"/>
  <c r="F73" i="3"/>
  <c r="J83" i="3" s="1"/>
  <c r="F74" i="3"/>
  <c r="J84" i="3" s="1"/>
  <c r="F75" i="3"/>
  <c r="J85" i="3" s="1"/>
  <c r="F76" i="3"/>
  <c r="J86" i="3" s="1"/>
  <c r="F77" i="3"/>
  <c r="J87" i="3" s="1"/>
  <c r="F78" i="3"/>
  <c r="J88" i="3" s="1"/>
  <c r="F72" i="3"/>
  <c r="H72" i="3" s="1"/>
  <c r="D66" i="3"/>
  <c r="D67" i="3" s="1"/>
  <c r="D65" i="3"/>
  <c r="K51" i="2"/>
  <c r="D35" i="3"/>
  <c r="F40" i="3" s="1"/>
  <c r="D33" i="3"/>
  <c r="D32" i="3"/>
  <c r="D12" i="3"/>
  <c r="F21" i="3" s="1"/>
  <c r="H21" i="3" s="1"/>
  <c r="D10" i="3"/>
  <c r="D9" i="3"/>
  <c r="C22" i="3"/>
  <c r="D21" i="3" s="1"/>
  <c r="F110" i="2"/>
  <c r="F107" i="2"/>
  <c r="F108" i="2"/>
  <c r="L110" i="2"/>
  <c r="L107" i="2"/>
  <c r="G129" i="2"/>
  <c r="H129" i="2" s="1"/>
  <c r="I129" i="2" s="1"/>
  <c r="E129" i="2"/>
  <c r="G128" i="2"/>
  <c r="J128" i="2" s="1"/>
  <c r="E128" i="2"/>
  <c r="G127" i="2"/>
  <c r="K127" i="2" s="1"/>
  <c r="E127" i="2"/>
  <c r="G126" i="2"/>
  <c r="K126" i="2" s="1"/>
  <c r="E126" i="2"/>
  <c r="G125" i="2"/>
  <c r="H125" i="2" s="1"/>
  <c r="I125" i="2" s="1"/>
  <c r="E125" i="2"/>
  <c r="G124" i="2"/>
  <c r="K124" i="2" s="1"/>
  <c r="E124" i="2"/>
  <c r="G123" i="2"/>
  <c r="K123" i="2" s="1"/>
  <c r="E123" i="2"/>
  <c r="F123" i="2" s="1"/>
  <c r="F124" i="2" s="1"/>
  <c r="F125" i="2" s="1"/>
  <c r="F126" i="2" s="1"/>
  <c r="F127" i="2" s="1"/>
  <c r="F128" i="2" s="1"/>
  <c r="F129" i="2" s="1"/>
  <c r="K119" i="2"/>
  <c r="I119" i="2"/>
  <c r="H119" i="2"/>
  <c r="J119" i="2" s="1"/>
  <c r="L119" i="2" s="1"/>
  <c r="G119" i="2"/>
  <c r="E119" i="2"/>
  <c r="H118" i="2"/>
  <c r="G118" i="2"/>
  <c r="I118" i="2" s="1"/>
  <c r="E118" i="2"/>
  <c r="K117" i="2"/>
  <c r="I117" i="2"/>
  <c r="H117" i="2"/>
  <c r="J117" i="2" s="1"/>
  <c r="L117" i="2" s="1"/>
  <c r="G117" i="2"/>
  <c r="E117" i="2"/>
  <c r="H116" i="2"/>
  <c r="G116" i="2"/>
  <c r="K116" i="2" s="1"/>
  <c r="E116" i="2"/>
  <c r="K115" i="2"/>
  <c r="I115" i="2"/>
  <c r="H115" i="2"/>
  <c r="J115" i="2" s="1"/>
  <c r="L115" i="2" s="1"/>
  <c r="G115" i="2"/>
  <c r="E115" i="2"/>
  <c r="H114" i="2"/>
  <c r="G114" i="2"/>
  <c r="I114" i="2" s="1"/>
  <c r="E114" i="2"/>
  <c r="F114" i="2" s="1"/>
  <c r="F115" i="2" s="1"/>
  <c r="F116" i="2" s="1"/>
  <c r="F117" i="2" s="1"/>
  <c r="F118" i="2" s="1"/>
  <c r="F119" i="2" s="1"/>
  <c r="K113" i="2"/>
  <c r="I113" i="2"/>
  <c r="H113" i="2"/>
  <c r="J113" i="2" s="1"/>
  <c r="L113" i="2" s="1"/>
  <c r="G113" i="2"/>
  <c r="F113" i="2"/>
  <c r="E113" i="2"/>
  <c r="H99" i="2"/>
  <c r="I92" i="2"/>
  <c r="I93" i="2"/>
  <c r="I94" i="2"/>
  <c r="I95" i="2"/>
  <c r="I96" i="2"/>
  <c r="I97" i="2"/>
  <c r="I91" i="2"/>
  <c r="F78" i="2"/>
  <c r="G82" i="2" s="1"/>
  <c r="F76" i="2"/>
  <c r="F75" i="2"/>
  <c r="F48" i="2"/>
  <c r="K56" i="2" s="1"/>
  <c r="F46" i="2"/>
  <c r="F45" i="2"/>
  <c r="F47" i="2" s="1"/>
  <c r="F31" i="2"/>
  <c r="G36" i="2" s="1"/>
  <c r="F29" i="2"/>
  <c r="F28" i="2"/>
  <c r="C25" i="2"/>
  <c r="D24" i="2" s="1"/>
  <c r="E20" i="1"/>
  <c r="E21" i="1"/>
  <c r="E22" i="1" s="1"/>
  <c r="E23" i="1" s="1"/>
  <c r="E24" i="1" s="1"/>
  <c r="E19" i="1"/>
  <c r="E18" i="1"/>
  <c r="D19" i="1"/>
  <c r="D20" i="1"/>
  <c r="D21" i="1"/>
  <c r="D22" i="1"/>
  <c r="D23" i="1"/>
  <c r="D24" i="1"/>
  <c r="D18" i="1"/>
  <c r="C25" i="1"/>
  <c r="I112" i="3" l="1"/>
  <c r="K112" i="3" s="1"/>
  <c r="D102" i="3"/>
  <c r="I108" i="3"/>
  <c r="K108" i="3" s="1"/>
  <c r="D11" i="3"/>
  <c r="I109" i="3"/>
  <c r="K109" i="3" s="1"/>
  <c r="I113" i="3"/>
  <c r="H73" i="3"/>
  <c r="F48" i="3"/>
  <c r="G48" i="3" s="1"/>
  <c r="J75" i="3"/>
  <c r="H78" i="3"/>
  <c r="H77" i="3"/>
  <c r="H74" i="3"/>
  <c r="G72" i="3"/>
  <c r="J82" i="3"/>
  <c r="G86" i="3"/>
  <c r="K86" i="3" s="1"/>
  <c r="H76" i="3"/>
  <c r="I82" i="3"/>
  <c r="H75" i="3"/>
  <c r="J73" i="3"/>
  <c r="J74" i="3"/>
  <c r="J77" i="3"/>
  <c r="J78" i="3"/>
  <c r="F39" i="3"/>
  <c r="J39" i="3" s="1"/>
  <c r="G75" i="3"/>
  <c r="G74" i="3"/>
  <c r="G73" i="3"/>
  <c r="G77" i="3"/>
  <c r="J40" i="3"/>
  <c r="G40" i="3"/>
  <c r="H40" i="3"/>
  <c r="J48" i="3"/>
  <c r="K48" i="3" s="1"/>
  <c r="F49" i="3"/>
  <c r="F38" i="3"/>
  <c r="F50" i="3"/>
  <c r="F44" i="3"/>
  <c r="F51" i="3"/>
  <c r="F43" i="3"/>
  <c r="F52" i="3"/>
  <c r="F42" i="3"/>
  <c r="F53" i="3"/>
  <c r="F41" i="3"/>
  <c r="F54" i="3"/>
  <c r="D34" i="3"/>
  <c r="F19" i="3"/>
  <c r="H19" i="3" s="1"/>
  <c r="F20" i="3"/>
  <c r="J20" i="3" s="1"/>
  <c r="F16" i="3"/>
  <c r="G21" i="3"/>
  <c r="I21" i="3" s="1"/>
  <c r="J21" i="3"/>
  <c r="F18" i="3"/>
  <c r="H18" i="3" s="1"/>
  <c r="F17" i="3"/>
  <c r="H17" i="3" s="1"/>
  <c r="F15" i="3"/>
  <c r="H15" i="3" s="1"/>
  <c r="D15" i="3"/>
  <c r="E15" i="3" s="1"/>
  <c r="D16" i="3"/>
  <c r="D17" i="3"/>
  <c r="D18" i="3"/>
  <c r="D19" i="3"/>
  <c r="D20" i="3"/>
  <c r="F109" i="2"/>
  <c r="J118" i="2"/>
  <c r="J114" i="2"/>
  <c r="L129" i="2"/>
  <c r="H128" i="2"/>
  <c r="I128" i="2" s="1"/>
  <c r="K128" i="2"/>
  <c r="I116" i="2"/>
  <c r="J116" i="2" s="1"/>
  <c r="L116" i="2" s="1"/>
  <c r="H124" i="2"/>
  <c r="I124" i="2" s="1"/>
  <c r="L124" i="2" s="1"/>
  <c r="H127" i="2"/>
  <c r="I127" i="2" s="1"/>
  <c r="K114" i="2"/>
  <c r="K118" i="2"/>
  <c r="J123" i="2"/>
  <c r="J125" i="2"/>
  <c r="L125" i="2" s="1"/>
  <c r="J127" i="2"/>
  <c r="J129" i="2"/>
  <c r="J124" i="2"/>
  <c r="H123" i="2"/>
  <c r="I123" i="2" s="1"/>
  <c r="K125" i="2"/>
  <c r="K129" i="2"/>
  <c r="H126" i="2"/>
  <c r="I126" i="2" s="1"/>
  <c r="J126" i="2"/>
  <c r="E54" i="2"/>
  <c r="E84" i="2"/>
  <c r="E55" i="2"/>
  <c r="E63" i="2"/>
  <c r="E86" i="2"/>
  <c r="E56" i="2"/>
  <c r="E64" i="2"/>
  <c r="E83" i="2"/>
  <c r="K54" i="2"/>
  <c r="E67" i="2"/>
  <c r="K53" i="2"/>
  <c r="E66" i="2"/>
  <c r="E52" i="2"/>
  <c r="K52" i="2"/>
  <c r="E65" i="2"/>
  <c r="K55" i="2"/>
  <c r="E53" i="2"/>
  <c r="E81" i="2"/>
  <c r="F81" i="2" s="1"/>
  <c r="K82" i="2"/>
  <c r="I82" i="2"/>
  <c r="G86" i="2"/>
  <c r="H86" i="2" s="1"/>
  <c r="E91" i="2"/>
  <c r="F91" i="2" s="1"/>
  <c r="G96" i="2"/>
  <c r="K96" i="2" s="1"/>
  <c r="E94" i="2"/>
  <c r="G94" i="2"/>
  <c r="G85" i="2"/>
  <c r="E93" i="2"/>
  <c r="G93" i="2"/>
  <c r="G87" i="2"/>
  <c r="G84" i="2"/>
  <c r="G91" i="2"/>
  <c r="E87" i="2"/>
  <c r="G97" i="2"/>
  <c r="G95" i="2"/>
  <c r="K95" i="2" s="1"/>
  <c r="G35" i="2"/>
  <c r="K35" i="2" s="1"/>
  <c r="K57" i="2"/>
  <c r="E95" i="2"/>
  <c r="G92" i="2"/>
  <c r="K92" i="2" s="1"/>
  <c r="G81" i="2"/>
  <c r="I81" i="2" s="1"/>
  <c r="G83" i="2"/>
  <c r="E51" i="2"/>
  <c r="F51" i="2" s="1"/>
  <c r="E96" i="2"/>
  <c r="G51" i="2"/>
  <c r="G67" i="2"/>
  <c r="H67" i="2" s="1"/>
  <c r="G55" i="2"/>
  <c r="H55" i="2" s="1"/>
  <c r="G65" i="2"/>
  <c r="H65" i="2" s="1"/>
  <c r="E57" i="2"/>
  <c r="G54" i="2"/>
  <c r="G64" i="2"/>
  <c r="H64" i="2" s="1"/>
  <c r="E85" i="2"/>
  <c r="G56" i="2"/>
  <c r="G66" i="2"/>
  <c r="H66" i="2" s="1"/>
  <c r="E92" i="2"/>
  <c r="E61" i="2"/>
  <c r="F61" i="2" s="1"/>
  <c r="G53" i="2"/>
  <c r="H53" i="2" s="1"/>
  <c r="G63" i="2"/>
  <c r="H63" i="2" s="1"/>
  <c r="H94" i="2"/>
  <c r="G61" i="2"/>
  <c r="G57" i="2"/>
  <c r="I57" i="2" s="1"/>
  <c r="E62" i="2"/>
  <c r="G52" i="2"/>
  <c r="I52" i="2" s="1"/>
  <c r="G62" i="2"/>
  <c r="I62" i="2" s="1"/>
  <c r="E82" i="2"/>
  <c r="E97" i="2"/>
  <c r="F30" i="2"/>
  <c r="H95" i="2"/>
  <c r="I36" i="2"/>
  <c r="K36" i="2"/>
  <c r="H36" i="2"/>
  <c r="J36" i="2" s="1"/>
  <c r="L36" i="2" s="1"/>
  <c r="G34" i="2"/>
  <c r="G40" i="2"/>
  <c r="G39" i="2"/>
  <c r="G37" i="2"/>
  <c r="H35" i="2"/>
  <c r="G38" i="2"/>
  <c r="E35" i="2"/>
  <c r="E36" i="2"/>
  <c r="E37" i="2"/>
  <c r="E38" i="2"/>
  <c r="E39" i="2"/>
  <c r="E40" i="2"/>
  <c r="E34" i="2"/>
  <c r="F34" i="2" s="1"/>
  <c r="D20" i="2"/>
  <c r="D23" i="2"/>
  <c r="D19" i="2"/>
  <c r="D18" i="2"/>
  <c r="E18" i="2" s="1"/>
  <c r="D21" i="2"/>
  <c r="D22" i="2"/>
  <c r="I111" i="3" l="1"/>
  <c r="K111" i="3" s="1"/>
  <c r="K113" i="3"/>
  <c r="G39" i="3"/>
  <c r="I39" i="3" s="1"/>
  <c r="H39" i="3"/>
  <c r="K21" i="3"/>
  <c r="I110" i="3"/>
  <c r="K110" i="3" s="1"/>
  <c r="I73" i="3"/>
  <c r="K73" i="3" s="1"/>
  <c r="I77" i="3"/>
  <c r="K77" i="3" s="1"/>
  <c r="K82" i="3"/>
  <c r="I75" i="3"/>
  <c r="K75" i="3" s="1"/>
  <c r="J72" i="3"/>
  <c r="G83" i="3"/>
  <c r="K83" i="3" s="1"/>
  <c r="G87" i="3"/>
  <c r="K87" i="3" s="1"/>
  <c r="G85" i="3"/>
  <c r="K85" i="3" s="1"/>
  <c r="G76" i="3"/>
  <c r="J76" i="3"/>
  <c r="G88" i="3"/>
  <c r="K88" i="3" s="1"/>
  <c r="G78" i="3"/>
  <c r="I78" i="3" s="1"/>
  <c r="K78" i="3" s="1"/>
  <c r="G84" i="3"/>
  <c r="K84" i="3" s="1"/>
  <c r="I74" i="3"/>
  <c r="K74" i="3" s="1"/>
  <c r="J50" i="3"/>
  <c r="G50" i="3"/>
  <c r="G54" i="3"/>
  <c r="J54" i="3"/>
  <c r="J41" i="3"/>
  <c r="G41" i="3"/>
  <c r="H41" i="3"/>
  <c r="J49" i="3"/>
  <c r="G49" i="3"/>
  <c r="J44" i="3"/>
  <c r="G44" i="3"/>
  <c r="I44" i="3" s="1"/>
  <c r="K44" i="3" s="1"/>
  <c r="H44" i="3"/>
  <c r="H38" i="3"/>
  <c r="J38" i="3"/>
  <c r="G38" i="3"/>
  <c r="I38" i="3" s="1"/>
  <c r="J53" i="3"/>
  <c r="G53" i="3"/>
  <c r="J42" i="3"/>
  <c r="G42" i="3"/>
  <c r="H42" i="3"/>
  <c r="J51" i="3"/>
  <c r="G51" i="3"/>
  <c r="K51" i="3" s="1"/>
  <c r="J52" i="3"/>
  <c r="G52" i="3"/>
  <c r="K52" i="3" s="1"/>
  <c r="J43" i="3"/>
  <c r="G43" i="3"/>
  <c r="H43" i="3"/>
  <c r="I40" i="3"/>
  <c r="K40" i="3" s="1"/>
  <c r="K39" i="3"/>
  <c r="J19" i="3"/>
  <c r="G19" i="3"/>
  <c r="I19" i="3" s="1"/>
  <c r="G16" i="3"/>
  <c r="H16" i="3"/>
  <c r="G20" i="3"/>
  <c r="H20" i="3"/>
  <c r="J16" i="3"/>
  <c r="J18" i="3"/>
  <c r="G18" i="3"/>
  <c r="I18" i="3" s="1"/>
  <c r="G17" i="3"/>
  <c r="I17" i="3" s="1"/>
  <c r="J17" i="3"/>
  <c r="G15" i="3"/>
  <c r="I15" i="3" s="1"/>
  <c r="J15" i="3"/>
  <c r="E16" i="3"/>
  <c r="E17" i="3" s="1"/>
  <c r="E18" i="3" s="1"/>
  <c r="E19" i="3" s="1"/>
  <c r="E20" i="3" s="1"/>
  <c r="E21" i="3" s="1"/>
  <c r="L126" i="2"/>
  <c r="L123" i="2"/>
  <c r="L130" i="2" s="1"/>
  <c r="L118" i="2"/>
  <c r="L127" i="2"/>
  <c r="L128" i="2"/>
  <c r="L114" i="2"/>
  <c r="L120" i="2" s="1"/>
  <c r="H131" i="2" s="1"/>
  <c r="F82" i="2"/>
  <c r="F83" i="2" s="1"/>
  <c r="F84" i="2" s="1"/>
  <c r="F85" i="2" s="1"/>
  <c r="F86" i="2" s="1"/>
  <c r="F87" i="2" s="1"/>
  <c r="K67" i="2"/>
  <c r="H97" i="2"/>
  <c r="K97" i="2"/>
  <c r="J93" i="2"/>
  <c r="K93" i="2"/>
  <c r="F92" i="2"/>
  <c r="F93" i="2" s="1"/>
  <c r="F94" i="2" s="1"/>
  <c r="F95" i="2" s="1"/>
  <c r="F96" i="2" s="1"/>
  <c r="F97" i="2" s="1"/>
  <c r="J95" i="2"/>
  <c r="L95" i="2" s="1"/>
  <c r="I66" i="2"/>
  <c r="J66" i="2" s="1"/>
  <c r="J91" i="2"/>
  <c r="K91" i="2"/>
  <c r="F52" i="2"/>
  <c r="F53" i="2" s="1"/>
  <c r="F54" i="2" s="1"/>
  <c r="F55" i="2" s="1"/>
  <c r="F56" i="2" s="1"/>
  <c r="F57" i="2" s="1"/>
  <c r="L96" i="2"/>
  <c r="I35" i="2"/>
  <c r="J35" i="2" s="1"/>
  <c r="L35" i="2" s="1"/>
  <c r="H57" i="2"/>
  <c r="J57" i="2" s="1"/>
  <c r="L57" i="2" s="1"/>
  <c r="K66" i="2"/>
  <c r="J94" i="2"/>
  <c r="K94" i="2"/>
  <c r="L94" i="2" s="1"/>
  <c r="H87" i="2"/>
  <c r="I87" i="2"/>
  <c r="K87" i="2"/>
  <c r="J97" i="2"/>
  <c r="H93" i="2"/>
  <c r="K84" i="2"/>
  <c r="I84" i="2"/>
  <c r="H52" i="2"/>
  <c r="J52" i="2" s="1"/>
  <c r="L52" i="2" s="1"/>
  <c r="F62" i="2"/>
  <c r="F63" i="2" s="1"/>
  <c r="F64" i="2" s="1"/>
  <c r="F65" i="2" s="1"/>
  <c r="F66" i="2" s="1"/>
  <c r="F67" i="2" s="1"/>
  <c r="I83" i="2"/>
  <c r="K83" i="2"/>
  <c r="H83" i="2"/>
  <c r="J83" i="2" s="1"/>
  <c r="L83" i="2" s="1"/>
  <c r="K86" i="2"/>
  <c r="I86" i="2"/>
  <c r="J86" i="2" s="1"/>
  <c r="H91" i="2"/>
  <c r="K81" i="2"/>
  <c r="I85" i="2"/>
  <c r="K85" i="2"/>
  <c r="I55" i="2"/>
  <c r="J55" i="2" s="1"/>
  <c r="L55" i="2" s="1"/>
  <c r="H84" i="2"/>
  <c r="H61" i="2"/>
  <c r="K61" i="2"/>
  <c r="K64" i="2"/>
  <c r="I53" i="2"/>
  <c r="J53" i="2" s="1"/>
  <c r="L53" i="2" s="1"/>
  <c r="H85" i="2"/>
  <c r="K63" i="2"/>
  <c r="H56" i="2"/>
  <c r="I56" i="2"/>
  <c r="I64" i="2"/>
  <c r="J64" i="2" s="1"/>
  <c r="H81" i="2"/>
  <c r="H82" i="2"/>
  <c r="I67" i="2"/>
  <c r="J67" i="2" s="1"/>
  <c r="K62" i="2"/>
  <c r="H62" i="2"/>
  <c r="J62" i="2" s="1"/>
  <c r="L62" i="2" s="1"/>
  <c r="J92" i="2"/>
  <c r="H92" i="2"/>
  <c r="J96" i="2"/>
  <c r="H96" i="2"/>
  <c r="I54" i="2"/>
  <c r="H54" i="2"/>
  <c r="J54" i="2" s="1"/>
  <c r="L54" i="2" s="1"/>
  <c r="F77" i="2"/>
  <c r="K65" i="2"/>
  <c r="H51" i="2"/>
  <c r="I51" i="2"/>
  <c r="I65" i="2"/>
  <c r="J65" i="2" s="1"/>
  <c r="I63" i="2"/>
  <c r="J63" i="2" s="1"/>
  <c r="I61" i="2"/>
  <c r="I40" i="2"/>
  <c r="K40" i="2"/>
  <c r="H40" i="2"/>
  <c r="I34" i="2"/>
  <c r="H34" i="2"/>
  <c r="K34" i="2"/>
  <c r="F35" i="2"/>
  <c r="F36" i="2" s="1"/>
  <c r="F37" i="2" s="1"/>
  <c r="F38" i="2" s="1"/>
  <c r="F39" i="2" s="1"/>
  <c r="F40" i="2" s="1"/>
  <c r="I38" i="2"/>
  <c r="K38" i="2"/>
  <c r="H38" i="2"/>
  <c r="J38" i="2" s="1"/>
  <c r="L38" i="2" s="1"/>
  <c r="K37" i="2"/>
  <c r="H37" i="2"/>
  <c r="I37" i="2"/>
  <c r="K39" i="2"/>
  <c r="I39" i="2"/>
  <c r="H39" i="2"/>
  <c r="E19" i="2"/>
  <c r="E20" i="2" s="1"/>
  <c r="E21" i="2" s="1"/>
  <c r="E22" i="2" s="1"/>
  <c r="E23" i="2" s="1"/>
  <c r="E24" i="2" s="1"/>
  <c r="K124" i="3" l="1"/>
  <c r="K19" i="3"/>
  <c r="K114" i="3"/>
  <c r="I43" i="3"/>
  <c r="K43" i="3" s="1"/>
  <c r="K38" i="3"/>
  <c r="K54" i="3"/>
  <c r="K49" i="3"/>
  <c r="K53" i="3"/>
  <c r="I76" i="3"/>
  <c r="K76" i="3" s="1"/>
  <c r="I72" i="3"/>
  <c r="K72" i="3" s="1"/>
  <c r="I20" i="3"/>
  <c r="K20" i="3" s="1"/>
  <c r="I42" i="3"/>
  <c r="K42" i="3" s="1"/>
  <c r="I41" i="3"/>
  <c r="K41" i="3" s="1"/>
  <c r="K50" i="3"/>
  <c r="K55" i="3"/>
  <c r="K45" i="3"/>
  <c r="H56" i="3" s="1"/>
  <c r="K17" i="3"/>
  <c r="K15" i="3"/>
  <c r="I16" i="3"/>
  <c r="K16" i="3" s="1"/>
  <c r="K18" i="3"/>
  <c r="L63" i="2"/>
  <c r="L66" i="2"/>
  <c r="J51" i="2"/>
  <c r="L51" i="2" s="1"/>
  <c r="L91" i="2"/>
  <c r="L67" i="2"/>
  <c r="L93" i="2"/>
  <c r="L97" i="2"/>
  <c r="L86" i="2"/>
  <c r="J84" i="2"/>
  <c r="L84" i="2" s="1"/>
  <c r="J40" i="2"/>
  <c r="L40" i="2" s="1"/>
  <c r="J61" i="2"/>
  <c r="L61" i="2" s="1"/>
  <c r="L68" i="2" s="1"/>
  <c r="L64" i="2"/>
  <c r="J87" i="2"/>
  <c r="L87" i="2" s="1"/>
  <c r="J81" i="2"/>
  <c r="L81" i="2" s="1"/>
  <c r="J37" i="2"/>
  <c r="L37" i="2" s="1"/>
  <c r="J56" i="2"/>
  <c r="L56" i="2" s="1"/>
  <c r="J85" i="2"/>
  <c r="L85" i="2" s="1"/>
  <c r="L65" i="2"/>
  <c r="J82" i="2"/>
  <c r="L82" i="2" s="1"/>
  <c r="J34" i="2"/>
  <c r="L34" i="2" s="1"/>
  <c r="J39" i="2"/>
  <c r="L39" i="2" s="1"/>
  <c r="H125" i="3" l="1"/>
  <c r="K22" i="3"/>
  <c r="K79" i="3"/>
  <c r="K89" i="3"/>
  <c r="H90" i="3" s="1"/>
  <c r="L58" i="2"/>
  <c r="H69" i="2" s="1"/>
  <c r="L98" i="2"/>
  <c r="L92" i="2"/>
  <c r="L88" i="2"/>
  <c r="L41" i="2"/>
</calcChain>
</file>

<file path=xl/sharedStrings.xml><?xml version="1.0" encoding="utf-8"?>
<sst xmlns="http://schemas.openxmlformats.org/spreadsheetml/2006/main" count="282" uniqueCount="64">
  <si>
    <t>Selling Price</t>
  </si>
  <si>
    <t>Purchase Price</t>
  </si>
  <si>
    <t>Variable Cost</t>
  </si>
  <si>
    <t>Salvage Value</t>
  </si>
  <si>
    <t>Fixed Cost</t>
  </si>
  <si>
    <t>Demand</t>
  </si>
  <si>
    <t>Frequency</t>
  </si>
  <si>
    <t>SkiRetail ( The Retailer)</t>
  </si>
  <si>
    <t>Skiekz (The Manufacturer)</t>
  </si>
  <si>
    <t>TOTAL</t>
  </si>
  <si>
    <t>Year</t>
  </si>
  <si>
    <t>DATA: SkiRetail Case (Year 2002-2012)</t>
  </si>
  <si>
    <t>P</t>
  </si>
  <si>
    <t>CP</t>
  </si>
  <si>
    <t>Q1</t>
  </si>
  <si>
    <t>Shortage Cost</t>
  </si>
  <si>
    <t>Excess Cost</t>
  </si>
  <si>
    <t>Service Level</t>
  </si>
  <si>
    <t>Optimal Quantity</t>
  </si>
  <si>
    <t>R1</t>
  </si>
  <si>
    <t>Q</t>
  </si>
  <si>
    <t>R2</t>
  </si>
  <si>
    <t>TR</t>
  </si>
  <si>
    <t>Cost</t>
  </si>
  <si>
    <t>Profit</t>
  </si>
  <si>
    <t>Q 2</t>
  </si>
  <si>
    <t>Q 3</t>
  </si>
  <si>
    <t>BB Price</t>
  </si>
  <si>
    <t>Cost1</t>
  </si>
  <si>
    <t>Cost2</t>
  </si>
  <si>
    <t>TOTAL SUPPLY CHAIN PROFIT</t>
  </si>
  <si>
    <t>BASIC TEMPLATE FOR BB PRICE (ASSUME BB Price of $140)</t>
  </si>
  <si>
    <t xml:space="preserve">This template can be used to analyse the impact of different BB price on the retailer, supplier, and the supply chain. </t>
  </si>
  <si>
    <t>It has been left as an exercise.</t>
  </si>
  <si>
    <t>Q 4</t>
  </si>
  <si>
    <t>New Purchase Price</t>
  </si>
  <si>
    <t>BASIC TEMPLATE FOR REVENUE SHARING Contact (Assume New Purchase Price is 180)</t>
  </si>
  <si>
    <t>Retailer's Revenue</t>
  </si>
  <si>
    <t>Manuf. Revenue</t>
  </si>
  <si>
    <t>Firm's Shortage Cost</t>
  </si>
  <si>
    <t>Firm's Excess Cost</t>
  </si>
  <si>
    <t>Firm's Service Level</t>
  </si>
  <si>
    <t>Firm's Optimal Quantity</t>
  </si>
  <si>
    <t>Q2</t>
  </si>
  <si>
    <t>Retailer's Shortage Cost</t>
  </si>
  <si>
    <t>Retailer's Excess Cost</t>
  </si>
  <si>
    <t>Retailer's Service Level</t>
  </si>
  <si>
    <t>Retiailer's Optimal Quantity</t>
  </si>
  <si>
    <t>Manufacturer's</t>
  </si>
  <si>
    <t>Retailer's</t>
  </si>
  <si>
    <t>Q3 BB</t>
  </si>
  <si>
    <t>BB PRICE</t>
  </si>
  <si>
    <t>C1</t>
  </si>
  <si>
    <t>C2</t>
  </si>
  <si>
    <t>bb p</t>
  </si>
  <si>
    <t>q</t>
  </si>
  <si>
    <t>rp</t>
  </si>
  <si>
    <t>sp</t>
  </si>
  <si>
    <t>tp</t>
  </si>
  <si>
    <t>sl</t>
  </si>
  <si>
    <t>Q4 RS</t>
  </si>
  <si>
    <t>SL</t>
  </si>
  <si>
    <t>Rev. Share</t>
  </si>
  <si>
    <t>New Pur.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</si>
</sst>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00"/>
    <numFmt numFmtId="172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Gill Sans MT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1" xfId="0" applyFont="1" applyFill="1" applyBorder="1" applyAlignment="1"/>
    <xf numFmtId="164" fontId="5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>
      <alignment horizontal="center"/>
    </xf>
    <xf numFmtId="0" fontId="0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10" fontId="0" fillId="0" borderId="0" xfId="2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9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4" xfId="0" applyFont="1" applyFill="1" applyBorder="1"/>
    <xf numFmtId="0" fontId="0" fillId="6" borderId="5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2" fillId="0" borderId="7" xfId="0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0" fillId="0" borderId="0" xfId="0" applyBorder="1"/>
    <xf numFmtId="0" fontId="0" fillId="0" borderId="8" xfId="0" applyBorder="1"/>
    <xf numFmtId="10" fontId="2" fillId="0" borderId="0" xfId="2" applyNumberFormat="1" applyFont="1" applyBorder="1"/>
    <xf numFmtId="0" fontId="0" fillId="0" borderId="7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164" fontId="3" fillId="7" borderId="11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0" fillId="6" borderId="7" xfId="0" applyFont="1" applyFill="1" applyBorder="1"/>
    <xf numFmtId="0" fontId="0" fillId="6" borderId="0" xfId="0" applyFont="1" applyFill="1" applyBorder="1"/>
    <xf numFmtId="164" fontId="3" fillId="7" borderId="8" xfId="0" applyNumberFormat="1" applyFont="1" applyFill="1" applyBorder="1" applyAlignment="1">
      <alignment horizontal="right"/>
    </xf>
    <xf numFmtId="164" fontId="6" fillId="7" borderId="10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8" xfId="0" applyFont="1" applyBorder="1"/>
    <xf numFmtId="164" fontId="5" fillId="0" borderId="12" xfId="1" applyNumberFormat="1" applyFont="1" applyFill="1" applyBorder="1" applyAlignment="1">
      <alignment horizontal="center"/>
    </xf>
    <xf numFmtId="0" fontId="3" fillId="6" borderId="5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7" fillId="7" borderId="1" xfId="1" applyNumberFormat="1" applyFont="1" applyFill="1" applyBorder="1" applyAlignment="1">
      <alignment horizontal="right"/>
    </xf>
    <xf numFmtId="0" fontId="0" fillId="2" borderId="0" xfId="0" applyFont="1" applyFill="1" applyBorder="1"/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center"/>
    </xf>
    <xf numFmtId="1" fontId="0" fillId="0" borderId="0" xfId="1" applyNumberFormat="1" applyFont="1" applyFill="1" applyBorder="1" applyAlignment="1">
      <alignment horizontal="right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4" fillId="3" borderId="13" xfId="0" applyFont="1" applyFill="1" applyBorder="1" applyAlignment="1">
      <alignment horizontal="center"/>
    </xf>
    <xf numFmtId="0" fontId="0" fillId="2" borderId="14" xfId="0" applyFont="1" applyFill="1" applyBorder="1" applyAlignment="1"/>
    <xf numFmtId="0" fontId="0" fillId="2" borderId="14" xfId="0" applyFont="1" applyFill="1" applyBorder="1"/>
    <xf numFmtId="0" fontId="0" fillId="2" borderId="7" xfId="0" applyFont="1" applyFill="1" applyBorder="1"/>
    <xf numFmtId="164" fontId="0" fillId="0" borderId="0" xfId="0" applyNumberFormat="1" applyFont="1" applyBorder="1"/>
    <xf numFmtId="10" fontId="0" fillId="0" borderId="0" xfId="2" applyNumberFormat="1" applyFont="1" applyBorder="1"/>
    <xf numFmtId="0" fontId="3" fillId="4" borderId="7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right"/>
    </xf>
    <xf numFmtId="164" fontId="0" fillId="0" borderId="8" xfId="0" applyNumberFormat="1" applyFont="1" applyBorder="1"/>
    <xf numFmtId="164" fontId="3" fillId="7" borderId="8" xfId="1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0" fillId="0" borderId="10" xfId="0" applyFont="1" applyBorder="1"/>
    <xf numFmtId="0" fontId="3" fillId="7" borderId="7" xfId="0" applyFont="1" applyFill="1" applyBorder="1"/>
    <xf numFmtId="0" fontId="3" fillId="7" borderId="0" xfId="0" applyFont="1" applyFill="1" applyBorder="1"/>
    <xf numFmtId="0" fontId="3" fillId="6" borderId="7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0" borderId="9" xfId="0" applyFont="1" applyBorder="1"/>
    <xf numFmtId="164" fontId="0" fillId="7" borderId="10" xfId="0" applyNumberFormat="1" applyFont="1" applyFill="1" applyBorder="1"/>
    <xf numFmtId="0" fontId="0" fillId="0" borderId="11" xfId="0" applyFont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3" fillId="6" borderId="0" xfId="0" applyFont="1" applyFill="1" applyAlignment="1">
      <alignment horizontal="right"/>
    </xf>
    <xf numFmtId="0" fontId="3" fillId="6" borderId="0" xfId="0" applyFont="1" applyFill="1" applyBorder="1" applyAlignment="1">
      <alignment horizontal="right"/>
    </xf>
    <xf numFmtId="172" fontId="0" fillId="0" borderId="0" xfId="2" applyNumberFormat="1" applyFont="1" applyBorder="1"/>
    <xf numFmtId="0" fontId="3" fillId="7" borderId="0" xfId="0" applyFont="1" applyFill="1"/>
    <xf numFmtId="9" fontId="5" fillId="0" borderId="0" xfId="2" applyFont="1" applyFill="1" applyBorder="1" applyAlignment="1">
      <alignment horizontal="center"/>
    </xf>
    <xf numFmtId="9" fontId="5" fillId="0" borderId="0" xfId="2" applyFont="1" applyFill="1" applyBorder="1" applyAlignment="1">
      <alignment horizontal="right"/>
    </xf>
    <xf numFmtId="164" fontId="5" fillId="7" borderId="1" xfId="1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5D2C-285B-4BED-AD5A-1B66918E97C0}">
  <dimension ref="A1:L131"/>
  <sheetViews>
    <sheetView topLeftCell="A93" zoomScaleNormal="100" zoomScaleSheetLayoutView="209" workbookViewId="0">
      <selection activeCell="K51" sqref="K51"/>
    </sheetView>
  </sheetViews>
  <sheetFormatPr defaultColWidth="9.125" defaultRowHeight="17.7" x14ac:dyDescent="0.4"/>
  <cols>
    <col min="1" max="1" width="9.125" style="3"/>
    <col min="2" max="2" width="8" style="3" bestFit="1" customWidth="1"/>
    <col min="3" max="4" width="9.75" style="3" bestFit="1" customWidth="1"/>
    <col min="5" max="5" width="15.625" style="3" customWidth="1"/>
    <col min="6" max="6" width="10.125" style="3" customWidth="1"/>
    <col min="7" max="7" width="9.75" style="3" customWidth="1"/>
    <col min="8" max="8" width="13.375" style="3" customWidth="1"/>
    <col min="9" max="11" width="11.625" style="1" bestFit="1" customWidth="1"/>
    <col min="12" max="12" width="13.25" style="1" customWidth="1"/>
    <col min="13" max="13" width="12" style="1" customWidth="1"/>
    <col min="14" max="16384" width="9.125" style="1"/>
  </cols>
  <sheetData>
    <row r="1" spans="1:9" ht="14.3" x14ac:dyDescent="0.25">
      <c r="A1" s="61" t="s">
        <v>11</v>
      </c>
      <c r="B1" s="61"/>
      <c r="C1" s="61"/>
      <c r="D1" s="61"/>
      <c r="E1" s="61"/>
      <c r="F1" s="61"/>
      <c r="G1" s="61"/>
      <c r="H1" s="61"/>
    </row>
    <row r="2" spans="1:9" s="2" customFormat="1" ht="14.3" customHeight="1" x14ac:dyDescent="0.25"/>
    <row r="3" spans="1:9" s="2" customFormat="1" ht="14.3" customHeight="1" x14ac:dyDescent="0.25">
      <c r="B3" s="15" t="s">
        <v>10</v>
      </c>
      <c r="C3" s="15" t="s">
        <v>5</v>
      </c>
      <c r="E3" s="62" t="s">
        <v>7</v>
      </c>
      <c r="F3" s="63"/>
      <c r="H3" s="8" t="s">
        <v>8</v>
      </c>
    </row>
    <row r="4" spans="1:9" s="2" customFormat="1" ht="14.3" customHeight="1" x14ac:dyDescent="0.25">
      <c r="B4" s="14">
        <v>2002</v>
      </c>
      <c r="C4" s="14">
        <v>18000</v>
      </c>
      <c r="E4" s="4" t="s">
        <v>0</v>
      </c>
      <c r="F4" s="5">
        <v>250</v>
      </c>
      <c r="H4" s="4" t="s">
        <v>0</v>
      </c>
      <c r="I4" s="6">
        <v>200</v>
      </c>
    </row>
    <row r="5" spans="1:9" s="2" customFormat="1" ht="14.3" customHeight="1" x14ac:dyDescent="0.25">
      <c r="B5" s="14">
        <v>2003</v>
      </c>
      <c r="C5" s="14">
        <v>17000</v>
      </c>
      <c r="E5" s="7" t="s">
        <v>1</v>
      </c>
      <c r="F5" s="5">
        <v>200</v>
      </c>
      <c r="H5" s="7" t="s">
        <v>2</v>
      </c>
      <c r="I5" s="6">
        <v>140</v>
      </c>
    </row>
    <row r="6" spans="1:9" s="2" customFormat="1" ht="14.3" customHeight="1" x14ac:dyDescent="0.25">
      <c r="B6" s="14">
        <v>2004</v>
      </c>
      <c r="C6" s="14">
        <v>11000</v>
      </c>
      <c r="E6" s="7" t="s">
        <v>3</v>
      </c>
      <c r="F6" s="5">
        <v>60</v>
      </c>
      <c r="H6" s="7" t="s">
        <v>4</v>
      </c>
      <c r="I6" s="6">
        <v>70000</v>
      </c>
    </row>
    <row r="7" spans="1:9" s="2" customFormat="1" ht="14.3" customHeight="1" x14ac:dyDescent="0.25">
      <c r="B7" s="14">
        <v>2005</v>
      </c>
      <c r="C7" s="14">
        <v>15000</v>
      </c>
    </row>
    <row r="8" spans="1:9" s="2" customFormat="1" ht="14.3" customHeight="1" x14ac:dyDescent="0.25">
      <c r="B8" s="14">
        <v>2006</v>
      </c>
      <c r="C8" s="14">
        <v>9000</v>
      </c>
    </row>
    <row r="9" spans="1:9" s="2" customFormat="1" ht="14.3" customHeight="1" x14ac:dyDescent="0.25">
      <c r="B9" s="14">
        <v>2007</v>
      </c>
      <c r="C9" s="14">
        <v>18000</v>
      </c>
    </row>
    <row r="10" spans="1:9" s="2" customFormat="1" ht="14.3" customHeight="1" x14ac:dyDescent="0.25">
      <c r="B10" s="14">
        <v>2008</v>
      </c>
      <c r="C10" s="14">
        <v>9000</v>
      </c>
    </row>
    <row r="11" spans="1:9" s="2" customFormat="1" ht="14.3" customHeight="1" x14ac:dyDescent="0.25">
      <c r="B11" s="14">
        <v>2009</v>
      </c>
      <c r="C11" s="14">
        <v>9000</v>
      </c>
    </row>
    <row r="12" spans="1:9" s="2" customFormat="1" ht="14.3" customHeight="1" x14ac:dyDescent="0.25">
      <c r="B12" s="14">
        <v>2010</v>
      </c>
      <c r="C12" s="14">
        <v>14000</v>
      </c>
    </row>
    <row r="13" spans="1:9" s="2" customFormat="1" ht="14.3" customHeight="1" x14ac:dyDescent="0.25">
      <c r="B13" s="14">
        <v>2011</v>
      </c>
      <c r="C13" s="14">
        <v>19000</v>
      </c>
    </row>
    <row r="14" spans="1:9" s="2" customFormat="1" ht="14.3" customHeight="1" x14ac:dyDescent="0.25">
      <c r="B14" s="14">
        <v>2012</v>
      </c>
      <c r="C14" s="14">
        <v>19000</v>
      </c>
    </row>
    <row r="15" spans="1:9" s="2" customFormat="1" ht="14.3" customHeight="1" x14ac:dyDescent="0.25"/>
    <row r="16" spans="1:9" s="2" customFormat="1" ht="14.3" customHeight="1" x14ac:dyDescent="0.25"/>
    <row r="17" spans="1:12" s="2" customFormat="1" ht="14.3" customHeight="1" x14ac:dyDescent="0.25">
      <c r="B17" s="17" t="s">
        <v>5</v>
      </c>
      <c r="C17" s="17" t="s">
        <v>6</v>
      </c>
      <c r="D17" s="9" t="s">
        <v>12</v>
      </c>
      <c r="E17" s="9" t="s">
        <v>13</v>
      </c>
      <c r="F17" s="9"/>
    </row>
    <row r="18" spans="1:12" s="2" customFormat="1" ht="14.3" customHeight="1" x14ac:dyDescent="0.25">
      <c r="B18" s="16">
        <v>9000</v>
      </c>
      <c r="C18" s="16">
        <v>3</v>
      </c>
      <c r="D18" s="10">
        <f>C18/$C$25</f>
        <v>0.27272727272727271</v>
      </c>
      <c r="E18" s="10">
        <f>D18</f>
        <v>0.27272727272727271</v>
      </c>
      <c r="F18" s="11"/>
    </row>
    <row r="19" spans="1:12" s="2" customFormat="1" ht="14.3" customHeight="1" x14ac:dyDescent="0.25">
      <c r="B19" s="16">
        <v>11000</v>
      </c>
      <c r="C19" s="16">
        <v>1</v>
      </c>
      <c r="D19" s="10">
        <f t="shared" ref="D19:D24" si="0">C19/$C$25</f>
        <v>9.0909090909090912E-2</v>
      </c>
      <c r="E19" s="10">
        <f>E18+D19</f>
        <v>0.36363636363636365</v>
      </c>
      <c r="F19" s="11"/>
    </row>
    <row r="20" spans="1:12" s="2" customFormat="1" ht="14.3" customHeight="1" x14ac:dyDescent="0.25">
      <c r="B20" s="16">
        <v>14000</v>
      </c>
      <c r="C20" s="16">
        <v>1</v>
      </c>
      <c r="D20" s="10">
        <f t="shared" si="0"/>
        <v>9.0909090909090912E-2</v>
      </c>
      <c r="E20" s="10">
        <f t="shared" ref="E20:E24" si="1">E19+D20</f>
        <v>0.45454545454545459</v>
      </c>
      <c r="F20" s="11"/>
    </row>
    <row r="21" spans="1:12" s="2" customFormat="1" ht="14.3" customHeight="1" x14ac:dyDescent="0.25">
      <c r="B21" s="16">
        <v>15000</v>
      </c>
      <c r="C21" s="16">
        <v>1</v>
      </c>
      <c r="D21" s="10">
        <f t="shared" si="0"/>
        <v>9.0909090909090912E-2</v>
      </c>
      <c r="E21" s="10">
        <f t="shared" si="1"/>
        <v>0.54545454545454553</v>
      </c>
      <c r="F21" s="11"/>
    </row>
    <row r="22" spans="1:12" s="2" customFormat="1" ht="14.3" customHeight="1" x14ac:dyDescent="0.25">
      <c r="B22" s="16">
        <v>17000</v>
      </c>
      <c r="C22" s="16">
        <v>1</v>
      </c>
      <c r="D22" s="10">
        <f t="shared" si="0"/>
        <v>9.0909090909090912E-2</v>
      </c>
      <c r="E22" s="10">
        <f t="shared" si="1"/>
        <v>0.63636363636363646</v>
      </c>
      <c r="F22" s="11"/>
    </row>
    <row r="23" spans="1:12" s="2" customFormat="1" ht="14.3" customHeight="1" x14ac:dyDescent="0.25">
      <c r="B23" s="16">
        <v>18000</v>
      </c>
      <c r="C23" s="16">
        <v>2</v>
      </c>
      <c r="D23" s="10">
        <f t="shared" si="0"/>
        <v>0.18181818181818182</v>
      </c>
      <c r="E23" s="10">
        <f t="shared" si="1"/>
        <v>0.81818181818181834</v>
      </c>
      <c r="F23" s="11"/>
    </row>
    <row r="24" spans="1:12" s="2" customFormat="1" ht="14.3" customHeight="1" x14ac:dyDescent="0.25">
      <c r="B24" s="16">
        <v>19000</v>
      </c>
      <c r="C24" s="16">
        <v>2</v>
      </c>
      <c r="D24" s="10">
        <f t="shared" si="0"/>
        <v>0.18181818181818182</v>
      </c>
      <c r="E24" s="10">
        <f t="shared" si="1"/>
        <v>1.0000000000000002</v>
      </c>
      <c r="F24" s="11"/>
    </row>
    <row r="25" spans="1:12" ht="14.3" customHeight="1" x14ac:dyDescent="0.25">
      <c r="A25" s="2"/>
      <c r="B25" s="16" t="s">
        <v>9</v>
      </c>
      <c r="C25" s="16">
        <f>SUM(C18:C24)</f>
        <v>11</v>
      </c>
      <c r="D25" s="12"/>
      <c r="E25" s="12"/>
      <c r="F25" s="13"/>
      <c r="G25" s="2"/>
      <c r="H25" s="2"/>
    </row>
    <row r="26" spans="1:12" ht="14.95" thickBot="1" x14ac:dyDescent="0.3">
      <c r="A26" s="2"/>
      <c r="B26" s="2"/>
      <c r="C26" s="2"/>
      <c r="D26" s="2"/>
      <c r="E26" s="2"/>
      <c r="F26" s="2"/>
      <c r="G26" s="2"/>
      <c r="H26" s="2"/>
    </row>
    <row r="27" spans="1:12" ht="14.3" x14ac:dyDescent="0.25">
      <c r="A27" s="21" t="s">
        <v>14</v>
      </c>
      <c r="B27" s="22"/>
      <c r="C27" s="22"/>
      <c r="D27" s="22"/>
      <c r="E27" s="22"/>
      <c r="F27" s="22"/>
      <c r="G27" s="22"/>
      <c r="H27" s="22"/>
      <c r="I27" s="23"/>
      <c r="J27" s="23"/>
      <c r="K27" s="23"/>
      <c r="L27" s="24"/>
    </row>
    <row r="28" spans="1:12" x14ac:dyDescent="0.4">
      <c r="A28" s="25"/>
      <c r="B28" s="26"/>
      <c r="C28" s="26"/>
      <c r="D28" s="26" t="s">
        <v>15</v>
      </c>
      <c r="E28" s="26"/>
      <c r="F28" s="27">
        <f>F4-I5</f>
        <v>110</v>
      </c>
      <c r="G28" s="26"/>
      <c r="H28" s="26"/>
      <c r="I28" s="28"/>
      <c r="J28" s="28"/>
      <c r="K28" s="28"/>
      <c r="L28" s="29"/>
    </row>
    <row r="29" spans="1:12" x14ac:dyDescent="0.4">
      <c r="A29" s="25"/>
      <c r="B29" s="26"/>
      <c r="C29" s="26"/>
      <c r="D29" s="26" t="s">
        <v>16</v>
      </c>
      <c r="E29" s="26"/>
      <c r="F29" s="27">
        <f>I5-F6</f>
        <v>80</v>
      </c>
      <c r="G29" s="26"/>
      <c r="H29" s="26"/>
      <c r="I29" s="28"/>
      <c r="J29" s="28"/>
      <c r="K29" s="28"/>
      <c r="L29" s="29"/>
    </row>
    <row r="30" spans="1:12" x14ac:dyDescent="0.4">
      <c r="A30" s="25"/>
      <c r="B30" s="26"/>
      <c r="C30" s="26"/>
      <c r="D30" s="26" t="s">
        <v>17</v>
      </c>
      <c r="E30" s="26"/>
      <c r="F30" s="30">
        <f>F28/(F28+F29)</f>
        <v>0.57894736842105265</v>
      </c>
      <c r="G30" s="26"/>
      <c r="H30" s="26"/>
      <c r="I30" s="28"/>
      <c r="J30" s="28"/>
      <c r="K30" s="28"/>
      <c r="L30" s="29"/>
    </row>
    <row r="31" spans="1:12" x14ac:dyDescent="0.4">
      <c r="A31" s="25"/>
      <c r="B31" s="26"/>
      <c r="C31" s="26"/>
      <c r="D31" s="26" t="s">
        <v>18</v>
      </c>
      <c r="E31" s="26"/>
      <c r="F31" s="26">
        <f>C38</f>
        <v>17000</v>
      </c>
      <c r="G31" s="26"/>
      <c r="H31" s="26"/>
      <c r="I31" s="28"/>
      <c r="J31" s="28"/>
      <c r="K31" s="28"/>
      <c r="L31" s="29"/>
    </row>
    <row r="32" spans="1:12" x14ac:dyDescent="0.4">
      <c r="A32" s="25"/>
      <c r="B32" s="26"/>
      <c r="C32" s="26"/>
      <c r="D32" s="26"/>
      <c r="E32" s="26"/>
      <c r="F32" s="26"/>
      <c r="G32" s="26"/>
      <c r="H32" s="26"/>
      <c r="I32" s="28"/>
      <c r="J32" s="28"/>
      <c r="K32" s="28"/>
      <c r="L32" s="29"/>
    </row>
    <row r="33" spans="1:12" x14ac:dyDescent="0.4">
      <c r="A33" s="31"/>
      <c r="B33" s="32"/>
      <c r="C33" s="44" t="s">
        <v>5</v>
      </c>
      <c r="D33" s="44" t="s">
        <v>6</v>
      </c>
      <c r="E33" s="44" t="s">
        <v>12</v>
      </c>
      <c r="F33" s="44" t="s">
        <v>13</v>
      </c>
      <c r="G33" s="45" t="s">
        <v>20</v>
      </c>
      <c r="H33" s="44" t="s">
        <v>19</v>
      </c>
      <c r="I33" s="44" t="s">
        <v>21</v>
      </c>
      <c r="J33" s="44" t="s">
        <v>22</v>
      </c>
      <c r="K33" s="44" t="s">
        <v>23</v>
      </c>
      <c r="L33" s="46" t="s">
        <v>24</v>
      </c>
    </row>
    <row r="34" spans="1:12" ht="14.3" x14ac:dyDescent="0.25">
      <c r="A34" s="31"/>
      <c r="B34" s="32"/>
      <c r="C34" s="16">
        <v>9000</v>
      </c>
      <c r="D34" s="16">
        <v>3</v>
      </c>
      <c r="E34" s="10">
        <f>D34/$C$25</f>
        <v>0.27272727272727271</v>
      </c>
      <c r="F34" s="10">
        <f>E34</f>
        <v>0.27272727272727271</v>
      </c>
      <c r="G34" s="34">
        <f>$F$31</f>
        <v>17000</v>
      </c>
      <c r="H34" s="36">
        <f>MIN(C34,G34)*$F$4</f>
        <v>2250000</v>
      </c>
      <c r="I34" s="37">
        <f>$F$6*MAX(G34-C34,0)</f>
        <v>480000</v>
      </c>
      <c r="J34" s="37">
        <f>H34+I34</f>
        <v>2730000</v>
      </c>
      <c r="K34" s="37">
        <f>$I$6+($I$5*G34)</f>
        <v>2450000</v>
      </c>
      <c r="L34" s="38">
        <f>J34-K34</f>
        <v>280000</v>
      </c>
    </row>
    <row r="35" spans="1:12" ht="14.3" x14ac:dyDescent="0.25">
      <c r="A35" s="31"/>
      <c r="B35" s="32"/>
      <c r="C35" s="16">
        <v>11000</v>
      </c>
      <c r="D35" s="16">
        <v>1</v>
      </c>
      <c r="E35" s="10">
        <f t="shared" ref="E35:E40" si="2">D35/$C$25</f>
        <v>9.0909090909090912E-2</v>
      </c>
      <c r="F35" s="10">
        <f>F34+E35</f>
        <v>0.36363636363636365</v>
      </c>
      <c r="G35" s="34">
        <f t="shared" ref="G35:G40" si="3">$F$31</f>
        <v>17000</v>
      </c>
      <c r="H35" s="36">
        <f t="shared" ref="H35:H40" si="4">MIN(C35,G35)*$F$4</f>
        <v>2750000</v>
      </c>
      <c r="I35" s="37">
        <f t="shared" ref="I35:I40" si="5">$F$6*MAX(G35-C35,0)</f>
        <v>360000</v>
      </c>
      <c r="J35" s="37">
        <f t="shared" ref="J35:J40" si="6">H35+I35</f>
        <v>3110000</v>
      </c>
      <c r="K35" s="37">
        <f t="shared" ref="K35:K40" si="7">$I$6+($I$5*G35)</f>
        <v>2450000</v>
      </c>
      <c r="L35" s="38">
        <f t="shared" ref="L35:L40" si="8">J35-K35</f>
        <v>660000</v>
      </c>
    </row>
    <row r="36" spans="1:12" ht="14.3" x14ac:dyDescent="0.25">
      <c r="A36" s="31"/>
      <c r="B36" s="32"/>
      <c r="C36" s="16">
        <v>14000</v>
      </c>
      <c r="D36" s="16">
        <v>1</v>
      </c>
      <c r="E36" s="10">
        <f t="shared" si="2"/>
        <v>9.0909090909090912E-2</v>
      </c>
      <c r="F36" s="10">
        <f t="shared" ref="F36:F40" si="9">F35+E36</f>
        <v>0.45454545454545459</v>
      </c>
      <c r="G36" s="34">
        <f t="shared" si="3"/>
        <v>17000</v>
      </c>
      <c r="H36" s="36">
        <f t="shared" si="4"/>
        <v>3500000</v>
      </c>
      <c r="I36" s="37">
        <f t="shared" si="5"/>
        <v>180000</v>
      </c>
      <c r="J36" s="37">
        <f t="shared" si="6"/>
        <v>3680000</v>
      </c>
      <c r="K36" s="37">
        <f t="shared" si="7"/>
        <v>2450000</v>
      </c>
      <c r="L36" s="38">
        <f t="shared" si="8"/>
        <v>1230000</v>
      </c>
    </row>
    <row r="37" spans="1:12" x14ac:dyDescent="0.4">
      <c r="A37" s="25"/>
      <c r="B37" s="32"/>
      <c r="C37" s="16">
        <v>15000</v>
      </c>
      <c r="D37" s="16">
        <v>1</v>
      </c>
      <c r="E37" s="10">
        <f t="shared" si="2"/>
        <v>9.0909090909090912E-2</v>
      </c>
      <c r="F37" s="10">
        <f t="shared" si="9"/>
        <v>0.54545454545454553</v>
      </c>
      <c r="G37" s="34">
        <f t="shared" si="3"/>
        <v>17000</v>
      </c>
      <c r="H37" s="36">
        <f t="shared" si="4"/>
        <v>3750000</v>
      </c>
      <c r="I37" s="37">
        <f t="shared" si="5"/>
        <v>120000</v>
      </c>
      <c r="J37" s="37">
        <f t="shared" si="6"/>
        <v>3870000</v>
      </c>
      <c r="K37" s="37">
        <f t="shared" si="7"/>
        <v>2450000</v>
      </c>
      <c r="L37" s="38">
        <f t="shared" si="8"/>
        <v>1420000</v>
      </c>
    </row>
    <row r="38" spans="1:12" x14ac:dyDescent="0.4">
      <c r="A38" s="25"/>
      <c r="B38" s="32"/>
      <c r="C38" s="16">
        <v>17000</v>
      </c>
      <c r="D38" s="16">
        <v>1</v>
      </c>
      <c r="E38" s="10">
        <f t="shared" si="2"/>
        <v>9.0909090909090912E-2</v>
      </c>
      <c r="F38" s="10">
        <f t="shared" si="9"/>
        <v>0.63636363636363646</v>
      </c>
      <c r="G38" s="34">
        <f t="shared" si="3"/>
        <v>17000</v>
      </c>
      <c r="H38" s="36">
        <f t="shared" si="4"/>
        <v>4250000</v>
      </c>
      <c r="I38" s="37">
        <f t="shared" si="5"/>
        <v>0</v>
      </c>
      <c r="J38" s="37">
        <f t="shared" si="6"/>
        <v>4250000</v>
      </c>
      <c r="K38" s="37">
        <f t="shared" si="7"/>
        <v>2450000</v>
      </c>
      <c r="L38" s="38">
        <f t="shared" si="8"/>
        <v>1800000</v>
      </c>
    </row>
    <row r="39" spans="1:12" x14ac:dyDescent="0.4">
      <c r="A39" s="25"/>
      <c r="B39" s="32"/>
      <c r="C39" s="16">
        <v>18000</v>
      </c>
      <c r="D39" s="16">
        <v>2</v>
      </c>
      <c r="E39" s="10">
        <f t="shared" si="2"/>
        <v>0.18181818181818182</v>
      </c>
      <c r="F39" s="10">
        <f t="shared" si="9"/>
        <v>0.81818181818181834</v>
      </c>
      <c r="G39" s="34">
        <f t="shared" si="3"/>
        <v>17000</v>
      </c>
      <c r="H39" s="36">
        <f t="shared" si="4"/>
        <v>4250000</v>
      </c>
      <c r="I39" s="37">
        <f t="shared" si="5"/>
        <v>0</v>
      </c>
      <c r="J39" s="37">
        <f t="shared" si="6"/>
        <v>4250000</v>
      </c>
      <c r="K39" s="37">
        <f t="shared" si="7"/>
        <v>2450000</v>
      </c>
      <c r="L39" s="38">
        <f t="shared" si="8"/>
        <v>1800000</v>
      </c>
    </row>
    <row r="40" spans="1:12" x14ac:dyDescent="0.4">
      <c r="A40" s="25"/>
      <c r="B40" s="32"/>
      <c r="C40" s="16">
        <v>19000</v>
      </c>
      <c r="D40" s="16">
        <v>2</v>
      </c>
      <c r="E40" s="10">
        <f t="shared" si="2"/>
        <v>0.18181818181818182</v>
      </c>
      <c r="F40" s="10">
        <f t="shared" si="9"/>
        <v>1.0000000000000002</v>
      </c>
      <c r="G40" s="34">
        <f t="shared" si="3"/>
        <v>17000</v>
      </c>
      <c r="H40" s="36">
        <f t="shared" si="4"/>
        <v>4250000</v>
      </c>
      <c r="I40" s="37">
        <f t="shared" si="5"/>
        <v>0</v>
      </c>
      <c r="J40" s="37">
        <f t="shared" si="6"/>
        <v>4250000</v>
      </c>
      <c r="K40" s="37">
        <f t="shared" si="7"/>
        <v>2450000</v>
      </c>
      <c r="L40" s="38">
        <f t="shared" si="8"/>
        <v>1800000</v>
      </c>
    </row>
    <row r="41" spans="1:12" ht="18.350000000000001" thickBot="1" x14ac:dyDescent="0.45">
      <c r="A41" s="39"/>
      <c r="B41" s="40"/>
      <c r="C41" s="41"/>
      <c r="D41" s="41"/>
      <c r="E41" s="41"/>
      <c r="F41" s="41"/>
      <c r="G41" s="41"/>
      <c r="H41" s="41"/>
      <c r="I41" s="42"/>
      <c r="J41" s="42"/>
      <c r="K41" s="42"/>
      <c r="L41" s="43">
        <f>SUMPRODUCT(L34:L40,E34:E40)</f>
        <v>1195454.5454545454</v>
      </c>
    </row>
    <row r="43" spans="1:12" ht="18.350000000000001" thickBot="1" x14ac:dyDescent="0.45"/>
    <row r="44" spans="1:12" ht="14.3" x14ac:dyDescent="0.25">
      <c r="A44" s="21" t="s">
        <v>25</v>
      </c>
      <c r="B44" s="22"/>
      <c r="C44" s="22"/>
      <c r="D44" s="22"/>
      <c r="E44" s="22"/>
      <c r="F44" s="22"/>
      <c r="G44" s="22"/>
      <c r="H44" s="22"/>
      <c r="I44" s="23"/>
      <c r="J44" s="23"/>
      <c r="K44" s="23"/>
      <c r="L44" s="24"/>
    </row>
    <row r="45" spans="1:12" x14ac:dyDescent="0.4">
      <c r="A45" s="25"/>
      <c r="B45" s="26"/>
      <c r="C45" s="26"/>
      <c r="D45" s="26" t="s">
        <v>15</v>
      </c>
      <c r="E45" s="26"/>
      <c r="F45" s="27">
        <f>F4-F5</f>
        <v>50</v>
      </c>
      <c r="G45" s="26"/>
      <c r="H45" s="26"/>
      <c r="I45" s="28"/>
      <c r="J45" s="28"/>
      <c r="K45" s="28"/>
      <c r="L45" s="29"/>
    </row>
    <row r="46" spans="1:12" x14ac:dyDescent="0.4">
      <c r="A46" s="25"/>
      <c r="B46" s="26"/>
      <c r="C46" s="26"/>
      <c r="D46" s="26" t="s">
        <v>16</v>
      </c>
      <c r="E46" s="26"/>
      <c r="F46" s="27">
        <f>F5-F6</f>
        <v>140</v>
      </c>
      <c r="G46" s="26"/>
      <c r="H46" s="26"/>
      <c r="I46" s="28"/>
      <c r="J46" s="28"/>
      <c r="K46" s="28"/>
      <c r="L46" s="29"/>
    </row>
    <row r="47" spans="1:12" x14ac:dyDescent="0.4">
      <c r="A47" s="25"/>
      <c r="B47" s="26"/>
      <c r="C47" s="26"/>
      <c r="D47" s="26" t="s">
        <v>17</v>
      </c>
      <c r="E47" s="26"/>
      <c r="F47" s="30">
        <f>F45/(F45+F46)</f>
        <v>0.26315789473684209</v>
      </c>
      <c r="G47" s="26"/>
      <c r="H47" s="26"/>
      <c r="I47" s="28"/>
      <c r="J47" s="28"/>
      <c r="K47" s="28"/>
      <c r="L47" s="29"/>
    </row>
    <row r="48" spans="1:12" x14ac:dyDescent="0.4">
      <c r="A48" s="25"/>
      <c r="B48" s="26"/>
      <c r="C48" s="26"/>
      <c r="D48" s="26" t="s">
        <v>18</v>
      </c>
      <c r="E48" s="26"/>
      <c r="F48" s="26">
        <f>C51</f>
        <v>9000</v>
      </c>
      <c r="G48" s="26"/>
      <c r="H48" s="26"/>
      <c r="I48" s="28"/>
      <c r="J48" s="28"/>
      <c r="K48" s="28"/>
      <c r="L48" s="29"/>
    </row>
    <row r="49" spans="1:12" x14ac:dyDescent="0.4">
      <c r="A49" s="25"/>
      <c r="B49" s="26"/>
      <c r="C49" s="26"/>
      <c r="D49" s="26"/>
      <c r="E49" s="26"/>
      <c r="F49" s="26"/>
      <c r="G49" s="26"/>
      <c r="H49" s="26"/>
      <c r="I49" s="28"/>
      <c r="J49" s="28"/>
      <c r="K49" s="28"/>
      <c r="L49" s="29"/>
    </row>
    <row r="50" spans="1:12" x14ac:dyDescent="0.4">
      <c r="A50" s="31"/>
      <c r="B50" s="32"/>
      <c r="C50" s="44" t="s">
        <v>5</v>
      </c>
      <c r="D50" s="44" t="s">
        <v>6</v>
      </c>
      <c r="E50" s="44" t="s">
        <v>12</v>
      </c>
      <c r="F50" s="44" t="s">
        <v>13</v>
      </c>
      <c r="G50" s="45" t="s">
        <v>20</v>
      </c>
      <c r="H50" s="44" t="s">
        <v>19</v>
      </c>
      <c r="I50" s="44" t="s">
        <v>21</v>
      </c>
      <c r="J50" s="44" t="s">
        <v>22</v>
      </c>
      <c r="K50" s="44" t="s">
        <v>23</v>
      </c>
      <c r="L50" s="46" t="s">
        <v>24</v>
      </c>
    </row>
    <row r="51" spans="1:12" ht="14.3" x14ac:dyDescent="0.25">
      <c r="A51" s="31"/>
      <c r="B51" s="32"/>
      <c r="C51" s="16">
        <v>9000</v>
      </c>
      <c r="D51" s="16">
        <v>3</v>
      </c>
      <c r="E51" s="10">
        <f>D51/$C$25</f>
        <v>0.27272727272727271</v>
      </c>
      <c r="F51" s="10">
        <f>E51</f>
        <v>0.27272727272727271</v>
      </c>
      <c r="G51" s="34">
        <f>$F$48</f>
        <v>9000</v>
      </c>
      <c r="H51" s="36">
        <f>MIN(C51,G51)*$F$4</f>
        <v>2250000</v>
      </c>
      <c r="I51" s="37">
        <f>$F$6*MAX(G51-C51,0)</f>
        <v>0</v>
      </c>
      <c r="J51" s="37">
        <f>H51+I51</f>
        <v>2250000</v>
      </c>
      <c r="K51" s="37">
        <f>$F$5*$F$48</f>
        <v>1800000</v>
      </c>
      <c r="L51" s="38">
        <f>J51-K51</f>
        <v>450000</v>
      </c>
    </row>
    <row r="52" spans="1:12" ht="14.3" x14ac:dyDescent="0.25">
      <c r="A52" s="31"/>
      <c r="B52" s="32"/>
      <c r="C52" s="16">
        <v>11000</v>
      </c>
      <c r="D52" s="16">
        <v>1</v>
      </c>
      <c r="E52" s="10">
        <f t="shared" ref="E52:E57" si="10">D52/$C$25</f>
        <v>9.0909090909090912E-2</v>
      </c>
      <c r="F52" s="10">
        <f>F51+E52</f>
        <v>0.36363636363636365</v>
      </c>
      <c r="G52" s="34">
        <f t="shared" ref="G52:G57" si="11">$F$48</f>
        <v>9000</v>
      </c>
      <c r="H52" s="36">
        <f t="shared" ref="H52:H57" si="12">MIN(C52,G52)*$F$4</f>
        <v>2250000</v>
      </c>
      <c r="I52" s="37">
        <f t="shared" ref="I52:I57" si="13">$F$6*MAX(G52-C52,0)</f>
        <v>0</v>
      </c>
      <c r="J52" s="37">
        <f t="shared" ref="J52:J57" si="14">H52+I52</f>
        <v>2250000</v>
      </c>
      <c r="K52" s="37">
        <f t="shared" ref="K52:K57" si="15">$F$5*$F$48</f>
        <v>1800000</v>
      </c>
      <c r="L52" s="38">
        <f t="shared" ref="L52:L57" si="16">J52-K52</f>
        <v>450000</v>
      </c>
    </row>
    <row r="53" spans="1:12" ht="14.3" x14ac:dyDescent="0.25">
      <c r="A53" s="31"/>
      <c r="B53" s="32"/>
      <c r="C53" s="16">
        <v>14000</v>
      </c>
      <c r="D53" s="16">
        <v>1</v>
      </c>
      <c r="E53" s="10">
        <f t="shared" si="10"/>
        <v>9.0909090909090912E-2</v>
      </c>
      <c r="F53" s="10">
        <f t="shared" ref="F53:F57" si="17">F52+E53</f>
        <v>0.45454545454545459</v>
      </c>
      <c r="G53" s="34">
        <f t="shared" si="11"/>
        <v>9000</v>
      </c>
      <c r="H53" s="36">
        <f t="shared" si="12"/>
        <v>2250000</v>
      </c>
      <c r="I53" s="37">
        <f t="shared" si="13"/>
        <v>0</v>
      </c>
      <c r="J53" s="37">
        <f t="shared" si="14"/>
        <v>2250000</v>
      </c>
      <c r="K53" s="37">
        <f t="shared" si="15"/>
        <v>1800000</v>
      </c>
      <c r="L53" s="38">
        <f t="shared" si="16"/>
        <v>450000</v>
      </c>
    </row>
    <row r="54" spans="1:12" x14ac:dyDescent="0.4">
      <c r="A54" s="25"/>
      <c r="B54" s="32"/>
      <c r="C54" s="16">
        <v>15000</v>
      </c>
      <c r="D54" s="16">
        <v>1</v>
      </c>
      <c r="E54" s="10">
        <f t="shared" si="10"/>
        <v>9.0909090909090912E-2</v>
      </c>
      <c r="F54" s="10">
        <f t="shared" si="17"/>
        <v>0.54545454545454553</v>
      </c>
      <c r="G54" s="34">
        <f t="shared" si="11"/>
        <v>9000</v>
      </c>
      <c r="H54" s="36">
        <f t="shared" si="12"/>
        <v>2250000</v>
      </c>
      <c r="I54" s="37">
        <f t="shared" si="13"/>
        <v>0</v>
      </c>
      <c r="J54" s="37">
        <f t="shared" si="14"/>
        <v>2250000</v>
      </c>
      <c r="K54" s="37">
        <f t="shared" si="15"/>
        <v>1800000</v>
      </c>
      <c r="L54" s="38">
        <f t="shared" si="16"/>
        <v>450000</v>
      </c>
    </row>
    <row r="55" spans="1:12" x14ac:dyDescent="0.4">
      <c r="A55" s="25"/>
      <c r="B55" s="32"/>
      <c r="C55" s="16">
        <v>17000</v>
      </c>
      <c r="D55" s="16">
        <v>1</v>
      </c>
      <c r="E55" s="10">
        <f t="shared" si="10"/>
        <v>9.0909090909090912E-2</v>
      </c>
      <c r="F55" s="10">
        <f t="shared" si="17"/>
        <v>0.63636363636363646</v>
      </c>
      <c r="G55" s="34">
        <f t="shared" si="11"/>
        <v>9000</v>
      </c>
      <c r="H55" s="36">
        <f t="shared" si="12"/>
        <v>2250000</v>
      </c>
      <c r="I55" s="37">
        <f t="shared" si="13"/>
        <v>0</v>
      </c>
      <c r="J55" s="37">
        <f t="shared" si="14"/>
        <v>2250000</v>
      </c>
      <c r="K55" s="37">
        <f t="shared" si="15"/>
        <v>1800000</v>
      </c>
      <c r="L55" s="38">
        <f t="shared" si="16"/>
        <v>450000</v>
      </c>
    </row>
    <row r="56" spans="1:12" x14ac:dyDescent="0.4">
      <c r="A56" s="25"/>
      <c r="B56" s="32"/>
      <c r="C56" s="16">
        <v>18000</v>
      </c>
      <c r="D56" s="16">
        <v>2</v>
      </c>
      <c r="E56" s="10">
        <f t="shared" si="10"/>
        <v>0.18181818181818182</v>
      </c>
      <c r="F56" s="10">
        <f t="shared" si="17"/>
        <v>0.81818181818181834</v>
      </c>
      <c r="G56" s="34">
        <f t="shared" si="11"/>
        <v>9000</v>
      </c>
      <c r="H56" s="36">
        <f t="shared" si="12"/>
        <v>2250000</v>
      </c>
      <c r="I56" s="37">
        <f t="shared" si="13"/>
        <v>0</v>
      </c>
      <c r="J56" s="37">
        <f t="shared" si="14"/>
        <v>2250000</v>
      </c>
      <c r="K56" s="37">
        <f t="shared" si="15"/>
        <v>1800000</v>
      </c>
      <c r="L56" s="38">
        <f t="shared" si="16"/>
        <v>450000</v>
      </c>
    </row>
    <row r="57" spans="1:12" x14ac:dyDescent="0.4">
      <c r="A57" s="25"/>
      <c r="B57" s="32"/>
      <c r="C57" s="16">
        <v>19000</v>
      </c>
      <c r="D57" s="16">
        <v>2</v>
      </c>
      <c r="E57" s="10">
        <f t="shared" si="10"/>
        <v>0.18181818181818182</v>
      </c>
      <c r="F57" s="10">
        <f t="shared" si="17"/>
        <v>1.0000000000000002</v>
      </c>
      <c r="G57" s="34">
        <f t="shared" si="11"/>
        <v>9000</v>
      </c>
      <c r="H57" s="36">
        <f t="shared" si="12"/>
        <v>2250000</v>
      </c>
      <c r="I57" s="37">
        <f t="shared" si="13"/>
        <v>0</v>
      </c>
      <c r="J57" s="37">
        <f t="shared" si="14"/>
        <v>2250000</v>
      </c>
      <c r="K57" s="37">
        <f t="shared" si="15"/>
        <v>1800000</v>
      </c>
      <c r="L57" s="38">
        <f t="shared" si="16"/>
        <v>450000</v>
      </c>
    </row>
    <row r="58" spans="1:12" x14ac:dyDescent="0.4">
      <c r="A58" s="25"/>
      <c r="B58" s="26"/>
      <c r="C58" s="33"/>
      <c r="D58" s="33"/>
      <c r="E58" s="33"/>
      <c r="F58" s="33"/>
      <c r="G58" s="33"/>
      <c r="H58" s="33"/>
      <c r="I58" s="35"/>
      <c r="J58" s="35"/>
      <c r="K58" s="35"/>
      <c r="L58" s="49">
        <f>SUMPRODUCT(L51:L57,E51:E57)</f>
        <v>450000</v>
      </c>
    </row>
    <row r="59" spans="1:12" x14ac:dyDescent="0.4">
      <c r="A59" s="25"/>
      <c r="B59" s="26"/>
      <c r="C59" s="26"/>
      <c r="D59" s="26"/>
      <c r="E59" s="26"/>
      <c r="F59" s="26"/>
      <c r="G59" s="26"/>
      <c r="H59" s="26"/>
      <c r="I59" s="28"/>
      <c r="J59" s="28"/>
      <c r="K59" s="28"/>
      <c r="L59" s="29"/>
    </row>
    <row r="60" spans="1:12" x14ac:dyDescent="0.4">
      <c r="A60" s="31"/>
      <c r="B60" s="32"/>
      <c r="C60" s="17" t="s">
        <v>5</v>
      </c>
      <c r="D60" s="44" t="s">
        <v>6</v>
      </c>
      <c r="E60" s="44" t="s">
        <v>12</v>
      </c>
      <c r="F60" s="44" t="s">
        <v>13</v>
      </c>
      <c r="G60" s="45" t="s">
        <v>20</v>
      </c>
      <c r="H60" s="44" t="s">
        <v>19</v>
      </c>
      <c r="I60" s="44" t="s">
        <v>21</v>
      </c>
      <c r="J60" s="44" t="s">
        <v>22</v>
      </c>
      <c r="K60" s="44" t="s">
        <v>23</v>
      </c>
      <c r="L60" s="46" t="s">
        <v>24</v>
      </c>
    </row>
    <row r="61" spans="1:12" ht="14.3" x14ac:dyDescent="0.25">
      <c r="A61" s="31"/>
      <c r="B61" s="32"/>
      <c r="C61" s="16">
        <v>9000</v>
      </c>
      <c r="D61" s="16">
        <v>3</v>
      </c>
      <c r="E61" s="10">
        <f>D61/$C$25</f>
        <v>0.27272727272727271</v>
      </c>
      <c r="F61" s="10">
        <f>E61</f>
        <v>0.27272727272727271</v>
      </c>
      <c r="G61" s="34">
        <f>$F$48</f>
        <v>9000</v>
      </c>
      <c r="H61" s="36">
        <f>G61*$I$4</f>
        <v>1800000</v>
      </c>
      <c r="I61" s="37">
        <f>$F$6*MAX(G61-C61,0)</f>
        <v>0</v>
      </c>
      <c r="J61" s="37">
        <f>H61+I61</f>
        <v>1800000</v>
      </c>
      <c r="K61" s="37">
        <f>$I$6+($I$5*G61)</f>
        <v>1330000</v>
      </c>
      <c r="L61" s="38">
        <f>J61-K61</f>
        <v>470000</v>
      </c>
    </row>
    <row r="62" spans="1:12" ht="14.3" x14ac:dyDescent="0.25">
      <c r="A62" s="31"/>
      <c r="B62" s="32"/>
      <c r="C62" s="16">
        <v>11000</v>
      </c>
      <c r="D62" s="16">
        <v>1</v>
      </c>
      <c r="E62" s="10">
        <f t="shared" ref="E62:E67" si="18">D62/$C$25</f>
        <v>9.0909090909090912E-2</v>
      </c>
      <c r="F62" s="10">
        <f>F61+E62</f>
        <v>0.36363636363636365</v>
      </c>
      <c r="G62" s="34">
        <f t="shared" ref="G62:G67" si="19">$F$48</f>
        <v>9000</v>
      </c>
      <c r="H62" s="36">
        <f t="shared" ref="H62:H67" si="20">G62*$I$4</f>
        <v>1800000</v>
      </c>
      <c r="I62" s="37">
        <f t="shared" ref="I62:I67" si="21">$F$6*MAX(G62-C62,0)</f>
        <v>0</v>
      </c>
      <c r="J62" s="37">
        <f t="shared" ref="J62:J67" si="22">H62+I62</f>
        <v>1800000</v>
      </c>
      <c r="K62" s="37">
        <f t="shared" ref="K62:K67" si="23">$I$6+($I$5*G62)</f>
        <v>1330000</v>
      </c>
      <c r="L62" s="38">
        <f t="shared" ref="L62:L67" si="24">J62-K62</f>
        <v>470000</v>
      </c>
    </row>
    <row r="63" spans="1:12" ht="14.3" x14ac:dyDescent="0.25">
      <c r="A63" s="31"/>
      <c r="B63" s="32"/>
      <c r="C63" s="16">
        <v>14000</v>
      </c>
      <c r="D63" s="16">
        <v>1</v>
      </c>
      <c r="E63" s="10">
        <f t="shared" si="18"/>
        <v>9.0909090909090912E-2</v>
      </c>
      <c r="F63" s="10">
        <f t="shared" ref="F63:F67" si="25">F62+E63</f>
        <v>0.45454545454545459</v>
      </c>
      <c r="G63" s="34">
        <f t="shared" si="19"/>
        <v>9000</v>
      </c>
      <c r="H63" s="36">
        <f t="shared" si="20"/>
        <v>1800000</v>
      </c>
      <c r="I63" s="37">
        <f t="shared" si="21"/>
        <v>0</v>
      </c>
      <c r="J63" s="37">
        <f t="shared" si="22"/>
        <v>1800000</v>
      </c>
      <c r="K63" s="37">
        <f t="shared" si="23"/>
        <v>1330000</v>
      </c>
      <c r="L63" s="38">
        <f t="shared" si="24"/>
        <v>470000</v>
      </c>
    </row>
    <row r="64" spans="1:12" x14ac:dyDescent="0.4">
      <c r="A64" s="25"/>
      <c r="B64" s="32"/>
      <c r="C64" s="16">
        <v>15000</v>
      </c>
      <c r="D64" s="16">
        <v>1</v>
      </c>
      <c r="E64" s="10">
        <f t="shared" si="18"/>
        <v>9.0909090909090912E-2</v>
      </c>
      <c r="F64" s="10">
        <f t="shared" si="25"/>
        <v>0.54545454545454553</v>
      </c>
      <c r="G64" s="34">
        <f t="shared" si="19"/>
        <v>9000</v>
      </c>
      <c r="H64" s="36">
        <f t="shared" si="20"/>
        <v>1800000</v>
      </c>
      <c r="I64" s="37">
        <f t="shared" si="21"/>
        <v>0</v>
      </c>
      <c r="J64" s="37">
        <f t="shared" si="22"/>
        <v>1800000</v>
      </c>
      <c r="K64" s="37">
        <f t="shared" si="23"/>
        <v>1330000</v>
      </c>
      <c r="L64" s="38">
        <f t="shared" si="24"/>
        <v>470000</v>
      </c>
    </row>
    <row r="65" spans="1:12" x14ac:dyDescent="0.4">
      <c r="A65" s="25"/>
      <c r="B65" s="32"/>
      <c r="C65" s="16">
        <v>17000</v>
      </c>
      <c r="D65" s="16">
        <v>1</v>
      </c>
      <c r="E65" s="10">
        <f t="shared" si="18"/>
        <v>9.0909090909090912E-2</v>
      </c>
      <c r="F65" s="10">
        <f t="shared" si="25"/>
        <v>0.63636363636363646</v>
      </c>
      <c r="G65" s="34">
        <f t="shared" si="19"/>
        <v>9000</v>
      </c>
      <c r="H65" s="36">
        <f t="shared" si="20"/>
        <v>1800000</v>
      </c>
      <c r="I65" s="37">
        <f t="shared" si="21"/>
        <v>0</v>
      </c>
      <c r="J65" s="37">
        <f t="shared" si="22"/>
        <v>1800000</v>
      </c>
      <c r="K65" s="37">
        <f t="shared" si="23"/>
        <v>1330000</v>
      </c>
      <c r="L65" s="38">
        <f t="shared" si="24"/>
        <v>470000</v>
      </c>
    </row>
    <row r="66" spans="1:12" x14ac:dyDescent="0.4">
      <c r="A66" s="25"/>
      <c r="B66" s="32"/>
      <c r="C66" s="16">
        <v>18000</v>
      </c>
      <c r="D66" s="16">
        <v>2</v>
      </c>
      <c r="E66" s="10">
        <f t="shared" si="18"/>
        <v>0.18181818181818182</v>
      </c>
      <c r="F66" s="10">
        <f t="shared" si="25"/>
        <v>0.81818181818181834</v>
      </c>
      <c r="G66" s="34">
        <f t="shared" si="19"/>
        <v>9000</v>
      </c>
      <c r="H66" s="36">
        <f t="shared" si="20"/>
        <v>1800000</v>
      </c>
      <c r="I66" s="37">
        <f t="shared" si="21"/>
        <v>0</v>
      </c>
      <c r="J66" s="37">
        <f t="shared" si="22"/>
        <v>1800000</v>
      </c>
      <c r="K66" s="37">
        <f t="shared" si="23"/>
        <v>1330000</v>
      </c>
      <c r="L66" s="38">
        <f t="shared" si="24"/>
        <v>470000</v>
      </c>
    </row>
    <row r="67" spans="1:12" x14ac:dyDescent="0.4">
      <c r="A67" s="25"/>
      <c r="B67" s="32"/>
      <c r="C67" s="16">
        <v>19000</v>
      </c>
      <c r="D67" s="16">
        <v>2</v>
      </c>
      <c r="E67" s="10">
        <f t="shared" si="18"/>
        <v>0.18181818181818182</v>
      </c>
      <c r="F67" s="10">
        <f t="shared" si="25"/>
        <v>1.0000000000000002</v>
      </c>
      <c r="G67" s="34">
        <f t="shared" si="19"/>
        <v>9000</v>
      </c>
      <c r="H67" s="36">
        <f t="shared" si="20"/>
        <v>1800000</v>
      </c>
      <c r="I67" s="37">
        <f t="shared" si="21"/>
        <v>0</v>
      </c>
      <c r="J67" s="37">
        <f t="shared" si="22"/>
        <v>1800000</v>
      </c>
      <c r="K67" s="37">
        <f t="shared" si="23"/>
        <v>1330000</v>
      </c>
      <c r="L67" s="38">
        <f t="shared" si="24"/>
        <v>470000</v>
      </c>
    </row>
    <row r="68" spans="1:12" x14ac:dyDescent="0.4">
      <c r="A68" s="25"/>
      <c r="B68" s="26"/>
      <c r="C68" s="33"/>
      <c r="D68" s="33"/>
      <c r="E68" s="33"/>
      <c r="F68" s="33"/>
      <c r="G68" s="33"/>
      <c r="H68" s="33"/>
      <c r="I68" s="35"/>
      <c r="J68" s="35"/>
      <c r="K68" s="35"/>
      <c r="L68" s="49">
        <f>SUMPRODUCT(L61:L67,E61:E67)</f>
        <v>470000.00000000006</v>
      </c>
    </row>
    <row r="69" spans="1:12" ht="18.350000000000001" thickBot="1" x14ac:dyDescent="0.45">
      <c r="A69" s="39"/>
      <c r="B69" s="40"/>
      <c r="C69" s="40"/>
      <c r="D69" s="40"/>
      <c r="E69" s="40" t="s">
        <v>30</v>
      </c>
      <c r="F69" s="40"/>
      <c r="G69" s="40"/>
      <c r="H69" s="50">
        <f>L58+L68</f>
        <v>920000</v>
      </c>
      <c r="I69" s="51"/>
      <c r="J69" s="51"/>
      <c r="K69" s="51"/>
      <c r="L69" s="52"/>
    </row>
    <row r="72" spans="1:12" ht="18.350000000000001" thickBot="1" x14ac:dyDescent="0.45"/>
    <row r="73" spans="1:12" ht="14.3" x14ac:dyDescent="0.25">
      <c r="A73" s="21" t="s">
        <v>26</v>
      </c>
      <c r="B73" s="55" t="s">
        <v>31</v>
      </c>
      <c r="C73" s="55"/>
      <c r="D73" s="55"/>
      <c r="E73" s="22"/>
      <c r="F73" s="22"/>
      <c r="G73" s="22"/>
      <c r="H73" s="22"/>
      <c r="I73" s="23"/>
      <c r="J73" s="23"/>
      <c r="K73" s="23"/>
      <c r="L73" s="24"/>
    </row>
    <row r="74" spans="1:12" ht="14.3" x14ac:dyDescent="0.25">
      <c r="A74" s="47"/>
      <c r="B74" s="48"/>
      <c r="C74" s="48"/>
      <c r="D74" s="48"/>
      <c r="E74" s="48"/>
      <c r="F74" s="48"/>
      <c r="G74" s="48"/>
      <c r="H74" s="62" t="s">
        <v>7</v>
      </c>
      <c r="I74" s="63"/>
      <c r="J74" s="28"/>
      <c r="K74" s="19" t="s">
        <v>8</v>
      </c>
      <c r="L74" s="53"/>
    </row>
    <row r="75" spans="1:12" x14ac:dyDescent="0.4">
      <c r="A75" s="25"/>
      <c r="B75" s="26"/>
      <c r="C75" s="26"/>
      <c r="D75" s="26" t="s">
        <v>15</v>
      </c>
      <c r="E75" s="26"/>
      <c r="F75" s="27">
        <f>I75-I76</f>
        <v>50</v>
      </c>
      <c r="G75" s="26"/>
      <c r="H75" s="4" t="s">
        <v>0</v>
      </c>
      <c r="I75" s="5">
        <v>250</v>
      </c>
      <c r="J75" s="28"/>
      <c r="K75" s="4" t="s">
        <v>0</v>
      </c>
      <c r="L75" s="54">
        <v>200</v>
      </c>
    </row>
    <row r="76" spans="1:12" x14ac:dyDescent="0.4">
      <c r="A76" s="25"/>
      <c r="B76" s="26"/>
      <c r="C76" s="26"/>
      <c r="D76" s="26" t="s">
        <v>16</v>
      </c>
      <c r="E76" s="26"/>
      <c r="F76" s="27">
        <f>I76-I77</f>
        <v>60</v>
      </c>
      <c r="G76" s="26"/>
      <c r="H76" s="7" t="s">
        <v>1</v>
      </c>
      <c r="I76" s="5">
        <v>200</v>
      </c>
      <c r="J76" s="28"/>
      <c r="K76" s="7" t="s">
        <v>2</v>
      </c>
      <c r="L76" s="54">
        <v>140</v>
      </c>
    </row>
    <row r="77" spans="1:12" x14ac:dyDescent="0.4">
      <c r="A77" s="25"/>
      <c r="B77" s="26"/>
      <c r="C77" s="26"/>
      <c r="D77" s="26" t="s">
        <v>17</v>
      </c>
      <c r="E77" s="26"/>
      <c r="F77" s="30">
        <f>F75/(F75+F76)</f>
        <v>0.45454545454545453</v>
      </c>
      <c r="G77" s="26"/>
      <c r="H77" s="7" t="s">
        <v>27</v>
      </c>
      <c r="I77" s="5">
        <v>140</v>
      </c>
      <c r="J77" s="28"/>
      <c r="K77" s="7" t="s">
        <v>4</v>
      </c>
      <c r="L77" s="54">
        <v>70000</v>
      </c>
    </row>
    <row r="78" spans="1:12" x14ac:dyDescent="0.4">
      <c r="A78" s="25"/>
      <c r="B78" s="26"/>
      <c r="C78" s="26"/>
      <c r="D78" s="26" t="s">
        <v>18</v>
      </c>
      <c r="E78" s="26"/>
      <c r="F78" s="26">
        <f>C83</f>
        <v>14000</v>
      </c>
      <c r="G78" s="26"/>
      <c r="H78" s="26"/>
      <c r="I78" s="28"/>
      <c r="J78" s="28"/>
      <c r="K78" s="28"/>
      <c r="L78" s="29"/>
    </row>
    <row r="79" spans="1:12" x14ac:dyDescent="0.4">
      <c r="A79" s="25"/>
      <c r="B79" s="26"/>
      <c r="C79" s="26"/>
      <c r="D79" s="26"/>
      <c r="E79" s="26"/>
      <c r="F79" s="26"/>
      <c r="G79" s="26"/>
      <c r="H79" s="26"/>
      <c r="I79" s="28"/>
      <c r="J79" s="28"/>
      <c r="K79" s="28"/>
      <c r="L79" s="29"/>
    </row>
    <row r="80" spans="1:12" x14ac:dyDescent="0.4">
      <c r="A80" s="31"/>
      <c r="B80" s="32"/>
      <c r="C80" s="44" t="s">
        <v>5</v>
      </c>
      <c r="D80" s="44" t="s">
        <v>6</v>
      </c>
      <c r="E80" s="44" t="s">
        <v>12</v>
      </c>
      <c r="F80" s="44" t="s">
        <v>13</v>
      </c>
      <c r="G80" s="45" t="s">
        <v>20</v>
      </c>
      <c r="H80" s="44" t="s">
        <v>19</v>
      </c>
      <c r="I80" s="44" t="s">
        <v>21</v>
      </c>
      <c r="J80" s="44" t="s">
        <v>22</v>
      </c>
      <c r="K80" s="44" t="s">
        <v>23</v>
      </c>
      <c r="L80" s="46" t="s">
        <v>24</v>
      </c>
    </row>
    <row r="81" spans="1:12" ht="14.3" x14ac:dyDescent="0.25">
      <c r="A81" s="31"/>
      <c r="B81" s="32"/>
      <c r="C81" s="16">
        <v>9000</v>
      </c>
      <c r="D81" s="16">
        <v>3</v>
      </c>
      <c r="E81" s="10">
        <f>D81/$C$25</f>
        <v>0.27272727272727271</v>
      </c>
      <c r="F81" s="10">
        <f>E81</f>
        <v>0.27272727272727271</v>
      </c>
      <c r="G81" s="34">
        <f>$F$78</f>
        <v>14000</v>
      </c>
      <c r="H81" s="36">
        <f>MIN(C81,G81)*$F$4</f>
        <v>2250000</v>
      </c>
      <c r="I81" s="37">
        <f>$I$77*MAX(G81-C81,0)</f>
        <v>700000</v>
      </c>
      <c r="J81" s="37">
        <f>H81+I81</f>
        <v>2950000</v>
      </c>
      <c r="K81" s="37">
        <f>$I$76*G81</f>
        <v>2800000</v>
      </c>
      <c r="L81" s="38">
        <f>J81-K81</f>
        <v>150000</v>
      </c>
    </row>
    <row r="82" spans="1:12" ht="14.3" x14ac:dyDescent="0.25">
      <c r="A82" s="31"/>
      <c r="B82" s="32"/>
      <c r="C82" s="16">
        <v>11000</v>
      </c>
      <c r="D82" s="16">
        <v>1</v>
      </c>
      <c r="E82" s="10">
        <f t="shared" ref="E82:E87" si="26">D82/$C$25</f>
        <v>9.0909090909090912E-2</v>
      </c>
      <c r="F82" s="10">
        <f>F81+E82</f>
        <v>0.36363636363636365</v>
      </c>
      <c r="G82" s="34">
        <f t="shared" ref="G82:G87" si="27">$F$78</f>
        <v>14000</v>
      </c>
      <c r="H82" s="36">
        <f t="shared" ref="H82:H87" si="28">MIN(C82,G82)*$F$4</f>
        <v>2750000</v>
      </c>
      <c r="I82" s="37">
        <f t="shared" ref="I82:I87" si="29">$I$77*MAX(G82-C82,0)</f>
        <v>420000</v>
      </c>
      <c r="J82" s="37">
        <f t="shared" ref="J82:J87" si="30">H82+I82</f>
        <v>3170000</v>
      </c>
      <c r="K82" s="37">
        <f t="shared" ref="K82:K87" si="31">$I$76*G82</f>
        <v>2800000</v>
      </c>
      <c r="L82" s="38">
        <f t="shared" ref="L82:L87" si="32">J82-K82</f>
        <v>370000</v>
      </c>
    </row>
    <row r="83" spans="1:12" ht="14.3" x14ac:dyDescent="0.25">
      <c r="A83" s="31"/>
      <c r="B83" s="32"/>
      <c r="C83" s="16">
        <v>14000</v>
      </c>
      <c r="D83" s="16">
        <v>1</v>
      </c>
      <c r="E83" s="10">
        <f t="shared" si="26"/>
        <v>9.0909090909090912E-2</v>
      </c>
      <c r="F83" s="10">
        <f t="shared" ref="F83:F87" si="33">F82+E83</f>
        <v>0.45454545454545459</v>
      </c>
      <c r="G83" s="34">
        <f t="shared" si="27"/>
        <v>14000</v>
      </c>
      <c r="H83" s="36">
        <f t="shared" si="28"/>
        <v>3500000</v>
      </c>
      <c r="I83" s="37">
        <f t="shared" si="29"/>
        <v>0</v>
      </c>
      <c r="J83" s="37">
        <f t="shared" si="30"/>
        <v>3500000</v>
      </c>
      <c r="K83" s="37">
        <f t="shared" si="31"/>
        <v>2800000</v>
      </c>
      <c r="L83" s="38">
        <f t="shared" si="32"/>
        <v>700000</v>
      </c>
    </row>
    <row r="84" spans="1:12" x14ac:dyDescent="0.4">
      <c r="A84" s="25"/>
      <c r="B84" s="32"/>
      <c r="C84" s="16">
        <v>15000</v>
      </c>
      <c r="D84" s="16">
        <v>1</v>
      </c>
      <c r="E84" s="10">
        <f t="shared" si="26"/>
        <v>9.0909090909090912E-2</v>
      </c>
      <c r="F84" s="10">
        <f t="shared" si="33"/>
        <v>0.54545454545454553</v>
      </c>
      <c r="G84" s="34">
        <f t="shared" si="27"/>
        <v>14000</v>
      </c>
      <c r="H84" s="36">
        <f t="shared" si="28"/>
        <v>3500000</v>
      </c>
      <c r="I84" s="37">
        <f t="shared" si="29"/>
        <v>0</v>
      </c>
      <c r="J84" s="37">
        <f t="shared" si="30"/>
        <v>3500000</v>
      </c>
      <c r="K84" s="37">
        <f t="shared" si="31"/>
        <v>2800000</v>
      </c>
      <c r="L84" s="38">
        <f t="shared" si="32"/>
        <v>700000</v>
      </c>
    </row>
    <row r="85" spans="1:12" x14ac:dyDescent="0.4">
      <c r="A85" s="25"/>
      <c r="B85" s="32"/>
      <c r="C85" s="16">
        <v>17000</v>
      </c>
      <c r="D85" s="16">
        <v>1</v>
      </c>
      <c r="E85" s="10">
        <f t="shared" si="26"/>
        <v>9.0909090909090912E-2</v>
      </c>
      <c r="F85" s="10">
        <f t="shared" si="33"/>
        <v>0.63636363636363646</v>
      </c>
      <c r="G85" s="34">
        <f t="shared" si="27"/>
        <v>14000</v>
      </c>
      <c r="H85" s="36">
        <f t="shared" si="28"/>
        <v>3500000</v>
      </c>
      <c r="I85" s="37">
        <f t="shared" si="29"/>
        <v>0</v>
      </c>
      <c r="J85" s="37">
        <f t="shared" si="30"/>
        <v>3500000</v>
      </c>
      <c r="K85" s="37">
        <f t="shared" si="31"/>
        <v>2800000</v>
      </c>
      <c r="L85" s="38">
        <f t="shared" si="32"/>
        <v>700000</v>
      </c>
    </row>
    <row r="86" spans="1:12" x14ac:dyDescent="0.4">
      <c r="A86" s="25"/>
      <c r="B86" s="32"/>
      <c r="C86" s="16">
        <v>18000</v>
      </c>
      <c r="D86" s="16">
        <v>2</v>
      </c>
      <c r="E86" s="10">
        <f t="shared" si="26"/>
        <v>0.18181818181818182</v>
      </c>
      <c r="F86" s="10">
        <f t="shared" si="33"/>
        <v>0.81818181818181834</v>
      </c>
      <c r="G86" s="34">
        <f t="shared" si="27"/>
        <v>14000</v>
      </c>
      <c r="H86" s="36">
        <f t="shared" si="28"/>
        <v>3500000</v>
      </c>
      <c r="I86" s="37">
        <f t="shared" si="29"/>
        <v>0</v>
      </c>
      <c r="J86" s="37">
        <f t="shared" si="30"/>
        <v>3500000</v>
      </c>
      <c r="K86" s="37">
        <f t="shared" si="31"/>
        <v>2800000</v>
      </c>
      <c r="L86" s="38">
        <f t="shared" si="32"/>
        <v>700000</v>
      </c>
    </row>
    <row r="87" spans="1:12" x14ac:dyDescent="0.4">
      <c r="A87" s="25"/>
      <c r="B87" s="32"/>
      <c r="C87" s="16">
        <v>19000</v>
      </c>
      <c r="D87" s="16">
        <v>2</v>
      </c>
      <c r="E87" s="10">
        <f t="shared" si="26"/>
        <v>0.18181818181818182</v>
      </c>
      <c r="F87" s="10">
        <f t="shared" si="33"/>
        <v>1.0000000000000002</v>
      </c>
      <c r="G87" s="34">
        <f t="shared" si="27"/>
        <v>14000</v>
      </c>
      <c r="H87" s="36">
        <f t="shared" si="28"/>
        <v>3500000</v>
      </c>
      <c r="I87" s="37">
        <f t="shared" si="29"/>
        <v>0</v>
      </c>
      <c r="J87" s="37">
        <f t="shared" si="30"/>
        <v>3500000</v>
      </c>
      <c r="K87" s="37">
        <f t="shared" si="31"/>
        <v>2800000</v>
      </c>
      <c r="L87" s="38">
        <f t="shared" si="32"/>
        <v>700000</v>
      </c>
    </row>
    <row r="88" spans="1:12" x14ac:dyDescent="0.4">
      <c r="A88" s="25"/>
      <c r="B88" s="26"/>
      <c r="C88" s="33"/>
      <c r="D88" s="33"/>
      <c r="E88" s="33"/>
      <c r="F88" s="33"/>
      <c r="G88" s="33"/>
      <c r="H88" s="33"/>
      <c r="I88" s="35"/>
      <c r="J88" s="35"/>
      <c r="K88" s="35"/>
      <c r="L88" s="49">
        <f>SUMPRODUCT(L81:L87,E81:E87)</f>
        <v>520000.00000000006</v>
      </c>
    </row>
    <row r="89" spans="1:12" x14ac:dyDescent="0.4">
      <c r="A89" s="25"/>
      <c r="B89" s="26"/>
      <c r="C89" s="26"/>
      <c r="D89" s="26"/>
      <c r="E89" s="26"/>
      <c r="F89" s="26"/>
      <c r="G89" s="26"/>
      <c r="H89" s="26"/>
      <c r="I89" s="28"/>
      <c r="J89" s="28"/>
      <c r="K89" s="28"/>
      <c r="L89" s="29"/>
    </row>
    <row r="90" spans="1:12" x14ac:dyDescent="0.4">
      <c r="A90" s="31"/>
      <c r="B90" s="32"/>
      <c r="C90" s="17" t="s">
        <v>5</v>
      </c>
      <c r="D90" s="44" t="s">
        <v>6</v>
      </c>
      <c r="E90" s="44" t="s">
        <v>12</v>
      </c>
      <c r="F90" s="44" t="s">
        <v>13</v>
      </c>
      <c r="G90" s="45" t="s">
        <v>20</v>
      </c>
      <c r="H90" s="44" t="s">
        <v>19</v>
      </c>
      <c r="I90" s="44" t="s">
        <v>22</v>
      </c>
      <c r="J90" s="44" t="s">
        <v>28</v>
      </c>
      <c r="K90" s="44" t="s">
        <v>29</v>
      </c>
      <c r="L90" s="46" t="s">
        <v>24</v>
      </c>
    </row>
    <row r="91" spans="1:12" ht="14.3" x14ac:dyDescent="0.25">
      <c r="A91" s="31"/>
      <c r="B91" s="32"/>
      <c r="C91" s="16">
        <v>9000</v>
      </c>
      <c r="D91" s="16">
        <v>3</v>
      </c>
      <c r="E91" s="10">
        <f>D91/$C$25</f>
        <v>0.27272727272727271</v>
      </c>
      <c r="F91" s="10">
        <f>E91</f>
        <v>0.27272727272727271</v>
      </c>
      <c r="G91" s="34">
        <f>$F$78</f>
        <v>14000</v>
      </c>
      <c r="H91" s="36">
        <f>G91*$I$4</f>
        <v>2800000</v>
      </c>
      <c r="I91" s="37">
        <f>H91</f>
        <v>2800000</v>
      </c>
      <c r="J91" s="37">
        <f t="shared" ref="J91:J97" si="34">$I$6+($I$5*G91)</f>
        <v>2030000</v>
      </c>
      <c r="K91" s="37">
        <f t="shared" ref="K91:K97" si="35">$I$77*MAX(G91-C91,0)</f>
        <v>700000</v>
      </c>
      <c r="L91" s="38">
        <f>I91-J91-K91</f>
        <v>70000</v>
      </c>
    </row>
    <row r="92" spans="1:12" ht="14.3" x14ac:dyDescent="0.25">
      <c r="A92" s="31"/>
      <c r="B92" s="32"/>
      <c r="C92" s="16">
        <v>11000</v>
      </c>
      <c r="D92" s="16">
        <v>1</v>
      </c>
      <c r="E92" s="10">
        <f t="shared" ref="E92:E97" si="36">D92/$C$25</f>
        <v>9.0909090909090912E-2</v>
      </c>
      <c r="F92" s="10">
        <f>F91+E92</f>
        <v>0.36363636363636365</v>
      </c>
      <c r="G92" s="34">
        <f t="shared" ref="G92:G97" si="37">$F$78</f>
        <v>14000</v>
      </c>
      <c r="H92" s="36">
        <f t="shared" ref="H92:H97" si="38">G92*$I$4</f>
        <v>2800000</v>
      </c>
      <c r="I92" s="37">
        <f t="shared" ref="I92:I97" si="39">H92</f>
        <v>2800000</v>
      </c>
      <c r="J92" s="37">
        <f t="shared" si="34"/>
        <v>2030000</v>
      </c>
      <c r="K92" s="37">
        <f t="shared" si="35"/>
        <v>420000</v>
      </c>
      <c r="L92" s="38">
        <f t="shared" ref="L92:L97" si="40">I92-J92-K92</f>
        <v>350000</v>
      </c>
    </row>
    <row r="93" spans="1:12" ht="14.3" x14ac:dyDescent="0.25">
      <c r="A93" s="31"/>
      <c r="B93" s="32"/>
      <c r="C93" s="16">
        <v>14000</v>
      </c>
      <c r="D93" s="16">
        <v>1</v>
      </c>
      <c r="E93" s="10">
        <f t="shared" si="36"/>
        <v>9.0909090909090912E-2</v>
      </c>
      <c r="F93" s="10">
        <f t="shared" ref="F93:F97" si="41">F92+E93</f>
        <v>0.45454545454545459</v>
      </c>
      <c r="G93" s="34">
        <f t="shared" si="37"/>
        <v>14000</v>
      </c>
      <c r="H93" s="36">
        <f t="shared" si="38"/>
        <v>2800000</v>
      </c>
      <c r="I93" s="37">
        <f t="shared" si="39"/>
        <v>2800000</v>
      </c>
      <c r="J93" s="37">
        <f t="shared" si="34"/>
        <v>2030000</v>
      </c>
      <c r="K93" s="37">
        <f t="shared" si="35"/>
        <v>0</v>
      </c>
      <c r="L93" s="38">
        <f t="shared" si="40"/>
        <v>770000</v>
      </c>
    </row>
    <row r="94" spans="1:12" x14ac:dyDescent="0.4">
      <c r="A94" s="25"/>
      <c r="B94" s="32"/>
      <c r="C94" s="16">
        <v>15000</v>
      </c>
      <c r="D94" s="16">
        <v>1</v>
      </c>
      <c r="E94" s="10">
        <f t="shared" si="36"/>
        <v>9.0909090909090912E-2</v>
      </c>
      <c r="F94" s="10">
        <f t="shared" si="41"/>
        <v>0.54545454545454553</v>
      </c>
      <c r="G94" s="34">
        <f t="shared" si="37"/>
        <v>14000</v>
      </c>
      <c r="H94" s="36">
        <f t="shared" si="38"/>
        <v>2800000</v>
      </c>
      <c r="I94" s="37">
        <f t="shared" si="39"/>
        <v>2800000</v>
      </c>
      <c r="J94" s="37">
        <f t="shared" si="34"/>
        <v>2030000</v>
      </c>
      <c r="K94" s="37">
        <f t="shared" si="35"/>
        <v>0</v>
      </c>
      <c r="L94" s="38">
        <f t="shared" si="40"/>
        <v>770000</v>
      </c>
    </row>
    <row r="95" spans="1:12" x14ac:dyDescent="0.4">
      <c r="A95" s="25"/>
      <c r="B95" s="32"/>
      <c r="C95" s="16">
        <v>17000</v>
      </c>
      <c r="D95" s="16">
        <v>1</v>
      </c>
      <c r="E95" s="10">
        <f t="shared" si="36"/>
        <v>9.0909090909090912E-2</v>
      </c>
      <c r="F95" s="10">
        <f t="shared" si="41"/>
        <v>0.63636363636363646</v>
      </c>
      <c r="G95" s="34">
        <f t="shared" si="37"/>
        <v>14000</v>
      </c>
      <c r="H95" s="36">
        <f t="shared" si="38"/>
        <v>2800000</v>
      </c>
      <c r="I95" s="37">
        <f t="shared" si="39"/>
        <v>2800000</v>
      </c>
      <c r="J95" s="37">
        <f t="shared" si="34"/>
        <v>2030000</v>
      </c>
      <c r="K95" s="37">
        <f t="shared" si="35"/>
        <v>0</v>
      </c>
      <c r="L95" s="38">
        <f t="shared" si="40"/>
        <v>770000</v>
      </c>
    </row>
    <row r="96" spans="1:12" x14ac:dyDescent="0.4">
      <c r="A96" s="25"/>
      <c r="B96" s="32"/>
      <c r="C96" s="16">
        <v>18000</v>
      </c>
      <c r="D96" s="16">
        <v>2</v>
      </c>
      <c r="E96" s="10">
        <f t="shared" si="36"/>
        <v>0.18181818181818182</v>
      </c>
      <c r="F96" s="10">
        <f t="shared" si="41"/>
        <v>0.81818181818181834</v>
      </c>
      <c r="G96" s="34">
        <f t="shared" si="37"/>
        <v>14000</v>
      </c>
      <c r="H96" s="36">
        <f t="shared" si="38"/>
        <v>2800000</v>
      </c>
      <c r="I96" s="37">
        <f t="shared" si="39"/>
        <v>2800000</v>
      </c>
      <c r="J96" s="37">
        <f t="shared" si="34"/>
        <v>2030000</v>
      </c>
      <c r="K96" s="37">
        <f t="shared" si="35"/>
        <v>0</v>
      </c>
      <c r="L96" s="38">
        <f t="shared" si="40"/>
        <v>770000</v>
      </c>
    </row>
    <row r="97" spans="1:12" x14ac:dyDescent="0.4">
      <c r="A97" s="25"/>
      <c r="B97" s="32"/>
      <c r="C97" s="16">
        <v>19000</v>
      </c>
      <c r="D97" s="16">
        <v>2</v>
      </c>
      <c r="E97" s="10">
        <f t="shared" si="36"/>
        <v>0.18181818181818182</v>
      </c>
      <c r="F97" s="10">
        <f t="shared" si="41"/>
        <v>1.0000000000000002</v>
      </c>
      <c r="G97" s="34">
        <f t="shared" si="37"/>
        <v>14000</v>
      </c>
      <c r="H97" s="36">
        <f t="shared" si="38"/>
        <v>2800000</v>
      </c>
      <c r="I97" s="37">
        <f t="shared" si="39"/>
        <v>2800000</v>
      </c>
      <c r="J97" s="37">
        <f t="shared" si="34"/>
        <v>2030000</v>
      </c>
      <c r="K97" s="37">
        <f t="shared" si="35"/>
        <v>0</v>
      </c>
      <c r="L97" s="38">
        <f t="shared" si="40"/>
        <v>770000</v>
      </c>
    </row>
    <row r="98" spans="1:12" ht="18.350000000000001" thickBot="1" x14ac:dyDescent="0.45">
      <c r="A98" s="39"/>
      <c r="B98" s="40"/>
      <c r="C98" s="41"/>
      <c r="D98" s="41"/>
      <c r="E98" s="41"/>
      <c r="F98" s="41"/>
      <c r="G98" s="41"/>
      <c r="H98" s="41"/>
      <c r="I98" s="42"/>
      <c r="J98" s="42"/>
      <c r="K98" s="42"/>
      <c r="L98" s="43">
        <f>SUMPRODUCT(L91:L97,E91:E97)</f>
        <v>540909.09090909094</v>
      </c>
    </row>
    <row r="99" spans="1:12" ht="18.350000000000001" thickBot="1" x14ac:dyDescent="0.45">
      <c r="A99" s="39"/>
      <c r="B99" s="40"/>
      <c r="C99" s="40"/>
      <c r="D99" s="40"/>
      <c r="E99" s="40" t="s">
        <v>30</v>
      </c>
      <c r="F99" s="40"/>
      <c r="G99" s="40"/>
      <c r="H99" s="50">
        <f>L88+L98</f>
        <v>1060909.0909090911</v>
      </c>
      <c r="I99" s="51"/>
      <c r="J99" s="51"/>
      <c r="K99" s="51"/>
      <c r="L99" s="52"/>
    </row>
    <row r="101" spans="1:12" x14ac:dyDescent="0.4">
      <c r="A101" s="57"/>
      <c r="B101" s="57" t="s">
        <v>32</v>
      </c>
      <c r="C101" s="57"/>
      <c r="D101" s="57"/>
      <c r="E101" s="57"/>
      <c r="F101" s="57"/>
      <c r="G101" s="57"/>
      <c r="H101" s="57"/>
      <c r="I101" s="58"/>
      <c r="J101" s="58"/>
      <c r="K101" s="58"/>
      <c r="L101" s="58"/>
    </row>
    <row r="102" spans="1:12" x14ac:dyDescent="0.4">
      <c r="B102" s="56" t="s">
        <v>33</v>
      </c>
    </row>
    <row r="104" spans="1:12" ht="18.350000000000001" thickBot="1" x14ac:dyDescent="0.45"/>
    <row r="105" spans="1:12" ht="14.3" x14ac:dyDescent="0.25">
      <c r="A105" s="21" t="s">
        <v>34</v>
      </c>
      <c r="B105" s="55" t="s">
        <v>36</v>
      </c>
      <c r="C105" s="55"/>
      <c r="D105" s="55"/>
      <c r="E105" s="22"/>
      <c r="F105" s="22"/>
      <c r="G105" s="22"/>
      <c r="H105" s="22"/>
      <c r="I105" s="23"/>
      <c r="J105" s="23"/>
      <c r="K105" s="23"/>
      <c r="L105" s="24"/>
    </row>
    <row r="106" spans="1:12" ht="14.3" x14ac:dyDescent="0.25">
      <c r="A106" s="47"/>
      <c r="B106" s="48"/>
      <c r="C106" s="48"/>
      <c r="D106" s="48"/>
      <c r="E106" s="48"/>
      <c r="F106" s="48"/>
      <c r="G106" s="48"/>
      <c r="H106" s="62" t="s">
        <v>7</v>
      </c>
      <c r="I106" s="63"/>
      <c r="J106" s="28"/>
      <c r="K106" s="19" t="s">
        <v>8</v>
      </c>
      <c r="L106" s="53"/>
    </row>
    <row r="107" spans="1:12" x14ac:dyDescent="0.4">
      <c r="A107" s="25"/>
      <c r="B107" s="26"/>
      <c r="C107" s="26"/>
      <c r="D107" s="26" t="s">
        <v>15</v>
      </c>
      <c r="E107" s="26"/>
      <c r="F107" s="27">
        <f>(I107*I110)-I108</f>
        <v>92.5</v>
      </c>
      <c r="G107" s="26"/>
      <c r="H107" s="4" t="s">
        <v>0</v>
      </c>
      <c r="I107" s="5">
        <v>250</v>
      </c>
      <c r="J107" s="28"/>
      <c r="K107" s="4" t="s">
        <v>0</v>
      </c>
      <c r="L107" s="54">
        <f>I108</f>
        <v>120</v>
      </c>
    </row>
    <row r="108" spans="1:12" x14ac:dyDescent="0.4">
      <c r="A108" s="25"/>
      <c r="B108" s="26"/>
      <c r="C108" s="26"/>
      <c r="D108" s="26" t="s">
        <v>16</v>
      </c>
      <c r="E108" s="26"/>
      <c r="F108" s="27">
        <f>I108-I109</f>
        <v>60</v>
      </c>
      <c r="G108" s="26"/>
      <c r="H108" s="7" t="s">
        <v>35</v>
      </c>
      <c r="I108" s="59">
        <v>120</v>
      </c>
      <c r="J108" s="28"/>
      <c r="K108" s="7" t="s">
        <v>2</v>
      </c>
      <c r="L108" s="54">
        <v>140</v>
      </c>
    </row>
    <row r="109" spans="1:12" x14ac:dyDescent="0.4">
      <c r="A109" s="25"/>
      <c r="B109" s="26"/>
      <c r="C109" s="26"/>
      <c r="D109" s="26" t="s">
        <v>17</v>
      </c>
      <c r="E109" s="26"/>
      <c r="F109" s="30">
        <f>F107/(F107+F108)</f>
        <v>0.60655737704918034</v>
      </c>
      <c r="G109" s="26"/>
      <c r="H109" s="7" t="s">
        <v>3</v>
      </c>
      <c r="I109" s="5">
        <v>60</v>
      </c>
      <c r="J109" s="28"/>
      <c r="K109" s="7" t="s">
        <v>4</v>
      </c>
      <c r="L109" s="54">
        <v>70000</v>
      </c>
    </row>
    <row r="110" spans="1:12" x14ac:dyDescent="0.4">
      <c r="A110" s="25"/>
      <c r="B110" s="26"/>
      <c r="C110" s="26"/>
      <c r="D110" s="26" t="s">
        <v>18</v>
      </c>
      <c r="E110" s="26"/>
      <c r="F110" s="26">
        <f>C117</f>
        <v>17000</v>
      </c>
      <c r="G110" s="26"/>
      <c r="H110" s="26" t="s">
        <v>37</v>
      </c>
      <c r="I110" s="28">
        <v>0.85</v>
      </c>
      <c r="J110" s="28"/>
      <c r="K110" s="60" t="s">
        <v>38</v>
      </c>
      <c r="L110" s="29">
        <f>1-I110</f>
        <v>0.15000000000000002</v>
      </c>
    </row>
    <row r="111" spans="1:12" x14ac:dyDescent="0.4">
      <c r="A111" s="25"/>
      <c r="B111" s="26"/>
      <c r="C111" s="26"/>
      <c r="D111" s="26"/>
      <c r="E111" s="26"/>
      <c r="F111" s="26"/>
      <c r="G111" s="26"/>
      <c r="H111" s="26"/>
      <c r="I111" s="28"/>
      <c r="J111" s="28"/>
      <c r="K111" s="28"/>
      <c r="L111" s="29"/>
    </row>
    <row r="112" spans="1:12" x14ac:dyDescent="0.4">
      <c r="A112" s="31"/>
      <c r="B112" s="32"/>
      <c r="C112" s="44" t="s">
        <v>5</v>
      </c>
      <c r="D112" s="44" t="s">
        <v>6</v>
      </c>
      <c r="E112" s="44" t="s">
        <v>12</v>
      </c>
      <c r="F112" s="44" t="s">
        <v>13</v>
      </c>
      <c r="G112" s="45" t="s">
        <v>20</v>
      </c>
      <c r="H112" s="44" t="s">
        <v>19</v>
      </c>
      <c r="I112" s="44" t="s">
        <v>21</v>
      </c>
      <c r="J112" s="44" t="s">
        <v>22</v>
      </c>
      <c r="K112" s="44" t="s">
        <v>23</v>
      </c>
      <c r="L112" s="46" t="s">
        <v>24</v>
      </c>
    </row>
    <row r="113" spans="1:12" ht="14.3" x14ac:dyDescent="0.25">
      <c r="A113" s="31"/>
      <c r="B113" s="32"/>
      <c r="C113" s="16">
        <v>9000</v>
      </c>
      <c r="D113" s="16">
        <v>3</v>
      </c>
      <c r="E113" s="10">
        <f>D113/$C$25</f>
        <v>0.27272727272727271</v>
      </c>
      <c r="F113" s="10">
        <f>E113</f>
        <v>0.27272727272727271</v>
      </c>
      <c r="G113" s="34">
        <f>$F$78</f>
        <v>14000</v>
      </c>
      <c r="H113" s="36">
        <f>MIN(C113,G113)*$F$4</f>
        <v>2250000</v>
      </c>
      <c r="I113" s="37">
        <f>$I$77*MAX(G113-C113,0)</f>
        <v>700000</v>
      </c>
      <c r="J113" s="37">
        <f>H113+I113</f>
        <v>2950000</v>
      </c>
      <c r="K113" s="37">
        <f>$I$76*G113</f>
        <v>2800000</v>
      </c>
      <c r="L113" s="38">
        <f>J113-K113</f>
        <v>150000</v>
      </c>
    </row>
    <row r="114" spans="1:12" ht="14.3" x14ac:dyDescent="0.25">
      <c r="A114" s="31"/>
      <c r="B114" s="32"/>
      <c r="C114" s="16">
        <v>11000</v>
      </c>
      <c r="D114" s="16">
        <v>1</v>
      </c>
      <c r="E114" s="10">
        <f t="shared" ref="E114:E119" si="42">D114/$C$25</f>
        <v>9.0909090909090912E-2</v>
      </c>
      <c r="F114" s="10">
        <f>F113+E114</f>
        <v>0.36363636363636365</v>
      </c>
      <c r="G114" s="34">
        <f t="shared" ref="G114:G119" si="43">$F$78</f>
        <v>14000</v>
      </c>
      <c r="H114" s="36">
        <f t="shared" ref="H114:H119" si="44">MIN(C114,G114)*$F$4</f>
        <v>2750000</v>
      </c>
      <c r="I114" s="37">
        <f t="shared" ref="I114:I119" si="45">$I$77*MAX(G114-C114,0)</f>
        <v>420000</v>
      </c>
      <c r="J114" s="37">
        <f t="shared" ref="J114:J119" si="46">H114+I114</f>
        <v>3170000</v>
      </c>
      <c r="K114" s="37">
        <f t="shared" ref="K114:K119" si="47">$I$76*G114</f>
        <v>2800000</v>
      </c>
      <c r="L114" s="38">
        <f t="shared" ref="L114:L119" si="48">J114-K114</f>
        <v>370000</v>
      </c>
    </row>
    <row r="115" spans="1:12" ht="14.3" x14ac:dyDescent="0.25">
      <c r="A115" s="31"/>
      <c r="B115" s="32"/>
      <c r="C115" s="16">
        <v>14000</v>
      </c>
      <c r="D115" s="16">
        <v>1</v>
      </c>
      <c r="E115" s="10">
        <f t="shared" si="42"/>
        <v>9.0909090909090912E-2</v>
      </c>
      <c r="F115" s="10">
        <f t="shared" ref="F115:F119" si="49">F114+E115</f>
        <v>0.45454545454545459</v>
      </c>
      <c r="G115" s="34">
        <f t="shared" si="43"/>
        <v>14000</v>
      </c>
      <c r="H115" s="36">
        <f t="shared" si="44"/>
        <v>3500000</v>
      </c>
      <c r="I115" s="37">
        <f t="shared" si="45"/>
        <v>0</v>
      </c>
      <c r="J115" s="37">
        <f t="shared" si="46"/>
        <v>3500000</v>
      </c>
      <c r="K115" s="37">
        <f t="shared" si="47"/>
        <v>2800000</v>
      </c>
      <c r="L115" s="38">
        <f t="shared" si="48"/>
        <v>700000</v>
      </c>
    </row>
    <row r="116" spans="1:12" x14ac:dyDescent="0.4">
      <c r="A116" s="25"/>
      <c r="B116" s="32"/>
      <c r="C116" s="16">
        <v>15000</v>
      </c>
      <c r="D116" s="16">
        <v>1</v>
      </c>
      <c r="E116" s="10">
        <f t="shared" si="42"/>
        <v>9.0909090909090912E-2</v>
      </c>
      <c r="F116" s="10">
        <f t="shared" si="49"/>
        <v>0.54545454545454553</v>
      </c>
      <c r="G116" s="34">
        <f t="shared" si="43"/>
        <v>14000</v>
      </c>
      <c r="H116" s="36">
        <f t="shared" si="44"/>
        <v>3500000</v>
      </c>
      <c r="I116" s="37">
        <f t="shared" si="45"/>
        <v>0</v>
      </c>
      <c r="J116" s="37">
        <f t="shared" si="46"/>
        <v>3500000</v>
      </c>
      <c r="K116" s="37">
        <f t="shared" si="47"/>
        <v>2800000</v>
      </c>
      <c r="L116" s="38">
        <f t="shared" si="48"/>
        <v>700000</v>
      </c>
    </row>
    <row r="117" spans="1:12" x14ac:dyDescent="0.4">
      <c r="A117" s="25"/>
      <c r="B117" s="32"/>
      <c r="C117" s="16">
        <v>17000</v>
      </c>
      <c r="D117" s="16">
        <v>1</v>
      </c>
      <c r="E117" s="10">
        <f t="shared" si="42"/>
        <v>9.0909090909090912E-2</v>
      </c>
      <c r="F117" s="10">
        <f t="shared" si="49"/>
        <v>0.63636363636363646</v>
      </c>
      <c r="G117" s="34">
        <f t="shared" si="43"/>
        <v>14000</v>
      </c>
      <c r="H117" s="36">
        <f t="shared" si="44"/>
        <v>3500000</v>
      </c>
      <c r="I117" s="37">
        <f t="shared" si="45"/>
        <v>0</v>
      </c>
      <c r="J117" s="37">
        <f t="shared" si="46"/>
        <v>3500000</v>
      </c>
      <c r="K117" s="37">
        <f t="shared" si="47"/>
        <v>2800000</v>
      </c>
      <c r="L117" s="38">
        <f t="shared" si="48"/>
        <v>700000</v>
      </c>
    </row>
    <row r="118" spans="1:12" x14ac:dyDescent="0.4">
      <c r="A118" s="25"/>
      <c r="B118" s="32"/>
      <c r="C118" s="16">
        <v>18000</v>
      </c>
      <c r="D118" s="16">
        <v>2</v>
      </c>
      <c r="E118" s="10">
        <f t="shared" si="42"/>
        <v>0.18181818181818182</v>
      </c>
      <c r="F118" s="10">
        <f t="shared" si="49"/>
        <v>0.81818181818181834</v>
      </c>
      <c r="G118" s="34">
        <f t="shared" si="43"/>
        <v>14000</v>
      </c>
      <c r="H118" s="36">
        <f t="shared" si="44"/>
        <v>3500000</v>
      </c>
      <c r="I118" s="37">
        <f t="shared" si="45"/>
        <v>0</v>
      </c>
      <c r="J118" s="37">
        <f t="shared" si="46"/>
        <v>3500000</v>
      </c>
      <c r="K118" s="37">
        <f t="shared" si="47"/>
        <v>2800000</v>
      </c>
      <c r="L118" s="38">
        <f t="shared" si="48"/>
        <v>700000</v>
      </c>
    </row>
    <row r="119" spans="1:12" x14ac:dyDescent="0.4">
      <c r="A119" s="25"/>
      <c r="B119" s="32"/>
      <c r="C119" s="16">
        <v>19000</v>
      </c>
      <c r="D119" s="16">
        <v>2</v>
      </c>
      <c r="E119" s="10">
        <f t="shared" si="42"/>
        <v>0.18181818181818182</v>
      </c>
      <c r="F119" s="10">
        <f t="shared" si="49"/>
        <v>1.0000000000000002</v>
      </c>
      <c r="G119" s="34">
        <f t="shared" si="43"/>
        <v>14000</v>
      </c>
      <c r="H119" s="36">
        <f t="shared" si="44"/>
        <v>3500000</v>
      </c>
      <c r="I119" s="37">
        <f t="shared" si="45"/>
        <v>0</v>
      </c>
      <c r="J119" s="37">
        <f t="shared" si="46"/>
        <v>3500000</v>
      </c>
      <c r="K119" s="37">
        <f t="shared" si="47"/>
        <v>2800000</v>
      </c>
      <c r="L119" s="38">
        <f t="shared" si="48"/>
        <v>700000</v>
      </c>
    </row>
    <row r="120" spans="1:12" x14ac:dyDescent="0.4">
      <c r="A120" s="25"/>
      <c r="B120" s="26"/>
      <c r="C120" s="33"/>
      <c r="D120" s="33"/>
      <c r="E120" s="33"/>
      <c r="F120" s="33"/>
      <c r="G120" s="33"/>
      <c r="H120" s="33"/>
      <c r="I120" s="35"/>
      <c r="J120" s="35"/>
      <c r="K120" s="35"/>
      <c r="L120" s="49">
        <f>SUMPRODUCT(L113:L119,E113:E119)</f>
        <v>520000.00000000006</v>
      </c>
    </row>
    <row r="121" spans="1:12" x14ac:dyDescent="0.4">
      <c r="A121" s="25"/>
      <c r="B121" s="26"/>
      <c r="C121" s="26"/>
      <c r="D121" s="26"/>
      <c r="E121" s="26"/>
      <c r="F121" s="26"/>
      <c r="G121" s="26"/>
      <c r="H121" s="26"/>
      <c r="I121" s="28"/>
      <c r="J121" s="28"/>
      <c r="K121" s="28"/>
      <c r="L121" s="29"/>
    </row>
    <row r="122" spans="1:12" x14ac:dyDescent="0.4">
      <c r="A122" s="31"/>
      <c r="B122" s="32"/>
      <c r="C122" s="17" t="s">
        <v>5</v>
      </c>
      <c r="D122" s="44" t="s">
        <v>6</v>
      </c>
      <c r="E122" s="44" t="s">
        <v>12</v>
      </c>
      <c r="F122" s="44" t="s">
        <v>13</v>
      </c>
      <c r="G122" s="45" t="s">
        <v>20</v>
      </c>
      <c r="H122" s="44" t="s">
        <v>19</v>
      </c>
      <c r="I122" s="44" t="s">
        <v>22</v>
      </c>
      <c r="J122" s="44" t="s">
        <v>28</v>
      </c>
      <c r="K122" s="44" t="s">
        <v>29</v>
      </c>
      <c r="L122" s="46" t="s">
        <v>24</v>
      </c>
    </row>
    <row r="123" spans="1:12" ht="14.3" x14ac:dyDescent="0.25">
      <c r="A123" s="31"/>
      <c r="B123" s="32"/>
      <c r="C123" s="16">
        <v>9000</v>
      </c>
      <c r="D123" s="16">
        <v>3</v>
      </c>
      <c r="E123" s="10">
        <f>D123/$C$25</f>
        <v>0.27272727272727271</v>
      </c>
      <c r="F123" s="10">
        <f>E123</f>
        <v>0.27272727272727271</v>
      </c>
      <c r="G123" s="34">
        <f>$F$78</f>
        <v>14000</v>
      </c>
      <c r="H123" s="36">
        <f>G123*$I$4</f>
        <v>2800000</v>
      </c>
      <c r="I123" s="37">
        <f>H123</f>
        <v>2800000</v>
      </c>
      <c r="J123" s="37">
        <f t="shared" ref="J123:J129" si="50">$I$6+($I$5*G123)</f>
        <v>2030000</v>
      </c>
      <c r="K123" s="37">
        <f t="shared" ref="K123:K129" si="51">$I$77*MAX(G123-C123,0)</f>
        <v>700000</v>
      </c>
      <c r="L123" s="38">
        <f>I123-J123-K123</f>
        <v>70000</v>
      </c>
    </row>
    <row r="124" spans="1:12" ht="14.3" x14ac:dyDescent="0.25">
      <c r="A124" s="31"/>
      <c r="B124" s="32"/>
      <c r="C124" s="16">
        <v>11000</v>
      </c>
      <c r="D124" s="16">
        <v>1</v>
      </c>
      <c r="E124" s="10">
        <f t="shared" ref="E124:E129" si="52">D124/$C$25</f>
        <v>9.0909090909090912E-2</v>
      </c>
      <c r="F124" s="10">
        <f>F123+E124</f>
        <v>0.36363636363636365</v>
      </c>
      <c r="G124" s="34">
        <f t="shared" ref="G124:G129" si="53">$F$78</f>
        <v>14000</v>
      </c>
      <c r="H124" s="36">
        <f t="shared" ref="H124:H129" si="54">G124*$I$4</f>
        <v>2800000</v>
      </c>
      <c r="I124" s="37">
        <f t="shared" ref="I124:I129" si="55">H124</f>
        <v>2800000</v>
      </c>
      <c r="J124" s="37">
        <f t="shared" si="50"/>
        <v>2030000</v>
      </c>
      <c r="K124" s="37">
        <f t="shared" si="51"/>
        <v>420000</v>
      </c>
      <c r="L124" s="38">
        <f t="shared" ref="L124:L129" si="56">I124-J124-K124</f>
        <v>350000</v>
      </c>
    </row>
    <row r="125" spans="1:12" ht="14.3" x14ac:dyDescent="0.25">
      <c r="A125" s="31"/>
      <c r="B125" s="32"/>
      <c r="C125" s="16">
        <v>14000</v>
      </c>
      <c r="D125" s="16">
        <v>1</v>
      </c>
      <c r="E125" s="10">
        <f t="shared" si="52"/>
        <v>9.0909090909090912E-2</v>
      </c>
      <c r="F125" s="10">
        <f t="shared" ref="F125:F129" si="57">F124+E125</f>
        <v>0.45454545454545459</v>
      </c>
      <c r="G125" s="34">
        <f t="shared" si="53"/>
        <v>14000</v>
      </c>
      <c r="H125" s="36">
        <f t="shared" si="54"/>
        <v>2800000</v>
      </c>
      <c r="I125" s="37">
        <f t="shared" si="55"/>
        <v>2800000</v>
      </c>
      <c r="J125" s="37">
        <f t="shared" si="50"/>
        <v>2030000</v>
      </c>
      <c r="K125" s="37">
        <f t="shared" si="51"/>
        <v>0</v>
      </c>
      <c r="L125" s="38">
        <f t="shared" si="56"/>
        <v>770000</v>
      </c>
    </row>
    <row r="126" spans="1:12" x14ac:dyDescent="0.4">
      <c r="A126" s="25"/>
      <c r="B126" s="32"/>
      <c r="C126" s="16">
        <v>15000</v>
      </c>
      <c r="D126" s="16">
        <v>1</v>
      </c>
      <c r="E126" s="10">
        <f t="shared" si="52"/>
        <v>9.0909090909090912E-2</v>
      </c>
      <c r="F126" s="10">
        <f t="shared" si="57"/>
        <v>0.54545454545454553</v>
      </c>
      <c r="G126" s="34">
        <f t="shared" si="53"/>
        <v>14000</v>
      </c>
      <c r="H126" s="36">
        <f t="shared" si="54"/>
        <v>2800000</v>
      </c>
      <c r="I126" s="37">
        <f t="shared" si="55"/>
        <v>2800000</v>
      </c>
      <c r="J126" s="37">
        <f t="shared" si="50"/>
        <v>2030000</v>
      </c>
      <c r="K126" s="37">
        <f t="shared" si="51"/>
        <v>0</v>
      </c>
      <c r="L126" s="38">
        <f t="shared" si="56"/>
        <v>770000</v>
      </c>
    </row>
    <row r="127" spans="1:12" x14ac:dyDescent="0.4">
      <c r="A127" s="25"/>
      <c r="B127" s="32"/>
      <c r="C127" s="16">
        <v>17000</v>
      </c>
      <c r="D127" s="16">
        <v>1</v>
      </c>
      <c r="E127" s="10">
        <f t="shared" si="52"/>
        <v>9.0909090909090912E-2</v>
      </c>
      <c r="F127" s="10">
        <f t="shared" si="57"/>
        <v>0.63636363636363646</v>
      </c>
      <c r="G127" s="34">
        <f t="shared" si="53"/>
        <v>14000</v>
      </c>
      <c r="H127" s="36">
        <f t="shared" si="54"/>
        <v>2800000</v>
      </c>
      <c r="I127" s="37">
        <f t="shared" si="55"/>
        <v>2800000</v>
      </c>
      <c r="J127" s="37">
        <f t="shared" si="50"/>
        <v>2030000</v>
      </c>
      <c r="K127" s="37">
        <f t="shared" si="51"/>
        <v>0</v>
      </c>
      <c r="L127" s="38">
        <f t="shared" si="56"/>
        <v>770000</v>
      </c>
    </row>
    <row r="128" spans="1:12" x14ac:dyDescent="0.4">
      <c r="A128" s="25"/>
      <c r="B128" s="32"/>
      <c r="C128" s="16">
        <v>18000</v>
      </c>
      <c r="D128" s="16">
        <v>2</v>
      </c>
      <c r="E128" s="10">
        <f t="shared" si="52"/>
        <v>0.18181818181818182</v>
      </c>
      <c r="F128" s="10">
        <f t="shared" si="57"/>
        <v>0.81818181818181834</v>
      </c>
      <c r="G128" s="34">
        <f t="shared" si="53"/>
        <v>14000</v>
      </c>
      <c r="H128" s="36">
        <f t="shared" si="54"/>
        <v>2800000</v>
      </c>
      <c r="I128" s="37">
        <f t="shared" si="55"/>
        <v>2800000</v>
      </c>
      <c r="J128" s="37">
        <f t="shared" si="50"/>
        <v>2030000</v>
      </c>
      <c r="K128" s="37">
        <f t="shared" si="51"/>
        <v>0</v>
      </c>
      <c r="L128" s="38">
        <f t="shared" si="56"/>
        <v>770000</v>
      </c>
    </row>
    <row r="129" spans="1:12" x14ac:dyDescent="0.4">
      <c r="A129" s="25"/>
      <c r="B129" s="32"/>
      <c r="C129" s="16">
        <v>19000</v>
      </c>
      <c r="D129" s="16">
        <v>2</v>
      </c>
      <c r="E129" s="10">
        <f t="shared" si="52"/>
        <v>0.18181818181818182</v>
      </c>
      <c r="F129" s="10">
        <f t="shared" si="57"/>
        <v>1.0000000000000002</v>
      </c>
      <c r="G129" s="34">
        <f t="shared" si="53"/>
        <v>14000</v>
      </c>
      <c r="H129" s="36">
        <f t="shared" si="54"/>
        <v>2800000</v>
      </c>
      <c r="I129" s="37">
        <f t="shared" si="55"/>
        <v>2800000</v>
      </c>
      <c r="J129" s="37">
        <f t="shared" si="50"/>
        <v>2030000</v>
      </c>
      <c r="K129" s="37">
        <f t="shared" si="51"/>
        <v>0</v>
      </c>
      <c r="L129" s="38">
        <f t="shared" si="56"/>
        <v>770000</v>
      </c>
    </row>
    <row r="130" spans="1:12" ht="18.350000000000001" thickBot="1" x14ac:dyDescent="0.45">
      <c r="A130" s="39"/>
      <c r="B130" s="40"/>
      <c r="C130" s="41"/>
      <c r="D130" s="41"/>
      <c r="E130" s="41"/>
      <c r="F130" s="41"/>
      <c r="G130" s="41"/>
      <c r="H130" s="41"/>
      <c r="I130" s="42"/>
      <c r="J130" s="42"/>
      <c r="K130" s="42"/>
      <c r="L130" s="43">
        <f>SUMPRODUCT(L123:L129,E123:E129)</f>
        <v>540909.09090909094</v>
      </c>
    </row>
    <row r="131" spans="1:12" ht="18.350000000000001" thickBot="1" x14ac:dyDescent="0.45">
      <c r="A131" s="39"/>
      <c r="B131" s="40"/>
      <c r="C131" s="40"/>
      <c r="D131" s="40"/>
      <c r="E131" s="40" t="s">
        <v>30</v>
      </c>
      <c r="F131" s="40"/>
      <c r="G131" s="40"/>
      <c r="H131" s="50">
        <f>L120+L130</f>
        <v>1060909.0909090911</v>
      </c>
      <c r="I131" s="51"/>
      <c r="J131" s="51"/>
      <c r="K131" s="51"/>
      <c r="L131" s="52"/>
    </row>
  </sheetData>
  <mergeCells count="4">
    <mergeCell ref="A1:H1"/>
    <mergeCell ref="E3:F3"/>
    <mergeCell ref="H74:I74"/>
    <mergeCell ref="H106:I1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zoomScale="130" zoomScaleNormal="130" zoomScaleSheetLayoutView="209" workbookViewId="0">
      <selection activeCell="I4" sqref="I4:I6"/>
    </sheetView>
  </sheetViews>
  <sheetFormatPr defaultRowHeight="17.7" x14ac:dyDescent="0.4"/>
  <cols>
    <col min="1" max="1" width="8.875" style="3"/>
    <col min="2" max="2" width="8" style="3" bestFit="1" customWidth="1"/>
    <col min="3" max="4" width="9.75" style="3" bestFit="1" customWidth="1"/>
    <col min="5" max="5" width="15.625" style="3" customWidth="1"/>
    <col min="6" max="6" width="8.375" style="3" customWidth="1"/>
    <col min="7" max="7" width="5.375" style="3" customWidth="1"/>
    <col min="8" max="8" width="13.375" style="3" customWidth="1"/>
    <col min="9" max="9" width="11.25" customWidth="1"/>
  </cols>
  <sheetData>
    <row r="1" spans="1:9" s="1" customFormat="1" ht="14.3" x14ac:dyDescent="0.25">
      <c r="A1" s="61" t="s">
        <v>11</v>
      </c>
      <c r="B1" s="61"/>
      <c r="C1" s="61"/>
      <c r="D1" s="61"/>
      <c r="E1" s="61"/>
      <c r="F1" s="61"/>
      <c r="G1" s="61"/>
      <c r="H1" s="61"/>
      <c r="I1" s="18"/>
    </row>
    <row r="2" spans="1:9" s="2" customFormat="1" ht="14.3" customHeight="1" x14ac:dyDescent="0.25"/>
    <row r="3" spans="1:9" s="2" customFormat="1" ht="14.3" customHeight="1" x14ac:dyDescent="0.25">
      <c r="B3" s="15" t="s">
        <v>10</v>
      </c>
      <c r="C3" s="15" t="s">
        <v>5</v>
      </c>
      <c r="E3" s="62" t="s">
        <v>7</v>
      </c>
      <c r="F3" s="63"/>
      <c r="H3" s="62" t="s">
        <v>8</v>
      </c>
      <c r="I3" s="63"/>
    </row>
    <row r="4" spans="1:9" s="2" customFormat="1" ht="14.3" customHeight="1" x14ac:dyDescent="0.25">
      <c r="B4" s="14">
        <v>2002</v>
      </c>
      <c r="C4" s="14">
        <v>18000</v>
      </c>
      <c r="E4" s="4" t="s">
        <v>0</v>
      </c>
      <c r="F4" s="5">
        <v>250</v>
      </c>
      <c r="H4" s="4" t="s">
        <v>0</v>
      </c>
      <c r="I4" s="6">
        <v>200</v>
      </c>
    </row>
    <row r="5" spans="1:9" s="2" customFormat="1" ht="14.3" customHeight="1" x14ac:dyDescent="0.25">
      <c r="B5" s="14">
        <v>2003</v>
      </c>
      <c r="C5" s="14">
        <v>17000</v>
      </c>
      <c r="E5" s="7" t="s">
        <v>1</v>
      </c>
      <c r="F5" s="5">
        <v>200</v>
      </c>
      <c r="H5" s="7" t="s">
        <v>2</v>
      </c>
      <c r="I5" s="6">
        <v>140</v>
      </c>
    </row>
    <row r="6" spans="1:9" s="2" customFormat="1" ht="14.3" customHeight="1" x14ac:dyDescent="0.25">
      <c r="B6" s="14">
        <v>2004</v>
      </c>
      <c r="C6" s="14">
        <v>11000</v>
      </c>
      <c r="E6" s="7" t="s">
        <v>3</v>
      </c>
      <c r="F6" s="5">
        <v>60</v>
      </c>
      <c r="H6" s="7" t="s">
        <v>4</v>
      </c>
      <c r="I6" s="6">
        <v>70000</v>
      </c>
    </row>
    <row r="7" spans="1:9" s="2" customFormat="1" ht="14.3" customHeight="1" x14ac:dyDescent="0.25">
      <c r="B7" s="14">
        <v>2005</v>
      </c>
      <c r="C7" s="14">
        <v>15000</v>
      </c>
    </row>
    <row r="8" spans="1:9" s="2" customFormat="1" ht="14.3" customHeight="1" x14ac:dyDescent="0.25">
      <c r="B8" s="14">
        <v>2006</v>
      </c>
      <c r="C8" s="14">
        <v>9000</v>
      </c>
    </row>
    <row r="9" spans="1:9" s="2" customFormat="1" ht="14.3" customHeight="1" x14ac:dyDescent="0.25">
      <c r="B9" s="14">
        <v>2007</v>
      </c>
      <c r="C9" s="14">
        <v>18000</v>
      </c>
    </row>
    <row r="10" spans="1:9" s="2" customFormat="1" ht="14.3" customHeight="1" x14ac:dyDescent="0.25">
      <c r="B10" s="14">
        <v>2008</v>
      </c>
      <c r="C10" s="14">
        <v>9000</v>
      </c>
    </row>
    <row r="11" spans="1:9" s="2" customFormat="1" ht="14.3" customHeight="1" x14ac:dyDescent="0.25">
      <c r="B11" s="14">
        <v>2009</v>
      </c>
      <c r="C11" s="14">
        <v>9000</v>
      </c>
    </row>
    <row r="12" spans="1:9" s="2" customFormat="1" ht="14.3" customHeight="1" x14ac:dyDescent="0.25">
      <c r="B12" s="14">
        <v>2010</v>
      </c>
      <c r="C12" s="14">
        <v>14000</v>
      </c>
    </row>
    <row r="13" spans="1:9" s="2" customFormat="1" ht="14.3" customHeight="1" x14ac:dyDescent="0.25">
      <c r="B13" s="14">
        <v>2011</v>
      </c>
      <c r="C13" s="14">
        <v>19000</v>
      </c>
    </row>
    <row r="14" spans="1:9" s="2" customFormat="1" ht="14.3" customHeight="1" x14ac:dyDescent="0.25">
      <c r="B14" s="14">
        <v>2012</v>
      </c>
      <c r="C14" s="14">
        <v>19000</v>
      </c>
    </row>
    <row r="15" spans="1:9" s="2" customFormat="1" ht="14.3" customHeight="1" x14ac:dyDescent="0.25"/>
    <row r="16" spans="1:9" s="2" customFormat="1" ht="14.3" customHeight="1" x14ac:dyDescent="0.25"/>
    <row r="17" spans="1:9" s="2" customFormat="1" ht="14.3" customHeight="1" x14ac:dyDescent="0.4">
      <c r="B17" s="17" t="s">
        <v>5</v>
      </c>
      <c r="C17" s="17" t="s">
        <v>6</v>
      </c>
      <c r="D17" s="9"/>
      <c r="E17" s="9"/>
      <c r="F17" s="9"/>
      <c r="I17" s="3"/>
    </row>
    <row r="18" spans="1:9" s="2" customFormat="1" ht="14.3" customHeight="1" x14ac:dyDescent="0.4">
      <c r="B18" s="16">
        <v>9000</v>
      </c>
      <c r="C18" s="16">
        <v>3</v>
      </c>
      <c r="D18" s="10">
        <f>C18/$C$25</f>
        <v>0.27272727272727271</v>
      </c>
      <c r="E18" s="10">
        <f>D18</f>
        <v>0.27272727272727271</v>
      </c>
      <c r="F18" s="11"/>
      <c r="I18" s="3"/>
    </row>
    <row r="19" spans="1:9" s="2" customFormat="1" ht="14.3" customHeight="1" x14ac:dyDescent="0.4">
      <c r="B19" s="16">
        <v>11000</v>
      </c>
      <c r="C19" s="16">
        <v>1</v>
      </c>
      <c r="D19" s="10">
        <f t="shared" ref="D19:D24" si="0">C19/$C$25</f>
        <v>9.0909090909090912E-2</v>
      </c>
      <c r="E19" s="10">
        <f>E18+D19</f>
        <v>0.36363636363636365</v>
      </c>
      <c r="F19" s="11"/>
      <c r="I19" s="3"/>
    </row>
    <row r="20" spans="1:9" s="2" customFormat="1" ht="14.3" customHeight="1" x14ac:dyDescent="0.4">
      <c r="B20" s="16">
        <v>14000</v>
      </c>
      <c r="C20" s="16">
        <v>1</v>
      </c>
      <c r="D20" s="10">
        <f t="shared" si="0"/>
        <v>9.0909090909090912E-2</v>
      </c>
      <c r="E20" s="10">
        <f t="shared" ref="E20:E24" si="1">E19+D20</f>
        <v>0.45454545454545459</v>
      </c>
      <c r="F20" s="11"/>
      <c r="I20" s="3"/>
    </row>
    <row r="21" spans="1:9" s="2" customFormat="1" ht="14.3" customHeight="1" x14ac:dyDescent="0.4">
      <c r="B21" s="16">
        <v>15000</v>
      </c>
      <c r="C21" s="16">
        <v>1</v>
      </c>
      <c r="D21" s="10">
        <f t="shared" si="0"/>
        <v>9.0909090909090912E-2</v>
      </c>
      <c r="E21" s="10">
        <f t="shared" si="1"/>
        <v>0.54545454545454553</v>
      </c>
      <c r="F21" s="11"/>
      <c r="I21" s="3"/>
    </row>
    <row r="22" spans="1:9" s="2" customFormat="1" ht="14.3" customHeight="1" x14ac:dyDescent="0.4">
      <c r="B22" s="16">
        <v>17000</v>
      </c>
      <c r="C22" s="16">
        <v>1</v>
      </c>
      <c r="D22" s="10">
        <f t="shared" si="0"/>
        <v>9.0909090909090912E-2</v>
      </c>
      <c r="E22" s="10">
        <f t="shared" si="1"/>
        <v>0.63636363636363646</v>
      </c>
      <c r="F22" s="11"/>
      <c r="I22" s="3"/>
    </row>
    <row r="23" spans="1:9" s="2" customFormat="1" ht="14.3" customHeight="1" x14ac:dyDescent="0.4">
      <c r="B23" s="16">
        <v>18000</v>
      </c>
      <c r="C23" s="16">
        <v>2</v>
      </c>
      <c r="D23" s="10">
        <f t="shared" si="0"/>
        <v>0.18181818181818182</v>
      </c>
      <c r="E23" s="10">
        <f t="shared" si="1"/>
        <v>0.81818181818181834</v>
      </c>
      <c r="F23" s="11"/>
      <c r="I23" s="3"/>
    </row>
    <row r="24" spans="1:9" s="2" customFormat="1" ht="14.3" customHeight="1" x14ac:dyDescent="0.4">
      <c r="B24" s="16">
        <v>19000</v>
      </c>
      <c r="C24" s="16">
        <v>2</v>
      </c>
      <c r="D24" s="10">
        <f t="shared" si="0"/>
        <v>0.18181818181818182</v>
      </c>
      <c r="E24" s="10">
        <f t="shared" si="1"/>
        <v>1.0000000000000002</v>
      </c>
      <c r="F24" s="11"/>
      <c r="I24" s="3"/>
    </row>
    <row r="25" spans="1:9" ht="14.3" customHeight="1" x14ac:dyDescent="0.4">
      <c r="A25" s="2"/>
      <c r="B25" s="16" t="s">
        <v>9</v>
      </c>
      <c r="C25" s="16">
        <f>SUM(C18:C24)</f>
        <v>11</v>
      </c>
      <c r="D25" s="12"/>
      <c r="E25" s="12"/>
      <c r="F25" s="13"/>
      <c r="G25" s="2"/>
      <c r="H25" s="2"/>
      <c r="I25" s="3"/>
    </row>
    <row r="26" spans="1:9" ht="14.3" x14ac:dyDescent="0.25">
      <c r="A26" s="2"/>
      <c r="B26" s="2"/>
      <c r="C26" s="2"/>
      <c r="D26" s="2"/>
      <c r="E26" s="2"/>
      <c r="F26" s="2"/>
      <c r="G26" s="2"/>
      <c r="H26" s="2"/>
    </row>
    <row r="27" spans="1:9" ht="14.3" x14ac:dyDescent="0.25">
      <c r="A27" s="2"/>
      <c r="B27" s="2"/>
      <c r="C27" s="2"/>
      <c r="D27" s="2"/>
      <c r="E27" s="2"/>
      <c r="F27" s="2"/>
      <c r="G27" s="2"/>
      <c r="H27" s="2"/>
    </row>
    <row r="28" spans="1:9" ht="14.3" x14ac:dyDescent="0.25">
      <c r="A28" s="2"/>
      <c r="B28" s="2"/>
      <c r="C28" s="2"/>
      <c r="D28" s="2"/>
      <c r="E28" s="2"/>
      <c r="F28" s="2"/>
      <c r="G28" s="2"/>
      <c r="H28" s="2"/>
    </row>
    <row r="29" spans="1:9" ht="14.3" x14ac:dyDescent="0.25">
      <c r="A29" s="2"/>
      <c r="B29" s="2"/>
      <c r="C29" s="2"/>
      <c r="D29" s="2"/>
      <c r="E29" s="2"/>
      <c r="F29" s="2"/>
      <c r="G29" s="2"/>
      <c r="H29" s="2"/>
    </row>
    <row r="30" spans="1:9" ht="14.3" x14ac:dyDescent="0.25">
      <c r="A30" s="2"/>
      <c r="B30" s="2"/>
      <c r="C30" s="2"/>
      <c r="D30" s="2"/>
      <c r="E30" s="2"/>
      <c r="F30" s="2"/>
      <c r="G30" s="2"/>
      <c r="H30" s="2"/>
    </row>
    <row r="31" spans="1:9" ht="14.3" x14ac:dyDescent="0.25">
      <c r="A31" s="2"/>
      <c r="B31" s="2"/>
      <c r="C31" s="2"/>
      <c r="D31" s="2"/>
      <c r="E31" s="2"/>
      <c r="F31" s="2"/>
      <c r="G31" s="2"/>
      <c r="H31" s="2"/>
    </row>
  </sheetData>
  <mergeCells count="3">
    <mergeCell ref="A1:H1"/>
    <mergeCell ref="E3:F3"/>
    <mergeCell ref="H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2F6D-F8E1-4219-9111-6B546CB8E53B}">
  <dimension ref="A1:R126"/>
  <sheetViews>
    <sheetView tabSelected="1" topLeftCell="A91" zoomScale="122" zoomScaleNormal="122" zoomScaleSheetLayoutView="209" workbookViewId="0">
      <selection activeCell="Q117" sqref="Q117"/>
    </sheetView>
  </sheetViews>
  <sheetFormatPr defaultRowHeight="17.7" x14ac:dyDescent="0.4"/>
  <cols>
    <col min="1" max="1" width="3.875" style="3" customWidth="1"/>
    <col min="2" max="2" width="12.875" style="3" bestFit="1" customWidth="1"/>
    <col min="3" max="3" width="11.625" style="3" customWidth="1"/>
    <col min="4" max="4" width="8.75" style="3" customWidth="1"/>
    <col min="5" max="5" width="11.125" style="3" bestFit="1" customWidth="1"/>
    <col min="6" max="6" width="10.375" style="3" customWidth="1"/>
    <col min="7" max="7" width="12.875" style="3" customWidth="1"/>
    <col min="8" max="9" width="11.5" style="3" customWidth="1"/>
    <col min="10" max="10" width="13.375" style="3" customWidth="1"/>
    <col min="11" max="11" width="12.5" style="1" bestFit="1" customWidth="1"/>
    <col min="12" max="16384" width="9" style="1"/>
  </cols>
  <sheetData>
    <row r="1" spans="1:11" ht="14.3" x14ac:dyDescent="0.25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5"/>
    </row>
    <row r="2" spans="1:11" ht="14.9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65"/>
    </row>
    <row r="3" spans="1:11" s="2" customFormat="1" ht="14.3" customHeight="1" x14ac:dyDescent="0.25">
      <c r="A3" s="2" t="s">
        <v>14</v>
      </c>
      <c r="B3" s="67"/>
      <c r="C3" s="68"/>
      <c r="D3" s="68"/>
      <c r="E3" s="68"/>
      <c r="F3" s="68"/>
      <c r="G3" s="68"/>
      <c r="H3" s="68"/>
      <c r="I3" s="68"/>
      <c r="J3" s="68"/>
      <c r="K3" s="69"/>
    </row>
    <row r="4" spans="1:11" s="2" customFormat="1" ht="14.3" customHeight="1" x14ac:dyDescent="0.25">
      <c r="B4" s="70" t="s">
        <v>7</v>
      </c>
      <c r="C4" s="63"/>
      <c r="D4" s="32"/>
      <c r="E4" s="62" t="s">
        <v>8</v>
      </c>
      <c r="F4" s="63"/>
      <c r="G4" s="32"/>
      <c r="H4" s="32"/>
      <c r="I4" s="32"/>
      <c r="J4" s="32"/>
      <c r="K4" s="53"/>
    </row>
    <row r="5" spans="1:11" s="2" customFormat="1" ht="14.3" customHeight="1" x14ac:dyDescent="0.25">
      <c r="B5" s="71" t="s">
        <v>0</v>
      </c>
      <c r="C5" s="5">
        <v>250</v>
      </c>
      <c r="D5" s="32"/>
      <c r="E5" s="4" t="s">
        <v>0</v>
      </c>
      <c r="F5" s="6">
        <v>200</v>
      </c>
      <c r="G5" s="32"/>
      <c r="H5" s="32"/>
      <c r="I5" s="32"/>
      <c r="J5" s="32"/>
      <c r="K5" s="53"/>
    </row>
    <row r="6" spans="1:11" s="2" customFormat="1" ht="14.3" customHeight="1" x14ac:dyDescent="0.25">
      <c r="B6" s="72" t="s">
        <v>1</v>
      </c>
      <c r="C6" s="5">
        <v>200</v>
      </c>
      <c r="D6" s="32"/>
      <c r="E6" s="7" t="s">
        <v>2</v>
      </c>
      <c r="F6" s="6">
        <v>140</v>
      </c>
      <c r="G6" s="32"/>
      <c r="H6" s="32"/>
      <c r="I6" s="32"/>
      <c r="J6" s="32"/>
      <c r="K6" s="53"/>
    </row>
    <row r="7" spans="1:11" s="2" customFormat="1" ht="14.3" customHeight="1" x14ac:dyDescent="0.25">
      <c r="B7" s="72" t="s">
        <v>3</v>
      </c>
      <c r="C7" s="5">
        <v>60</v>
      </c>
      <c r="D7" s="32"/>
      <c r="E7" s="7" t="s">
        <v>4</v>
      </c>
      <c r="F7" s="6">
        <v>70000</v>
      </c>
      <c r="G7" s="32"/>
      <c r="H7" s="32"/>
      <c r="I7" s="32"/>
      <c r="J7" s="32"/>
      <c r="K7" s="53"/>
    </row>
    <row r="8" spans="1:11" s="2" customFormat="1" ht="14.3" customHeight="1" x14ac:dyDescent="0.25">
      <c r="B8" s="31"/>
      <c r="C8" s="32"/>
      <c r="D8" s="32"/>
      <c r="E8" s="32"/>
      <c r="F8" s="32"/>
      <c r="G8" s="32"/>
      <c r="H8" s="32"/>
      <c r="I8" s="32"/>
      <c r="J8" s="32"/>
      <c r="K8" s="53"/>
    </row>
    <row r="9" spans="1:11" s="2" customFormat="1" ht="14.3" customHeight="1" x14ac:dyDescent="0.25">
      <c r="B9" s="73" t="s">
        <v>39</v>
      </c>
      <c r="C9" s="32"/>
      <c r="D9" s="74">
        <f>C5-F6</f>
        <v>110</v>
      </c>
      <c r="E9" s="32"/>
      <c r="F9" s="32"/>
      <c r="G9" s="32"/>
      <c r="H9" s="32"/>
      <c r="I9" s="32"/>
      <c r="J9" s="32"/>
      <c r="K9" s="53"/>
    </row>
    <row r="10" spans="1:11" s="2" customFormat="1" ht="14.3" customHeight="1" x14ac:dyDescent="0.25">
      <c r="B10" s="73" t="s">
        <v>40</v>
      </c>
      <c r="C10" s="32"/>
      <c r="D10" s="74">
        <f>F6-C7</f>
        <v>80</v>
      </c>
      <c r="E10" s="32"/>
      <c r="F10" s="32"/>
      <c r="G10" s="32"/>
      <c r="H10" s="32"/>
      <c r="I10" s="32"/>
      <c r="J10" s="32"/>
      <c r="K10" s="53"/>
    </row>
    <row r="11" spans="1:11" s="2" customFormat="1" ht="14.3" customHeight="1" x14ac:dyDescent="0.25">
      <c r="B11" s="73" t="s">
        <v>41</v>
      </c>
      <c r="C11" s="32"/>
      <c r="D11" s="75">
        <f>D9/(D9+D10)</f>
        <v>0.57894736842105265</v>
      </c>
      <c r="E11" s="32"/>
      <c r="F11" s="32"/>
      <c r="G11" s="32"/>
      <c r="H11" s="32"/>
      <c r="I11" s="32"/>
      <c r="J11" s="32"/>
      <c r="K11" s="53"/>
    </row>
    <row r="12" spans="1:11" s="2" customFormat="1" ht="14.3" customHeight="1" x14ac:dyDescent="0.25">
      <c r="B12" s="83" t="s">
        <v>42</v>
      </c>
      <c r="C12" s="84"/>
      <c r="D12" s="84">
        <f>B19</f>
        <v>17000</v>
      </c>
      <c r="E12" s="32"/>
      <c r="F12" s="32"/>
      <c r="G12" s="32"/>
      <c r="H12" s="32"/>
      <c r="I12" s="32"/>
      <c r="J12" s="32"/>
      <c r="K12" s="53"/>
    </row>
    <row r="13" spans="1:11" s="2" customFormat="1" ht="14.3" customHeight="1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53"/>
    </row>
    <row r="14" spans="1:11" s="2" customFormat="1" ht="14.3" customHeight="1" x14ac:dyDescent="0.25">
      <c r="B14" s="76" t="s">
        <v>5</v>
      </c>
      <c r="C14" s="44" t="s">
        <v>6</v>
      </c>
      <c r="D14" s="44" t="s">
        <v>12</v>
      </c>
      <c r="E14" s="44" t="s">
        <v>13</v>
      </c>
      <c r="F14" s="44" t="s">
        <v>20</v>
      </c>
      <c r="G14" s="44" t="s">
        <v>19</v>
      </c>
      <c r="H14" s="44" t="s">
        <v>21</v>
      </c>
      <c r="I14" s="44" t="s">
        <v>22</v>
      </c>
      <c r="J14" s="44" t="s">
        <v>23</v>
      </c>
      <c r="K14" s="46" t="s">
        <v>24</v>
      </c>
    </row>
    <row r="15" spans="1:11" s="2" customFormat="1" ht="14.3" customHeight="1" x14ac:dyDescent="0.25">
      <c r="B15" s="77">
        <v>9000</v>
      </c>
      <c r="C15" s="16">
        <v>3</v>
      </c>
      <c r="D15" s="10">
        <f>C15/$C$22</f>
        <v>0.27272727272727271</v>
      </c>
      <c r="E15" s="10">
        <f>D15</f>
        <v>0.27272727272727271</v>
      </c>
      <c r="F15" s="66">
        <f>$D$12</f>
        <v>17000</v>
      </c>
      <c r="G15" s="74">
        <f>MIN(B15,F15)*$C$5</f>
        <v>2250000</v>
      </c>
      <c r="H15" s="74">
        <f>$C$7*MAX(0,F15-B15)</f>
        <v>480000</v>
      </c>
      <c r="I15" s="74">
        <f>G15+H15</f>
        <v>2730000</v>
      </c>
      <c r="J15" s="74">
        <f>(F15*$F$6)+$F$7</f>
        <v>2450000</v>
      </c>
      <c r="K15" s="78">
        <f>I15-J15</f>
        <v>280000</v>
      </c>
    </row>
    <row r="16" spans="1:11" s="2" customFormat="1" ht="14.3" customHeight="1" x14ac:dyDescent="0.25">
      <c r="B16" s="77">
        <v>11000</v>
      </c>
      <c r="C16" s="16">
        <v>1</v>
      </c>
      <c r="D16" s="10">
        <f t="shared" ref="D16:D21" si="0">C16/$C$22</f>
        <v>9.0909090909090912E-2</v>
      </c>
      <c r="E16" s="10">
        <f>E15+D16</f>
        <v>0.36363636363636365</v>
      </c>
      <c r="F16" s="66">
        <f t="shared" ref="F16:F21" si="1">$D$12</f>
        <v>17000</v>
      </c>
      <c r="G16" s="74">
        <f t="shared" ref="G16:G21" si="2">MIN(B16,F16)*$C$5</f>
        <v>2750000</v>
      </c>
      <c r="H16" s="74">
        <f t="shared" ref="H16:H21" si="3">$C$7*MAX(0,F16-B16)</f>
        <v>360000</v>
      </c>
      <c r="I16" s="74">
        <f t="shared" ref="I16:I21" si="4">G16+H16</f>
        <v>3110000</v>
      </c>
      <c r="J16" s="74">
        <f t="shared" ref="J16:J21" si="5">(F16*$F$6)+$F$7</f>
        <v>2450000</v>
      </c>
      <c r="K16" s="78">
        <f t="shared" ref="K16:K21" si="6">I16-J16</f>
        <v>660000</v>
      </c>
    </row>
    <row r="17" spans="1:11" s="2" customFormat="1" ht="14.3" customHeight="1" x14ac:dyDescent="0.25">
      <c r="B17" s="77">
        <v>14000</v>
      </c>
      <c r="C17" s="16">
        <v>1</v>
      </c>
      <c r="D17" s="10">
        <f t="shared" si="0"/>
        <v>9.0909090909090912E-2</v>
      </c>
      <c r="E17" s="10">
        <f t="shared" ref="E17:E21" si="7">E16+D17</f>
        <v>0.45454545454545459</v>
      </c>
      <c r="F17" s="66">
        <f t="shared" si="1"/>
        <v>17000</v>
      </c>
      <c r="G17" s="74">
        <f t="shared" si="2"/>
        <v>3500000</v>
      </c>
      <c r="H17" s="74">
        <f t="shared" si="3"/>
        <v>180000</v>
      </c>
      <c r="I17" s="74">
        <f t="shared" si="4"/>
        <v>3680000</v>
      </c>
      <c r="J17" s="74">
        <f t="shared" si="5"/>
        <v>2450000</v>
      </c>
      <c r="K17" s="78">
        <f t="shared" si="6"/>
        <v>1230000</v>
      </c>
    </row>
    <row r="18" spans="1:11" s="2" customFormat="1" ht="14.3" customHeight="1" x14ac:dyDescent="0.25">
      <c r="B18" s="77">
        <v>15000</v>
      </c>
      <c r="C18" s="16">
        <v>1</v>
      </c>
      <c r="D18" s="10">
        <f t="shared" si="0"/>
        <v>9.0909090909090912E-2</v>
      </c>
      <c r="E18" s="10">
        <f t="shared" si="7"/>
        <v>0.54545454545454553</v>
      </c>
      <c r="F18" s="66">
        <f t="shared" si="1"/>
        <v>17000</v>
      </c>
      <c r="G18" s="74">
        <f t="shared" si="2"/>
        <v>3750000</v>
      </c>
      <c r="H18" s="74">
        <f t="shared" si="3"/>
        <v>120000</v>
      </c>
      <c r="I18" s="74">
        <f t="shared" si="4"/>
        <v>3870000</v>
      </c>
      <c r="J18" s="74">
        <f t="shared" si="5"/>
        <v>2450000</v>
      </c>
      <c r="K18" s="78">
        <f t="shared" si="6"/>
        <v>1420000</v>
      </c>
    </row>
    <row r="19" spans="1:11" s="2" customFormat="1" ht="14.3" customHeight="1" x14ac:dyDescent="0.25">
      <c r="B19" s="77">
        <v>17000</v>
      </c>
      <c r="C19" s="16">
        <v>1</v>
      </c>
      <c r="D19" s="10">
        <f t="shared" si="0"/>
        <v>9.0909090909090912E-2</v>
      </c>
      <c r="E19" s="10">
        <f t="shared" si="7"/>
        <v>0.63636363636363646</v>
      </c>
      <c r="F19" s="66">
        <f t="shared" si="1"/>
        <v>17000</v>
      </c>
      <c r="G19" s="74">
        <f t="shared" si="2"/>
        <v>4250000</v>
      </c>
      <c r="H19" s="74">
        <f t="shared" si="3"/>
        <v>0</v>
      </c>
      <c r="I19" s="74">
        <f t="shared" si="4"/>
        <v>4250000</v>
      </c>
      <c r="J19" s="74">
        <f t="shared" si="5"/>
        <v>2450000</v>
      </c>
      <c r="K19" s="78">
        <f t="shared" si="6"/>
        <v>1800000</v>
      </c>
    </row>
    <row r="20" spans="1:11" s="2" customFormat="1" ht="14.3" customHeight="1" x14ac:dyDescent="0.25">
      <c r="B20" s="77">
        <v>18000</v>
      </c>
      <c r="C20" s="16">
        <v>2</v>
      </c>
      <c r="D20" s="10">
        <f t="shared" si="0"/>
        <v>0.18181818181818182</v>
      </c>
      <c r="E20" s="10">
        <f t="shared" si="7"/>
        <v>0.81818181818181834</v>
      </c>
      <c r="F20" s="66">
        <f t="shared" si="1"/>
        <v>17000</v>
      </c>
      <c r="G20" s="74">
        <f t="shared" si="2"/>
        <v>4250000</v>
      </c>
      <c r="H20" s="74">
        <f t="shared" si="3"/>
        <v>0</v>
      </c>
      <c r="I20" s="74">
        <f t="shared" si="4"/>
        <v>4250000</v>
      </c>
      <c r="J20" s="74">
        <f t="shared" si="5"/>
        <v>2450000</v>
      </c>
      <c r="K20" s="78">
        <f t="shared" si="6"/>
        <v>1800000</v>
      </c>
    </row>
    <row r="21" spans="1:11" s="2" customFormat="1" ht="14.3" customHeight="1" x14ac:dyDescent="0.25">
      <c r="B21" s="77">
        <v>19000</v>
      </c>
      <c r="C21" s="16">
        <v>2</v>
      </c>
      <c r="D21" s="10">
        <f t="shared" si="0"/>
        <v>0.18181818181818182</v>
      </c>
      <c r="E21" s="10">
        <f t="shared" si="7"/>
        <v>1.0000000000000002</v>
      </c>
      <c r="F21" s="66">
        <f t="shared" si="1"/>
        <v>17000</v>
      </c>
      <c r="G21" s="74">
        <f t="shared" si="2"/>
        <v>4250000</v>
      </c>
      <c r="H21" s="74">
        <f t="shared" si="3"/>
        <v>0</v>
      </c>
      <c r="I21" s="74">
        <f t="shared" si="4"/>
        <v>4250000</v>
      </c>
      <c r="J21" s="74">
        <f t="shared" si="5"/>
        <v>2450000</v>
      </c>
      <c r="K21" s="78">
        <f t="shared" si="6"/>
        <v>1800000</v>
      </c>
    </row>
    <row r="22" spans="1:11" ht="14.3" customHeight="1" x14ac:dyDescent="0.25">
      <c r="A22" s="2"/>
      <c r="B22" s="77" t="s">
        <v>9</v>
      </c>
      <c r="C22" s="16">
        <f>SUM(C15:C21)</f>
        <v>11</v>
      </c>
      <c r="D22" s="12"/>
      <c r="E22" s="12"/>
      <c r="F22" s="13"/>
      <c r="G22" s="32"/>
      <c r="H22" s="32"/>
      <c r="I22" s="32"/>
      <c r="J22" s="32"/>
      <c r="K22" s="79">
        <f>SUMPRODUCT(D15:D21,K15:K21)</f>
        <v>1195454.5454545454</v>
      </c>
    </row>
    <row r="23" spans="1:11" ht="14.95" thickBot="1" x14ac:dyDescent="0.3">
      <c r="A23" s="2"/>
      <c r="B23" s="80"/>
      <c r="C23" s="81"/>
      <c r="D23" s="81"/>
      <c r="E23" s="81"/>
      <c r="F23" s="81"/>
      <c r="G23" s="82"/>
      <c r="H23" s="82"/>
      <c r="I23" s="82"/>
      <c r="J23" s="82"/>
      <c r="K23" s="52"/>
    </row>
    <row r="24" spans="1:11" ht="14.3" x14ac:dyDescent="0.25">
      <c r="A24" s="2"/>
      <c r="B24" s="64"/>
      <c r="C24" s="64"/>
      <c r="D24" s="64"/>
      <c r="E24" s="64"/>
      <c r="F24" s="64"/>
      <c r="G24" s="2"/>
      <c r="H24" s="2"/>
      <c r="I24" s="2"/>
      <c r="J24" s="2"/>
    </row>
    <row r="25" spans="1:11" ht="14.9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ht="14.3" x14ac:dyDescent="0.25">
      <c r="A26" s="2" t="s">
        <v>43</v>
      </c>
      <c r="B26" s="67"/>
      <c r="C26" s="68"/>
      <c r="D26" s="68"/>
      <c r="E26" s="68"/>
      <c r="F26" s="68"/>
      <c r="G26" s="68"/>
      <c r="H26" s="68"/>
      <c r="I26" s="68"/>
      <c r="J26" s="68"/>
      <c r="K26" s="69"/>
    </row>
    <row r="27" spans="1:11" ht="14.3" x14ac:dyDescent="0.25">
      <c r="A27" s="2"/>
      <c r="B27" s="70" t="s">
        <v>7</v>
      </c>
      <c r="C27" s="63"/>
      <c r="D27" s="32"/>
      <c r="E27" s="62" t="s">
        <v>8</v>
      </c>
      <c r="F27" s="63"/>
      <c r="G27" s="32"/>
      <c r="H27" s="32"/>
      <c r="I27" s="32"/>
      <c r="J27" s="32"/>
      <c r="K27" s="53"/>
    </row>
    <row r="28" spans="1:11" ht="14.3" x14ac:dyDescent="0.25">
      <c r="A28" s="2"/>
      <c r="B28" s="71" t="s">
        <v>0</v>
      </c>
      <c r="C28" s="5">
        <v>250</v>
      </c>
      <c r="D28" s="32"/>
      <c r="E28" s="4" t="s">
        <v>0</v>
      </c>
      <c r="F28" s="6">
        <v>200</v>
      </c>
      <c r="G28" s="32"/>
      <c r="H28" s="32"/>
      <c r="I28" s="32"/>
      <c r="J28" s="32"/>
      <c r="K28" s="53"/>
    </row>
    <row r="29" spans="1:11" ht="14.3" x14ac:dyDescent="0.25">
      <c r="A29" s="2"/>
      <c r="B29" s="72" t="s">
        <v>1</v>
      </c>
      <c r="C29" s="5">
        <v>200</v>
      </c>
      <c r="D29" s="32"/>
      <c r="E29" s="7" t="s">
        <v>2</v>
      </c>
      <c r="F29" s="6">
        <v>140</v>
      </c>
      <c r="G29" s="32"/>
      <c r="H29" s="32"/>
      <c r="I29" s="32"/>
      <c r="J29" s="32"/>
      <c r="K29" s="53"/>
    </row>
    <row r="30" spans="1:11" ht="14.3" x14ac:dyDescent="0.25">
      <c r="A30" s="2"/>
      <c r="B30" s="72" t="s">
        <v>3</v>
      </c>
      <c r="C30" s="5">
        <v>60</v>
      </c>
      <c r="D30" s="32"/>
      <c r="E30" s="7" t="s">
        <v>4</v>
      </c>
      <c r="F30" s="6">
        <v>70000</v>
      </c>
      <c r="G30" s="32"/>
      <c r="H30" s="32"/>
      <c r="I30" s="32"/>
      <c r="J30" s="32"/>
      <c r="K30" s="53"/>
    </row>
    <row r="31" spans="1:11" ht="14.3" x14ac:dyDescent="0.25">
      <c r="A31" s="2"/>
      <c r="B31" s="31"/>
      <c r="C31" s="32"/>
      <c r="D31" s="32"/>
      <c r="E31" s="32"/>
      <c r="F31" s="32"/>
      <c r="G31" s="32"/>
      <c r="H31" s="32"/>
      <c r="I31" s="32"/>
      <c r="J31" s="32"/>
      <c r="K31" s="53"/>
    </row>
    <row r="32" spans="1:11" ht="14.3" x14ac:dyDescent="0.25">
      <c r="A32" s="2"/>
      <c r="B32" s="73" t="s">
        <v>44</v>
      </c>
      <c r="C32" s="32"/>
      <c r="D32" s="74">
        <f>C28-C29</f>
        <v>50</v>
      </c>
      <c r="E32" s="32"/>
      <c r="F32" s="32"/>
      <c r="G32" s="32"/>
      <c r="H32" s="32"/>
      <c r="I32" s="32"/>
      <c r="J32" s="32"/>
      <c r="K32" s="53"/>
    </row>
    <row r="33" spans="1:11" ht="14.3" x14ac:dyDescent="0.25">
      <c r="A33" s="2"/>
      <c r="B33" s="73" t="s">
        <v>45</v>
      </c>
      <c r="C33" s="32"/>
      <c r="D33" s="74">
        <f>C29-C30</f>
        <v>140</v>
      </c>
      <c r="E33" s="32"/>
      <c r="F33" s="32"/>
      <c r="G33" s="32"/>
      <c r="H33" s="32"/>
      <c r="I33" s="32"/>
      <c r="J33" s="32"/>
      <c r="K33" s="53"/>
    </row>
    <row r="34" spans="1:11" ht="14.3" x14ac:dyDescent="0.25">
      <c r="A34" s="2"/>
      <c r="B34" s="73" t="s">
        <v>46</v>
      </c>
      <c r="C34" s="32"/>
      <c r="D34" s="75">
        <f>D32/(D32+D33)</f>
        <v>0.26315789473684209</v>
      </c>
      <c r="E34" s="32"/>
      <c r="F34" s="32"/>
      <c r="G34" s="32"/>
      <c r="H34" s="32"/>
      <c r="I34" s="32"/>
      <c r="J34" s="32"/>
      <c r="K34" s="53"/>
    </row>
    <row r="35" spans="1:11" ht="14.3" x14ac:dyDescent="0.25">
      <c r="A35" s="2"/>
      <c r="B35" s="83" t="s">
        <v>47</v>
      </c>
      <c r="C35" s="84"/>
      <c r="D35" s="84">
        <f>B38</f>
        <v>9000</v>
      </c>
      <c r="E35" s="32"/>
      <c r="F35" s="32"/>
      <c r="G35" s="32"/>
      <c r="H35" s="32"/>
      <c r="I35" s="32"/>
      <c r="J35" s="32"/>
      <c r="K35" s="53"/>
    </row>
    <row r="36" spans="1:11" ht="14.3" x14ac:dyDescent="0.25">
      <c r="A36" s="2"/>
      <c r="B36" s="85" t="s">
        <v>49</v>
      </c>
      <c r="C36" s="86"/>
      <c r="D36" s="86"/>
      <c r="E36" s="86"/>
      <c r="F36" s="86"/>
      <c r="G36" s="86"/>
      <c r="H36" s="86"/>
      <c r="I36" s="86"/>
      <c r="J36" s="86"/>
      <c r="K36" s="87"/>
    </row>
    <row r="37" spans="1:11" ht="14.3" x14ac:dyDescent="0.25">
      <c r="A37" s="2"/>
      <c r="B37" s="76" t="s">
        <v>5</v>
      </c>
      <c r="C37" s="44" t="s">
        <v>6</v>
      </c>
      <c r="D37" s="44" t="s">
        <v>12</v>
      </c>
      <c r="E37" s="44" t="s">
        <v>13</v>
      </c>
      <c r="F37" s="44" t="s">
        <v>20</v>
      </c>
      <c r="G37" s="44" t="s">
        <v>19</v>
      </c>
      <c r="H37" s="44" t="s">
        <v>21</v>
      </c>
      <c r="I37" s="44" t="s">
        <v>22</v>
      </c>
      <c r="J37" s="44" t="s">
        <v>23</v>
      </c>
      <c r="K37" s="46" t="s">
        <v>24</v>
      </c>
    </row>
    <row r="38" spans="1:11" ht="14.3" x14ac:dyDescent="0.25">
      <c r="A38" s="2"/>
      <c r="B38" s="77">
        <v>9000</v>
      </c>
      <c r="C38" s="16">
        <v>3</v>
      </c>
      <c r="D38" s="10">
        <v>0.27272727272727271</v>
      </c>
      <c r="E38" s="10">
        <v>0.27272727272727271</v>
      </c>
      <c r="F38" s="66">
        <f>$D$35</f>
        <v>9000</v>
      </c>
      <c r="G38" s="74">
        <f>MIN(B38,F38)*$C$28</f>
        <v>2250000</v>
      </c>
      <c r="H38" s="74">
        <f>$C$30*MAX(0,F38-B38)</f>
        <v>0</v>
      </c>
      <c r="I38" s="74">
        <f>G38+H38</f>
        <v>2250000</v>
      </c>
      <c r="J38" s="74">
        <f>(F38*$C$29)</f>
        <v>1800000</v>
      </c>
      <c r="K38" s="78">
        <f>I38-J38</f>
        <v>450000</v>
      </c>
    </row>
    <row r="39" spans="1:11" ht="14.3" x14ac:dyDescent="0.25">
      <c r="A39" s="2"/>
      <c r="B39" s="77">
        <v>11000</v>
      </c>
      <c r="C39" s="16">
        <v>1</v>
      </c>
      <c r="D39" s="10">
        <v>9.0909090909090912E-2</v>
      </c>
      <c r="E39" s="10">
        <v>0.36363636363636365</v>
      </c>
      <c r="F39" s="66">
        <f t="shared" ref="F39:F44" si="8">$D$35</f>
        <v>9000</v>
      </c>
      <c r="G39" s="74">
        <f t="shared" ref="G39:G44" si="9">MIN(B39,F39)*$C$28</f>
        <v>2250000</v>
      </c>
      <c r="H39" s="74">
        <f t="shared" ref="H39:H44" si="10">$C$30*MAX(0,F39-B39)</f>
        <v>0</v>
      </c>
      <c r="I39" s="74">
        <f t="shared" ref="I39:I44" si="11">G39+H39</f>
        <v>2250000</v>
      </c>
      <c r="J39" s="74">
        <f t="shared" ref="J39:J44" si="12">(F39*$C$29)</f>
        <v>1800000</v>
      </c>
      <c r="K39" s="78">
        <f t="shared" ref="K39:K44" si="13">I39-J39</f>
        <v>450000</v>
      </c>
    </row>
    <row r="40" spans="1:11" ht="14.3" x14ac:dyDescent="0.25">
      <c r="A40" s="2"/>
      <c r="B40" s="77">
        <v>14000</v>
      </c>
      <c r="C40" s="16">
        <v>1</v>
      </c>
      <c r="D40" s="10">
        <v>9.0909090909090912E-2</v>
      </c>
      <c r="E40" s="10">
        <v>0.45454545454545459</v>
      </c>
      <c r="F40" s="66">
        <f t="shared" si="8"/>
        <v>9000</v>
      </c>
      <c r="G40" s="74">
        <f t="shared" si="9"/>
        <v>2250000</v>
      </c>
      <c r="H40" s="74">
        <f t="shared" si="10"/>
        <v>0</v>
      </c>
      <c r="I40" s="74">
        <f t="shared" si="11"/>
        <v>2250000</v>
      </c>
      <c r="J40" s="74">
        <f t="shared" si="12"/>
        <v>1800000</v>
      </c>
      <c r="K40" s="78">
        <f t="shared" si="13"/>
        <v>450000</v>
      </c>
    </row>
    <row r="41" spans="1:11" ht="14.3" x14ac:dyDescent="0.25">
      <c r="A41" s="2"/>
      <c r="B41" s="77">
        <v>15000</v>
      </c>
      <c r="C41" s="16">
        <v>1</v>
      </c>
      <c r="D41" s="10">
        <v>9.0909090909090912E-2</v>
      </c>
      <c r="E41" s="10">
        <v>0.54545454545454553</v>
      </c>
      <c r="F41" s="66">
        <f t="shared" si="8"/>
        <v>9000</v>
      </c>
      <c r="G41" s="74">
        <f t="shared" si="9"/>
        <v>2250000</v>
      </c>
      <c r="H41" s="74">
        <f t="shared" si="10"/>
        <v>0</v>
      </c>
      <c r="I41" s="74">
        <f t="shared" si="11"/>
        <v>2250000</v>
      </c>
      <c r="J41" s="74">
        <f t="shared" si="12"/>
        <v>1800000</v>
      </c>
      <c r="K41" s="78">
        <f t="shared" si="13"/>
        <v>450000</v>
      </c>
    </row>
    <row r="42" spans="1:11" ht="14.3" x14ac:dyDescent="0.25">
      <c r="A42" s="2"/>
      <c r="B42" s="77">
        <v>17000</v>
      </c>
      <c r="C42" s="16">
        <v>1</v>
      </c>
      <c r="D42" s="10">
        <v>9.0909090909090912E-2</v>
      </c>
      <c r="E42" s="10">
        <v>0.63636363636363646</v>
      </c>
      <c r="F42" s="66">
        <f t="shared" si="8"/>
        <v>9000</v>
      </c>
      <c r="G42" s="74">
        <f t="shared" si="9"/>
        <v>2250000</v>
      </c>
      <c r="H42" s="74">
        <f t="shared" si="10"/>
        <v>0</v>
      </c>
      <c r="I42" s="74">
        <f t="shared" si="11"/>
        <v>2250000</v>
      </c>
      <c r="J42" s="74">
        <f t="shared" si="12"/>
        <v>1800000</v>
      </c>
      <c r="K42" s="78">
        <f t="shared" si="13"/>
        <v>450000</v>
      </c>
    </row>
    <row r="43" spans="1:11" ht="14.3" x14ac:dyDescent="0.25">
      <c r="A43" s="2"/>
      <c r="B43" s="77">
        <v>18000</v>
      </c>
      <c r="C43" s="16">
        <v>2</v>
      </c>
      <c r="D43" s="10">
        <v>0.18181818181818182</v>
      </c>
      <c r="E43" s="10">
        <v>0.81818181818181834</v>
      </c>
      <c r="F43" s="66">
        <f t="shared" si="8"/>
        <v>9000</v>
      </c>
      <c r="G43" s="74">
        <f t="shared" si="9"/>
        <v>2250000</v>
      </c>
      <c r="H43" s="74">
        <f t="shared" si="10"/>
        <v>0</v>
      </c>
      <c r="I43" s="74">
        <f t="shared" si="11"/>
        <v>2250000</v>
      </c>
      <c r="J43" s="74">
        <f t="shared" si="12"/>
        <v>1800000</v>
      </c>
      <c r="K43" s="78">
        <f t="shared" si="13"/>
        <v>450000</v>
      </c>
    </row>
    <row r="44" spans="1:11" ht="14.3" x14ac:dyDescent="0.25">
      <c r="A44" s="2"/>
      <c r="B44" s="77">
        <v>19000</v>
      </c>
      <c r="C44" s="16">
        <v>2</v>
      </c>
      <c r="D44" s="10">
        <v>0.18181818181818182</v>
      </c>
      <c r="E44" s="10">
        <v>1.0000000000000002</v>
      </c>
      <c r="F44" s="66">
        <f t="shared" si="8"/>
        <v>9000</v>
      </c>
      <c r="G44" s="74">
        <f t="shared" si="9"/>
        <v>2250000</v>
      </c>
      <c r="H44" s="74">
        <f t="shared" si="10"/>
        <v>0</v>
      </c>
      <c r="I44" s="74">
        <f t="shared" si="11"/>
        <v>2250000</v>
      </c>
      <c r="J44" s="74">
        <f t="shared" si="12"/>
        <v>1800000</v>
      </c>
      <c r="K44" s="78">
        <f t="shared" si="13"/>
        <v>450000</v>
      </c>
    </row>
    <row r="45" spans="1:11" ht="14.3" x14ac:dyDescent="0.25">
      <c r="A45" s="2"/>
      <c r="B45" s="77"/>
      <c r="C45" s="16"/>
      <c r="D45" s="12"/>
      <c r="E45" s="12"/>
      <c r="F45" s="13"/>
      <c r="G45" s="32"/>
      <c r="H45" s="32"/>
      <c r="I45" s="32"/>
      <c r="J45" s="32"/>
      <c r="K45" s="79">
        <f>SUMPRODUCT(D38:D44,K38:K44)</f>
        <v>450000</v>
      </c>
    </row>
    <row r="46" spans="1:11" ht="14.3" x14ac:dyDescent="0.25">
      <c r="A46" s="2"/>
      <c r="B46" s="85" t="s">
        <v>48</v>
      </c>
      <c r="C46" s="86"/>
      <c r="D46" s="86"/>
      <c r="E46" s="86"/>
      <c r="F46" s="86"/>
      <c r="G46" s="86"/>
      <c r="H46" s="86"/>
      <c r="I46" s="86"/>
      <c r="J46" s="86"/>
      <c r="K46" s="87"/>
    </row>
    <row r="47" spans="1:11" ht="14.3" customHeight="1" x14ac:dyDescent="0.4">
      <c r="B47" s="76" t="s">
        <v>5</v>
      </c>
      <c r="C47" s="44" t="s">
        <v>6</v>
      </c>
      <c r="D47" s="44" t="s">
        <v>12</v>
      </c>
      <c r="E47" s="44" t="s">
        <v>13</v>
      </c>
      <c r="F47" s="44" t="s">
        <v>20</v>
      </c>
      <c r="G47" s="44" t="s">
        <v>19</v>
      </c>
      <c r="H47" s="44"/>
      <c r="I47" s="44"/>
      <c r="J47" s="44" t="s">
        <v>23</v>
      </c>
      <c r="K47" s="46" t="s">
        <v>24</v>
      </c>
    </row>
    <row r="48" spans="1:11" ht="14.3" customHeight="1" x14ac:dyDescent="0.4">
      <c r="B48" s="77">
        <v>9000</v>
      </c>
      <c r="C48" s="16">
        <v>3</v>
      </c>
      <c r="D48" s="10">
        <v>0.27272727272727271</v>
      </c>
      <c r="E48" s="10">
        <v>0.27272727272727271</v>
      </c>
      <c r="F48" s="66">
        <f>$D$35</f>
        <v>9000</v>
      </c>
      <c r="G48" s="74">
        <f>F48*$F$28</f>
        <v>1800000</v>
      </c>
      <c r="H48" s="74"/>
      <c r="I48" s="74"/>
      <c r="J48" s="74">
        <f>(F48*$F$29)+$F$30</f>
        <v>1330000</v>
      </c>
      <c r="K48" s="78">
        <f>G48-J48</f>
        <v>470000</v>
      </c>
    </row>
    <row r="49" spans="1:11" ht="14.3" customHeight="1" x14ac:dyDescent="0.4">
      <c r="B49" s="77">
        <v>11000</v>
      </c>
      <c r="C49" s="16">
        <v>1</v>
      </c>
      <c r="D49" s="10">
        <v>9.0909090909090912E-2</v>
      </c>
      <c r="E49" s="10">
        <v>0.36363636363636365</v>
      </c>
      <c r="F49" s="66">
        <f t="shared" ref="F49:F54" si="14">$D$35</f>
        <v>9000</v>
      </c>
      <c r="G49" s="74">
        <f t="shared" ref="G49:G54" si="15">F49*$F$28</f>
        <v>1800000</v>
      </c>
      <c r="H49" s="74"/>
      <c r="I49" s="74"/>
      <c r="J49" s="74">
        <f t="shared" ref="J49:J54" si="16">(F49*$F$29)+$F$30</f>
        <v>1330000</v>
      </c>
      <c r="K49" s="78">
        <f t="shared" ref="K49:K54" si="17">G49-J49</f>
        <v>470000</v>
      </c>
    </row>
    <row r="50" spans="1:11" ht="14.3" customHeight="1" x14ac:dyDescent="0.4">
      <c r="B50" s="77">
        <v>14000</v>
      </c>
      <c r="C50" s="16">
        <v>1</v>
      </c>
      <c r="D50" s="10">
        <v>9.0909090909090912E-2</v>
      </c>
      <c r="E50" s="10">
        <v>0.45454545454545459</v>
      </c>
      <c r="F50" s="66">
        <f t="shared" si="14"/>
        <v>9000</v>
      </c>
      <c r="G50" s="74">
        <f t="shared" si="15"/>
        <v>1800000</v>
      </c>
      <c r="H50" s="74"/>
      <c r="I50" s="74"/>
      <c r="J50" s="74">
        <f t="shared" si="16"/>
        <v>1330000</v>
      </c>
      <c r="K50" s="78">
        <f t="shared" si="17"/>
        <v>470000</v>
      </c>
    </row>
    <row r="51" spans="1:11" ht="14.3" customHeight="1" x14ac:dyDescent="0.4">
      <c r="B51" s="77">
        <v>15000</v>
      </c>
      <c r="C51" s="16">
        <v>1</v>
      </c>
      <c r="D51" s="10">
        <v>9.0909090909090912E-2</v>
      </c>
      <c r="E51" s="10">
        <v>0.54545454545454553</v>
      </c>
      <c r="F51" s="66">
        <f t="shared" si="14"/>
        <v>9000</v>
      </c>
      <c r="G51" s="74">
        <f t="shared" si="15"/>
        <v>1800000</v>
      </c>
      <c r="H51" s="74"/>
      <c r="I51" s="74"/>
      <c r="J51" s="74">
        <f t="shared" si="16"/>
        <v>1330000</v>
      </c>
      <c r="K51" s="78">
        <f t="shared" si="17"/>
        <v>470000</v>
      </c>
    </row>
    <row r="52" spans="1:11" ht="14.3" customHeight="1" x14ac:dyDescent="0.4">
      <c r="B52" s="77">
        <v>17000</v>
      </c>
      <c r="C52" s="16">
        <v>1</v>
      </c>
      <c r="D52" s="10">
        <v>9.0909090909090912E-2</v>
      </c>
      <c r="E52" s="10">
        <v>0.63636363636363646</v>
      </c>
      <c r="F52" s="66">
        <f t="shared" si="14"/>
        <v>9000</v>
      </c>
      <c r="G52" s="74">
        <f t="shared" si="15"/>
        <v>1800000</v>
      </c>
      <c r="H52" s="74"/>
      <c r="I52" s="74"/>
      <c r="J52" s="74">
        <f t="shared" si="16"/>
        <v>1330000</v>
      </c>
      <c r="K52" s="78">
        <f t="shared" si="17"/>
        <v>470000</v>
      </c>
    </row>
    <row r="53" spans="1:11" ht="14.3" customHeight="1" x14ac:dyDescent="0.4">
      <c r="B53" s="77">
        <v>18000</v>
      </c>
      <c r="C53" s="16">
        <v>2</v>
      </c>
      <c r="D53" s="10">
        <v>0.18181818181818182</v>
      </c>
      <c r="E53" s="10">
        <v>0.81818181818181834</v>
      </c>
      <c r="F53" s="66">
        <f t="shared" si="14"/>
        <v>9000</v>
      </c>
      <c r="G53" s="74">
        <f t="shared" si="15"/>
        <v>1800000</v>
      </c>
      <c r="H53" s="74"/>
      <c r="I53" s="74"/>
      <c r="J53" s="74">
        <f t="shared" si="16"/>
        <v>1330000</v>
      </c>
      <c r="K53" s="78">
        <f t="shared" si="17"/>
        <v>470000</v>
      </c>
    </row>
    <row r="54" spans="1:11" ht="14.3" customHeight="1" x14ac:dyDescent="0.4">
      <c r="B54" s="77">
        <v>19000</v>
      </c>
      <c r="C54" s="16">
        <v>2</v>
      </c>
      <c r="D54" s="10">
        <v>0.18181818181818182</v>
      </c>
      <c r="E54" s="10">
        <v>1.0000000000000002</v>
      </c>
      <c r="F54" s="66">
        <f t="shared" si="14"/>
        <v>9000</v>
      </c>
      <c r="G54" s="74">
        <f t="shared" si="15"/>
        <v>1800000</v>
      </c>
      <c r="H54" s="74"/>
      <c r="I54" s="74"/>
      <c r="J54" s="74">
        <f t="shared" si="16"/>
        <v>1330000</v>
      </c>
      <c r="K54" s="78">
        <f t="shared" si="17"/>
        <v>470000</v>
      </c>
    </row>
    <row r="55" spans="1:11" x14ac:dyDescent="0.4">
      <c r="B55" s="77"/>
      <c r="C55" s="16"/>
      <c r="D55" s="12"/>
      <c r="E55" s="12"/>
      <c r="F55" s="13"/>
      <c r="G55" s="32"/>
      <c r="H55" s="32"/>
      <c r="I55" s="32"/>
      <c r="J55" s="32"/>
      <c r="K55" s="79">
        <f>SUMPRODUCT(D48:D54,K48:K54)</f>
        <v>470000.00000000006</v>
      </c>
    </row>
    <row r="56" spans="1:11" ht="18.350000000000001" thickBot="1" x14ac:dyDescent="0.45">
      <c r="B56" s="88"/>
      <c r="C56" s="82"/>
      <c r="D56" s="82"/>
      <c r="E56" s="82" t="s">
        <v>30</v>
      </c>
      <c r="F56" s="82"/>
      <c r="G56" s="82"/>
      <c r="H56" s="89">
        <f>K45+K55</f>
        <v>920000</v>
      </c>
      <c r="I56" s="82"/>
      <c r="J56" s="82"/>
      <c r="K56" s="90"/>
    </row>
    <row r="58" spans="1:11" ht="18.350000000000001" thickBot="1" x14ac:dyDescent="0.45"/>
    <row r="59" spans="1:11" ht="14.3" x14ac:dyDescent="0.25">
      <c r="A59" s="2" t="s">
        <v>50</v>
      </c>
      <c r="B59" s="67"/>
      <c r="C59" s="68"/>
      <c r="D59" s="68"/>
      <c r="E59" s="68"/>
      <c r="F59" s="68"/>
      <c r="G59" s="68"/>
      <c r="H59" s="68"/>
      <c r="I59" s="68"/>
      <c r="J59" s="68"/>
      <c r="K59" s="69"/>
    </row>
    <row r="60" spans="1:11" ht="14.3" x14ac:dyDescent="0.25">
      <c r="A60" s="2"/>
      <c r="B60" s="70" t="s">
        <v>7</v>
      </c>
      <c r="C60" s="63"/>
      <c r="D60" s="32"/>
      <c r="E60" s="62" t="s">
        <v>8</v>
      </c>
      <c r="F60" s="63"/>
      <c r="G60" s="32"/>
      <c r="H60" s="32"/>
      <c r="I60" s="32"/>
      <c r="J60" s="32"/>
      <c r="K60" s="53"/>
    </row>
    <row r="61" spans="1:11" ht="14.3" x14ac:dyDescent="0.25">
      <c r="A61" s="2"/>
      <c r="B61" s="71" t="s">
        <v>0</v>
      </c>
      <c r="C61" s="5">
        <v>250</v>
      </c>
      <c r="D61" s="32"/>
      <c r="E61" s="4" t="s">
        <v>0</v>
      </c>
      <c r="F61" s="6">
        <v>200</v>
      </c>
      <c r="G61" s="32"/>
      <c r="H61" s="32"/>
      <c r="I61" s="32"/>
      <c r="J61" s="32"/>
      <c r="K61" s="53"/>
    </row>
    <row r="62" spans="1:11" ht="14.3" x14ac:dyDescent="0.25">
      <c r="A62" s="2"/>
      <c r="B62" s="72" t="s">
        <v>1</v>
      </c>
      <c r="C62" s="5">
        <v>200</v>
      </c>
      <c r="D62" s="32"/>
      <c r="E62" s="7" t="s">
        <v>2</v>
      </c>
      <c r="F62" s="6">
        <v>140</v>
      </c>
      <c r="G62" s="32"/>
      <c r="H62" s="32"/>
      <c r="I62" s="32"/>
      <c r="J62" s="32"/>
      <c r="K62" s="53"/>
    </row>
    <row r="63" spans="1:11" ht="14.3" x14ac:dyDescent="0.25">
      <c r="A63" s="2"/>
      <c r="B63" s="72" t="s">
        <v>51</v>
      </c>
      <c r="C63" s="5">
        <v>140</v>
      </c>
      <c r="D63" s="32"/>
      <c r="E63" s="7" t="s">
        <v>4</v>
      </c>
      <c r="F63" s="6">
        <v>70000</v>
      </c>
      <c r="G63" s="32"/>
      <c r="H63" s="32"/>
      <c r="I63" s="32"/>
      <c r="J63" s="32"/>
      <c r="K63" s="53"/>
    </row>
    <row r="64" spans="1:11" ht="14.3" x14ac:dyDescent="0.25">
      <c r="A64" s="2"/>
      <c r="B64" s="31"/>
      <c r="C64" s="32"/>
      <c r="D64" s="32"/>
      <c r="E64" s="32"/>
      <c r="F64" s="32"/>
      <c r="G64" s="32"/>
      <c r="H64" s="32"/>
      <c r="I64" s="32"/>
      <c r="J64" s="32"/>
      <c r="K64" s="53"/>
    </row>
    <row r="65" spans="1:18" ht="14.3" x14ac:dyDescent="0.25">
      <c r="A65" s="2"/>
      <c r="B65" s="73" t="s">
        <v>44</v>
      </c>
      <c r="C65" s="32"/>
      <c r="D65" s="74">
        <f>C61-C62</f>
        <v>50</v>
      </c>
      <c r="E65" s="32"/>
      <c r="F65" s="32"/>
      <c r="G65" s="32"/>
      <c r="H65" s="32"/>
      <c r="I65" s="32"/>
      <c r="J65" s="32"/>
      <c r="K65" s="53"/>
    </row>
    <row r="66" spans="1:18" ht="14.3" x14ac:dyDescent="0.25">
      <c r="A66" s="2"/>
      <c r="B66" s="73" t="s">
        <v>45</v>
      </c>
      <c r="C66" s="32"/>
      <c r="D66" s="74">
        <f>C62-C63</f>
        <v>60</v>
      </c>
      <c r="E66" s="32"/>
      <c r="F66" s="32"/>
      <c r="G66" s="32"/>
      <c r="H66" s="32"/>
      <c r="I66" s="32"/>
      <c r="J66" s="32"/>
      <c r="K66" s="53"/>
    </row>
    <row r="67" spans="1:18" ht="14.3" x14ac:dyDescent="0.25">
      <c r="A67" s="2"/>
      <c r="B67" s="73" t="s">
        <v>46</v>
      </c>
      <c r="C67" s="32"/>
      <c r="D67" s="98">
        <f>D65/(D65+D66)</f>
        <v>0.45454545454545453</v>
      </c>
      <c r="E67" s="32"/>
      <c r="F67" s="32"/>
      <c r="G67" s="32"/>
      <c r="H67" s="32"/>
      <c r="I67" s="32"/>
      <c r="J67" s="32"/>
      <c r="K67" s="53"/>
    </row>
    <row r="68" spans="1:18" ht="14.3" x14ac:dyDescent="0.25">
      <c r="A68" s="2"/>
      <c r="B68" s="83" t="s">
        <v>47</v>
      </c>
      <c r="C68" s="84"/>
      <c r="D68" s="84">
        <v>14000</v>
      </c>
      <c r="E68" s="32"/>
      <c r="F68" s="32"/>
      <c r="G68" s="32"/>
      <c r="H68" s="32"/>
      <c r="I68" s="32"/>
      <c r="J68" s="32"/>
      <c r="K68" s="53"/>
      <c r="M68" s="96" t="s">
        <v>54</v>
      </c>
      <c r="N68" s="96" t="s">
        <v>59</v>
      </c>
      <c r="O68" s="96" t="s">
        <v>55</v>
      </c>
      <c r="P68" s="96" t="s">
        <v>56</v>
      </c>
      <c r="Q68" s="97" t="s">
        <v>57</v>
      </c>
      <c r="R68" s="97" t="s">
        <v>58</v>
      </c>
    </row>
    <row r="69" spans="1:18" ht="14.3" x14ac:dyDescent="0.25">
      <c r="A69" s="2"/>
      <c r="B69" s="91"/>
      <c r="C69" s="92"/>
      <c r="D69" s="92"/>
      <c r="E69" s="32"/>
      <c r="F69" s="32"/>
      <c r="G69" s="32"/>
      <c r="H69" s="32"/>
      <c r="I69" s="32"/>
      <c r="J69" s="32"/>
      <c r="K69" s="53"/>
      <c r="M69" s="94">
        <v>60</v>
      </c>
      <c r="N69" s="94"/>
      <c r="O69" s="94">
        <v>9000</v>
      </c>
      <c r="P69" s="94">
        <v>450</v>
      </c>
      <c r="Q69" s="95">
        <v>470</v>
      </c>
      <c r="R69" s="95">
        <v>920</v>
      </c>
    </row>
    <row r="70" spans="1:18" ht="14.3" x14ac:dyDescent="0.25">
      <c r="A70" s="2"/>
      <c r="B70" s="85" t="s">
        <v>49</v>
      </c>
      <c r="C70" s="86"/>
      <c r="D70" s="86"/>
      <c r="E70" s="86"/>
      <c r="F70" s="86"/>
      <c r="G70" s="86"/>
      <c r="H70" s="86"/>
      <c r="I70" s="86"/>
      <c r="J70" s="86"/>
      <c r="K70" s="87"/>
      <c r="M70" s="1">
        <v>70</v>
      </c>
      <c r="N70" s="1">
        <v>27.78</v>
      </c>
      <c r="O70" s="1">
        <v>11000</v>
      </c>
      <c r="P70" s="93">
        <v>451</v>
      </c>
      <c r="Q70" s="93">
        <v>551</v>
      </c>
      <c r="R70" s="93">
        <v>1003</v>
      </c>
    </row>
    <row r="71" spans="1:18" ht="14.3" x14ac:dyDescent="0.25">
      <c r="A71" s="2"/>
      <c r="B71" s="76" t="s">
        <v>5</v>
      </c>
      <c r="C71" s="44" t="s">
        <v>6</v>
      </c>
      <c r="D71" s="44" t="s">
        <v>12</v>
      </c>
      <c r="E71" s="44" t="s">
        <v>13</v>
      </c>
      <c r="F71" s="44" t="s">
        <v>20</v>
      </c>
      <c r="G71" s="44" t="s">
        <v>19</v>
      </c>
      <c r="H71" s="44" t="s">
        <v>21</v>
      </c>
      <c r="I71" s="44" t="s">
        <v>22</v>
      </c>
      <c r="J71" s="44" t="s">
        <v>23</v>
      </c>
      <c r="K71" s="46" t="s">
        <v>24</v>
      </c>
      <c r="M71" s="99">
        <v>115</v>
      </c>
      <c r="N71" s="99">
        <v>37</v>
      </c>
      <c r="O71" s="99">
        <v>14000</v>
      </c>
      <c r="P71" s="84">
        <v>479</v>
      </c>
      <c r="Q71" s="84">
        <v>581</v>
      </c>
      <c r="R71" s="84">
        <v>1060</v>
      </c>
    </row>
    <row r="72" spans="1:18" ht="14.3" x14ac:dyDescent="0.25">
      <c r="A72" s="2"/>
      <c r="B72" s="77">
        <v>9000</v>
      </c>
      <c r="C72" s="16">
        <v>3</v>
      </c>
      <c r="D72" s="10">
        <v>0.27272727272727271</v>
      </c>
      <c r="E72" s="10">
        <v>0.27272727272727271</v>
      </c>
      <c r="F72" s="66">
        <f>$D$68</f>
        <v>14000</v>
      </c>
      <c r="G72" s="74">
        <f>MIN(B72,F72)*$C$28</f>
        <v>2250000</v>
      </c>
      <c r="H72" s="74">
        <f>$C$63*MAX(0,F72-B72)</f>
        <v>700000</v>
      </c>
      <c r="I72" s="74">
        <f>G72+H72</f>
        <v>2950000</v>
      </c>
      <c r="J72" s="74">
        <f>(F72*$C$29)</f>
        <v>2800000</v>
      </c>
      <c r="K72" s="78">
        <f>I72-J72</f>
        <v>150000</v>
      </c>
      <c r="M72" s="1">
        <v>141</v>
      </c>
      <c r="N72" s="1">
        <v>45.87</v>
      </c>
      <c r="O72" s="1">
        <v>15000</v>
      </c>
      <c r="P72" s="93">
        <v>522</v>
      </c>
      <c r="Q72" s="93">
        <v>535</v>
      </c>
      <c r="R72" s="93">
        <v>1057</v>
      </c>
    </row>
    <row r="73" spans="1:18" ht="14.3" x14ac:dyDescent="0.25">
      <c r="A73" s="2"/>
      <c r="B73" s="77">
        <v>11000</v>
      </c>
      <c r="C73" s="16">
        <v>1</v>
      </c>
      <c r="D73" s="10">
        <v>9.0909090909090912E-2</v>
      </c>
      <c r="E73" s="10">
        <v>0.36363636363636365</v>
      </c>
      <c r="F73" s="66">
        <f t="shared" ref="F73:F78" si="18">$D$68</f>
        <v>14000</v>
      </c>
      <c r="G73" s="74">
        <f t="shared" ref="G73:G78" si="19">MIN(B73,F73)*$C$28</f>
        <v>2750000</v>
      </c>
      <c r="H73" s="74">
        <f t="shared" ref="H73:H78" si="20">$C$63*MAX(0,F73-B73)</f>
        <v>420000</v>
      </c>
      <c r="I73" s="74">
        <f t="shared" ref="I73:I78" si="21">G73+H73</f>
        <v>3170000</v>
      </c>
      <c r="J73" s="74">
        <f t="shared" ref="J73:J78" si="22">(F73*$C$29)</f>
        <v>2800000</v>
      </c>
      <c r="K73" s="78">
        <f t="shared" ref="K73:K78" si="23">I73-J73</f>
        <v>370000</v>
      </c>
      <c r="M73" s="1">
        <v>160</v>
      </c>
      <c r="N73" s="1">
        <v>55.56</v>
      </c>
      <c r="O73" s="1">
        <v>17000</v>
      </c>
      <c r="P73" s="93">
        <v>563</v>
      </c>
      <c r="Q73" s="93">
        <v>440</v>
      </c>
      <c r="R73" s="93">
        <v>1004</v>
      </c>
    </row>
    <row r="74" spans="1:18" ht="14.3" x14ac:dyDescent="0.25">
      <c r="A74" s="2"/>
      <c r="B74" s="77">
        <v>14000</v>
      </c>
      <c r="C74" s="16">
        <v>1</v>
      </c>
      <c r="D74" s="10">
        <v>9.0909090909090912E-2</v>
      </c>
      <c r="E74" s="10">
        <v>0.45454545454545459</v>
      </c>
      <c r="F74" s="66">
        <f t="shared" si="18"/>
        <v>14000</v>
      </c>
      <c r="G74" s="74">
        <f t="shared" si="19"/>
        <v>3500000</v>
      </c>
      <c r="H74" s="74">
        <f t="shared" si="20"/>
        <v>0</v>
      </c>
      <c r="I74" s="74">
        <f t="shared" si="21"/>
        <v>3500000</v>
      </c>
      <c r="J74" s="74">
        <f t="shared" si="22"/>
        <v>2800000</v>
      </c>
      <c r="K74" s="78">
        <f t="shared" si="23"/>
        <v>700000</v>
      </c>
    </row>
    <row r="75" spans="1:18" ht="14.3" x14ac:dyDescent="0.25">
      <c r="A75" s="2"/>
      <c r="B75" s="77">
        <v>15000</v>
      </c>
      <c r="C75" s="16">
        <v>1</v>
      </c>
      <c r="D75" s="10">
        <v>9.0909090909090912E-2</v>
      </c>
      <c r="E75" s="10">
        <v>0.54545454545454553</v>
      </c>
      <c r="F75" s="66">
        <f t="shared" si="18"/>
        <v>14000</v>
      </c>
      <c r="G75" s="74">
        <f t="shared" si="19"/>
        <v>3500000</v>
      </c>
      <c r="H75" s="74">
        <f t="shared" si="20"/>
        <v>0</v>
      </c>
      <c r="I75" s="74">
        <f t="shared" si="21"/>
        <v>3500000</v>
      </c>
      <c r="J75" s="74">
        <f t="shared" si="22"/>
        <v>2800000</v>
      </c>
      <c r="K75" s="78">
        <f t="shared" si="23"/>
        <v>700000</v>
      </c>
    </row>
    <row r="76" spans="1:18" ht="14.3" x14ac:dyDescent="0.25">
      <c r="A76" s="2"/>
      <c r="B76" s="77">
        <v>17000</v>
      </c>
      <c r="C76" s="16">
        <v>1</v>
      </c>
      <c r="D76" s="10">
        <v>9.0909090909090912E-2</v>
      </c>
      <c r="E76" s="10">
        <v>0.63636363636363646</v>
      </c>
      <c r="F76" s="66">
        <f t="shared" si="18"/>
        <v>14000</v>
      </c>
      <c r="G76" s="74">
        <f t="shared" si="19"/>
        <v>3500000</v>
      </c>
      <c r="H76" s="74">
        <f t="shared" si="20"/>
        <v>0</v>
      </c>
      <c r="I76" s="74">
        <f t="shared" si="21"/>
        <v>3500000</v>
      </c>
      <c r="J76" s="74">
        <f t="shared" si="22"/>
        <v>2800000</v>
      </c>
      <c r="K76" s="78">
        <f t="shared" si="23"/>
        <v>700000</v>
      </c>
    </row>
    <row r="77" spans="1:18" ht="14.3" x14ac:dyDescent="0.25">
      <c r="A77" s="2"/>
      <c r="B77" s="77">
        <v>18000</v>
      </c>
      <c r="C77" s="16">
        <v>2</v>
      </c>
      <c r="D77" s="10">
        <v>0.18181818181818182</v>
      </c>
      <c r="E77" s="10">
        <v>0.81818181818181834</v>
      </c>
      <c r="F77" s="66">
        <f t="shared" si="18"/>
        <v>14000</v>
      </c>
      <c r="G77" s="74">
        <f t="shared" si="19"/>
        <v>3500000</v>
      </c>
      <c r="H77" s="74">
        <f t="shared" si="20"/>
        <v>0</v>
      </c>
      <c r="I77" s="74">
        <f t="shared" si="21"/>
        <v>3500000</v>
      </c>
      <c r="J77" s="74">
        <f t="shared" si="22"/>
        <v>2800000</v>
      </c>
      <c r="K77" s="78">
        <f t="shared" si="23"/>
        <v>700000</v>
      </c>
    </row>
    <row r="78" spans="1:18" ht="14.3" x14ac:dyDescent="0.25">
      <c r="A78" s="2"/>
      <c r="B78" s="77">
        <v>19000</v>
      </c>
      <c r="C78" s="16">
        <v>2</v>
      </c>
      <c r="D78" s="10">
        <v>0.18181818181818182</v>
      </c>
      <c r="E78" s="10">
        <v>1.0000000000000002</v>
      </c>
      <c r="F78" s="66">
        <f t="shared" si="18"/>
        <v>14000</v>
      </c>
      <c r="G78" s="74">
        <f t="shared" si="19"/>
        <v>3500000</v>
      </c>
      <c r="H78" s="74">
        <f t="shared" si="20"/>
        <v>0</v>
      </c>
      <c r="I78" s="74">
        <f t="shared" si="21"/>
        <v>3500000</v>
      </c>
      <c r="J78" s="74">
        <f t="shared" si="22"/>
        <v>2800000</v>
      </c>
      <c r="K78" s="78">
        <f t="shared" si="23"/>
        <v>700000</v>
      </c>
    </row>
    <row r="79" spans="1:18" ht="14.3" x14ac:dyDescent="0.25">
      <c r="A79" s="2"/>
      <c r="B79" s="77"/>
      <c r="C79" s="16"/>
      <c r="D79" s="12"/>
      <c r="E79" s="12"/>
      <c r="F79" s="13"/>
      <c r="G79" s="32"/>
      <c r="H79" s="32"/>
      <c r="I79" s="32"/>
      <c r="J79" s="32"/>
      <c r="K79" s="79">
        <f>SUMPRODUCT(D72:D78,K72:K78)</f>
        <v>520000.00000000006</v>
      </c>
    </row>
    <row r="80" spans="1:18" ht="14.3" customHeight="1" x14ac:dyDescent="0.25">
      <c r="A80" s="2"/>
      <c r="B80" s="85" t="s">
        <v>48</v>
      </c>
      <c r="C80" s="86"/>
      <c r="D80" s="86"/>
      <c r="E80" s="86"/>
      <c r="F80" s="86"/>
      <c r="G80" s="86"/>
      <c r="H80" s="86"/>
      <c r="I80" s="86"/>
      <c r="J80" s="86"/>
      <c r="K80" s="87"/>
    </row>
    <row r="81" spans="1:11" ht="14.3" customHeight="1" x14ac:dyDescent="0.4">
      <c r="B81" s="76" t="s">
        <v>5</v>
      </c>
      <c r="C81" s="44" t="s">
        <v>6</v>
      </c>
      <c r="D81" s="44" t="s">
        <v>12</v>
      </c>
      <c r="E81" s="44" t="s">
        <v>13</v>
      </c>
      <c r="F81" s="44" t="s">
        <v>20</v>
      </c>
      <c r="G81" s="44" t="s">
        <v>19</v>
      </c>
      <c r="H81" s="44"/>
      <c r="I81" s="44" t="s">
        <v>52</v>
      </c>
      <c r="J81" s="44" t="s">
        <v>53</v>
      </c>
      <c r="K81" s="46" t="s">
        <v>24</v>
      </c>
    </row>
    <row r="82" spans="1:11" ht="14.3" customHeight="1" x14ac:dyDescent="0.4">
      <c r="B82" s="77">
        <v>9000</v>
      </c>
      <c r="C82" s="16">
        <v>3</v>
      </c>
      <c r="D82" s="10">
        <v>0.27272727272727271</v>
      </c>
      <c r="E82" s="10">
        <v>0.27272727272727271</v>
      </c>
      <c r="F82" s="66">
        <f>$D$68</f>
        <v>14000</v>
      </c>
      <c r="G82" s="74">
        <f>F82*$F$28</f>
        <v>2800000</v>
      </c>
      <c r="H82" s="74"/>
      <c r="I82" s="74">
        <f>(F82*$F$62)+$F$63</f>
        <v>2030000</v>
      </c>
      <c r="J82" s="74">
        <f>$C$63*MAX(0,F72-B72)</f>
        <v>700000</v>
      </c>
      <c r="K82" s="78">
        <f>G82-J82-I82</f>
        <v>70000</v>
      </c>
    </row>
    <row r="83" spans="1:11" ht="14.3" customHeight="1" x14ac:dyDescent="0.4">
      <c r="B83" s="77">
        <v>11000</v>
      </c>
      <c r="C83" s="16">
        <v>1</v>
      </c>
      <c r="D83" s="10">
        <v>9.0909090909090912E-2</v>
      </c>
      <c r="E83" s="10">
        <v>0.36363636363636365</v>
      </c>
      <c r="F83" s="66">
        <f t="shared" ref="F83:F88" si="24">$D$68</f>
        <v>14000</v>
      </c>
      <c r="G83" s="74">
        <f t="shared" ref="G83:G88" si="25">F83*$F$28</f>
        <v>2800000</v>
      </c>
      <c r="H83" s="74"/>
      <c r="I83" s="74">
        <f t="shared" ref="I83:I88" si="26">(F83*$F$62)+$F$63</f>
        <v>2030000</v>
      </c>
      <c r="J83" s="74">
        <f t="shared" ref="J83:J88" si="27">$C$63*MAX(0,F73-B73)</f>
        <v>420000</v>
      </c>
      <c r="K83" s="78">
        <f t="shared" ref="K83:K88" si="28">G83-J83-I83</f>
        <v>350000</v>
      </c>
    </row>
    <row r="84" spans="1:11" ht="14.3" customHeight="1" x14ac:dyDescent="0.4">
      <c r="B84" s="77">
        <v>14000</v>
      </c>
      <c r="C84" s="16">
        <v>1</v>
      </c>
      <c r="D84" s="10">
        <v>9.0909090909090912E-2</v>
      </c>
      <c r="E84" s="10">
        <v>0.45454545454545459</v>
      </c>
      <c r="F84" s="66">
        <f t="shared" si="24"/>
        <v>14000</v>
      </c>
      <c r="G84" s="74">
        <f t="shared" si="25"/>
        <v>2800000</v>
      </c>
      <c r="H84" s="74"/>
      <c r="I84" s="74">
        <f t="shared" si="26"/>
        <v>2030000</v>
      </c>
      <c r="J84" s="74">
        <f t="shared" si="27"/>
        <v>0</v>
      </c>
      <c r="K84" s="78">
        <f t="shared" si="28"/>
        <v>770000</v>
      </c>
    </row>
    <row r="85" spans="1:11" ht="14.3" customHeight="1" x14ac:dyDescent="0.4">
      <c r="B85" s="77">
        <v>15000</v>
      </c>
      <c r="C85" s="16">
        <v>1</v>
      </c>
      <c r="D85" s="10">
        <v>9.0909090909090912E-2</v>
      </c>
      <c r="E85" s="10">
        <v>0.54545454545454553</v>
      </c>
      <c r="F85" s="66">
        <f t="shared" si="24"/>
        <v>14000</v>
      </c>
      <c r="G85" s="74">
        <f t="shared" si="25"/>
        <v>2800000</v>
      </c>
      <c r="H85" s="74"/>
      <c r="I85" s="74">
        <f t="shared" si="26"/>
        <v>2030000</v>
      </c>
      <c r="J85" s="74">
        <f t="shared" si="27"/>
        <v>0</v>
      </c>
      <c r="K85" s="78">
        <f t="shared" si="28"/>
        <v>770000</v>
      </c>
    </row>
    <row r="86" spans="1:11" ht="14.3" customHeight="1" x14ac:dyDescent="0.4">
      <c r="B86" s="77">
        <v>17000</v>
      </c>
      <c r="C86" s="16">
        <v>1</v>
      </c>
      <c r="D86" s="10">
        <v>9.0909090909090912E-2</v>
      </c>
      <c r="E86" s="10">
        <v>0.63636363636363646</v>
      </c>
      <c r="F86" s="66">
        <f t="shared" si="24"/>
        <v>14000</v>
      </c>
      <c r="G86" s="74">
        <f t="shared" si="25"/>
        <v>2800000</v>
      </c>
      <c r="H86" s="74"/>
      <c r="I86" s="74">
        <f t="shared" si="26"/>
        <v>2030000</v>
      </c>
      <c r="J86" s="74">
        <f t="shared" si="27"/>
        <v>0</v>
      </c>
      <c r="K86" s="78">
        <f t="shared" si="28"/>
        <v>770000</v>
      </c>
    </row>
    <row r="87" spans="1:11" ht="14.3" customHeight="1" x14ac:dyDescent="0.4">
      <c r="B87" s="77">
        <v>18000</v>
      </c>
      <c r="C87" s="16">
        <v>2</v>
      </c>
      <c r="D87" s="10">
        <v>0.18181818181818182</v>
      </c>
      <c r="E87" s="10">
        <v>0.81818181818181834</v>
      </c>
      <c r="F87" s="66">
        <f t="shared" si="24"/>
        <v>14000</v>
      </c>
      <c r="G87" s="74">
        <f t="shared" si="25"/>
        <v>2800000</v>
      </c>
      <c r="H87" s="74"/>
      <c r="I87" s="74">
        <f t="shared" si="26"/>
        <v>2030000</v>
      </c>
      <c r="J87" s="74">
        <f t="shared" si="27"/>
        <v>0</v>
      </c>
      <c r="K87" s="78">
        <f t="shared" si="28"/>
        <v>770000</v>
      </c>
    </row>
    <row r="88" spans="1:11" ht="14.3" customHeight="1" x14ac:dyDescent="0.4">
      <c r="B88" s="77">
        <v>19000</v>
      </c>
      <c r="C88" s="16">
        <v>2</v>
      </c>
      <c r="D88" s="10">
        <v>0.18181818181818182</v>
      </c>
      <c r="E88" s="10">
        <v>1.0000000000000002</v>
      </c>
      <c r="F88" s="66">
        <f t="shared" si="24"/>
        <v>14000</v>
      </c>
      <c r="G88" s="74">
        <f t="shared" si="25"/>
        <v>2800000</v>
      </c>
      <c r="H88" s="74"/>
      <c r="I88" s="74">
        <f t="shared" si="26"/>
        <v>2030000</v>
      </c>
      <c r="J88" s="74">
        <f t="shared" si="27"/>
        <v>0</v>
      </c>
      <c r="K88" s="78">
        <f t="shared" si="28"/>
        <v>770000</v>
      </c>
    </row>
    <row r="89" spans="1:11" ht="14.3" customHeight="1" x14ac:dyDescent="0.4">
      <c r="B89" s="77"/>
      <c r="C89" s="16"/>
      <c r="D89" s="12"/>
      <c r="E89" s="12"/>
      <c r="F89" s="13"/>
      <c r="G89" s="32"/>
      <c r="H89" s="32"/>
      <c r="I89" s="32"/>
      <c r="J89" s="32"/>
      <c r="K89" s="79">
        <f>SUMPRODUCT(D82:D88,K82:K88)</f>
        <v>540909.09090909094</v>
      </c>
    </row>
    <row r="90" spans="1:11" ht="14.3" customHeight="1" thickBot="1" x14ac:dyDescent="0.45">
      <c r="B90" s="88"/>
      <c r="C90" s="82"/>
      <c r="D90" s="82"/>
      <c r="E90" s="82" t="s">
        <v>30</v>
      </c>
      <c r="F90" s="82"/>
      <c r="G90" s="82"/>
      <c r="H90" s="89">
        <f>K79+K89</f>
        <v>1060909.0909090911</v>
      </c>
      <c r="I90" s="82"/>
      <c r="J90" s="82"/>
      <c r="K90" s="90"/>
    </row>
    <row r="92" spans="1:11" ht="18.350000000000001" thickBot="1" x14ac:dyDescent="0.45"/>
    <row r="93" spans="1:11" ht="14.3" x14ac:dyDescent="0.25">
      <c r="A93" s="2" t="s">
        <v>60</v>
      </c>
      <c r="B93" s="67"/>
      <c r="C93" s="68"/>
      <c r="D93" s="68"/>
      <c r="E93" s="68"/>
      <c r="F93" s="68"/>
      <c r="G93" s="68"/>
      <c r="H93" s="68"/>
      <c r="I93" s="68"/>
      <c r="J93" s="68"/>
      <c r="K93" s="69"/>
    </row>
    <row r="94" spans="1:11" ht="14.3" x14ac:dyDescent="0.25">
      <c r="A94" s="2"/>
      <c r="B94" s="70" t="s">
        <v>7</v>
      </c>
      <c r="C94" s="63"/>
      <c r="D94" s="32"/>
      <c r="E94" s="62" t="s">
        <v>8</v>
      </c>
      <c r="F94" s="63"/>
      <c r="G94" s="32"/>
      <c r="H94" s="32"/>
      <c r="I94" s="32"/>
      <c r="J94" s="32"/>
      <c r="K94" s="53"/>
    </row>
    <row r="95" spans="1:11" ht="14.3" x14ac:dyDescent="0.25">
      <c r="A95" s="2"/>
      <c r="B95" s="71" t="s">
        <v>0</v>
      </c>
      <c r="C95" s="5">
        <v>250</v>
      </c>
      <c r="D95" s="32"/>
      <c r="E95" s="4" t="s">
        <v>0</v>
      </c>
      <c r="F95" s="6">
        <f>C96</f>
        <v>120</v>
      </c>
      <c r="G95" s="32"/>
      <c r="H95" s="32"/>
      <c r="I95" s="32"/>
      <c r="J95" s="32"/>
      <c r="K95" s="53"/>
    </row>
    <row r="96" spans="1:11" ht="14.3" x14ac:dyDescent="0.25">
      <c r="A96" s="2"/>
      <c r="B96" s="72" t="s">
        <v>63</v>
      </c>
      <c r="C96" s="102">
        <v>120</v>
      </c>
      <c r="D96" s="32"/>
      <c r="E96" s="7" t="s">
        <v>2</v>
      </c>
      <c r="F96" s="6">
        <v>140</v>
      </c>
      <c r="G96" s="32"/>
      <c r="H96" s="32"/>
      <c r="I96" s="32"/>
      <c r="J96" s="32"/>
      <c r="K96" s="53"/>
    </row>
    <row r="97" spans="1:11" ht="14.3" x14ac:dyDescent="0.25">
      <c r="A97" s="2"/>
      <c r="B97" s="72" t="s">
        <v>61</v>
      </c>
      <c r="C97" s="5">
        <v>60</v>
      </c>
      <c r="D97" s="32"/>
      <c r="E97" s="7" t="s">
        <v>4</v>
      </c>
      <c r="F97" s="6">
        <v>70000</v>
      </c>
      <c r="G97" s="32"/>
      <c r="H97" s="32"/>
      <c r="I97" s="32"/>
      <c r="J97" s="32"/>
      <c r="K97" s="53"/>
    </row>
    <row r="98" spans="1:11" ht="14.3" x14ac:dyDescent="0.25">
      <c r="A98" s="2"/>
      <c r="B98" s="73" t="s">
        <v>62</v>
      </c>
      <c r="C98" s="101">
        <v>0.85</v>
      </c>
      <c r="D98" s="32"/>
      <c r="E98" s="60" t="s">
        <v>62</v>
      </c>
      <c r="F98" s="100">
        <f>1-C98</f>
        <v>0.15000000000000002</v>
      </c>
      <c r="G98" s="32"/>
      <c r="H98" s="32"/>
      <c r="I98" s="32"/>
      <c r="J98" s="32"/>
      <c r="K98" s="53"/>
    </row>
    <row r="99" spans="1:11" ht="14.3" x14ac:dyDescent="0.25">
      <c r="A99" s="2"/>
      <c r="B99" s="31"/>
      <c r="C99" s="32"/>
      <c r="D99" s="32"/>
      <c r="E99" s="32"/>
      <c r="F99" s="32"/>
      <c r="G99" s="32"/>
      <c r="H99" s="32"/>
      <c r="I99" s="32"/>
      <c r="J99" s="32"/>
      <c r="K99" s="53"/>
    </row>
    <row r="100" spans="1:11" ht="14.3" x14ac:dyDescent="0.25">
      <c r="A100" s="2"/>
      <c r="B100" s="73" t="s">
        <v>44</v>
      </c>
      <c r="C100" s="32"/>
      <c r="D100" s="74">
        <f>(C95*C98)-C96</f>
        <v>92.5</v>
      </c>
      <c r="E100" s="32"/>
      <c r="F100" s="32"/>
      <c r="G100" s="32"/>
      <c r="H100" s="32"/>
      <c r="I100" s="32"/>
      <c r="J100" s="32"/>
      <c r="K100" s="53"/>
    </row>
    <row r="101" spans="1:11" ht="14.3" x14ac:dyDescent="0.25">
      <c r="A101" s="2"/>
      <c r="B101" s="73" t="s">
        <v>45</v>
      </c>
      <c r="C101" s="32"/>
      <c r="D101" s="74">
        <f>C96-C97</f>
        <v>60</v>
      </c>
      <c r="E101" s="32"/>
      <c r="F101" s="32"/>
      <c r="G101" s="32"/>
      <c r="H101" s="32"/>
      <c r="I101" s="32"/>
      <c r="J101" s="32"/>
      <c r="K101" s="53"/>
    </row>
    <row r="102" spans="1:11" ht="14.3" x14ac:dyDescent="0.25">
      <c r="A102" s="2"/>
      <c r="B102" s="73" t="s">
        <v>46</v>
      </c>
      <c r="C102" s="32"/>
      <c r="D102" s="98">
        <f>D100/(D100+D101)</f>
        <v>0.60655737704918034</v>
      </c>
      <c r="E102" s="32"/>
      <c r="F102" s="32"/>
      <c r="G102" s="32"/>
      <c r="H102" s="32"/>
      <c r="I102" s="32"/>
      <c r="J102" s="32"/>
      <c r="K102" s="53"/>
    </row>
    <row r="103" spans="1:11" ht="14.3" x14ac:dyDescent="0.25">
      <c r="A103" s="2"/>
      <c r="B103" s="83" t="s">
        <v>47</v>
      </c>
      <c r="C103" s="84"/>
      <c r="D103" s="84">
        <v>17000</v>
      </c>
      <c r="E103" s="32"/>
      <c r="F103" s="32"/>
      <c r="G103" s="32"/>
      <c r="H103" s="32"/>
      <c r="I103" s="32"/>
      <c r="J103" s="32"/>
      <c r="K103" s="53"/>
    </row>
    <row r="104" spans="1:11" ht="14.3" x14ac:dyDescent="0.25">
      <c r="A104" s="2"/>
      <c r="B104" s="91"/>
      <c r="C104" s="92"/>
      <c r="D104" s="92"/>
      <c r="E104" s="32"/>
      <c r="F104" s="32"/>
      <c r="G104" s="32"/>
      <c r="H104" s="32"/>
      <c r="I104" s="32"/>
      <c r="J104" s="32"/>
      <c r="K104" s="53"/>
    </row>
    <row r="105" spans="1:11" ht="14.3" x14ac:dyDescent="0.25">
      <c r="A105" s="2"/>
      <c r="B105" s="85" t="s">
        <v>49</v>
      </c>
      <c r="C105" s="86"/>
      <c r="D105" s="86"/>
      <c r="E105" s="86"/>
      <c r="F105" s="86"/>
      <c r="G105" s="86"/>
      <c r="H105" s="86"/>
      <c r="I105" s="86"/>
      <c r="J105" s="86"/>
      <c r="K105" s="87"/>
    </row>
    <row r="106" spans="1:11" ht="14.3" x14ac:dyDescent="0.25">
      <c r="A106" s="2"/>
      <c r="B106" s="76" t="s">
        <v>5</v>
      </c>
      <c r="C106" s="44" t="s">
        <v>6</v>
      </c>
      <c r="D106" s="44" t="s">
        <v>12</v>
      </c>
      <c r="E106" s="44" t="s">
        <v>13</v>
      </c>
      <c r="F106" s="44" t="s">
        <v>20</v>
      </c>
      <c r="G106" s="44" t="s">
        <v>19</v>
      </c>
      <c r="H106" s="44" t="s">
        <v>21</v>
      </c>
      <c r="I106" s="44" t="s">
        <v>22</v>
      </c>
      <c r="J106" s="44" t="s">
        <v>23</v>
      </c>
      <c r="K106" s="46" t="s">
        <v>24</v>
      </c>
    </row>
    <row r="107" spans="1:11" ht="14.3" x14ac:dyDescent="0.25">
      <c r="A107" s="2"/>
      <c r="B107" s="77">
        <v>9000</v>
      </c>
      <c r="C107" s="16">
        <v>3</v>
      </c>
      <c r="D107" s="10">
        <v>0.27272727272727271</v>
      </c>
      <c r="E107" s="10">
        <v>0.27272727272727271</v>
      </c>
      <c r="F107" s="66">
        <f>$D$103</f>
        <v>17000</v>
      </c>
      <c r="G107" s="74">
        <f>MIN(B107,F107)*$C$95*$C$98</f>
        <v>1912500</v>
      </c>
      <c r="H107" s="74">
        <f>$C$97*MAX(0,F107-B107)</f>
        <v>480000</v>
      </c>
      <c r="I107" s="74">
        <f>G107+H107</f>
        <v>2392500</v>
      </c>
      <c r="J107" s="74">
        <f>(F107*$C$96)</f>
        <v>2040000</v>
      </c>
      <c r="K107" s="78">
        <f>I107-J107</f>
        <v>352500</v>
      </c>
    </row>
    <row r="108" spans="1:11" ht="14.3" x14ac:dyDescent="0.25">
      <c r="A108" s="2"/>
      <c r="B108" s="77">
        <v>11000</v>
      </c>
      <c r="C108" s="16">
        <v>1</v>
      </c>
      <c r="D108" s="10">
        <v>9.0909090909090912E-2</v>
      </c>
      <c r="E108" s="10">
        <v>0.36363636363636365</v>
      </c>
      <c r="F108" s="66">
        <f t="shared" ref="F108:F113" si="29">$D$103</f>
        <v>17000</v>
      </c>
      <c r="G108" s="74">
        <f t="shared" ref="G108:G113" si="30">MIN(B108,F108)*$C$95*$C$98</f>
        <v>2337500</v>
      </c>
      <c r="H108" s="74">
        <f t="shared" ref="H108:H113" si="31">$C$97*MAX(0,F108-B108)</f>
        <v>360000</v>
      </c>
      <c r="I108" s="74">
        <f t="shared" ref="I108:I113" si="32">G108+H108</f>
        <v>2697500</v>
      </c>
      <c r="J108" s="74">
        <f t="shared" ref="J108:J113" si="33">(F108*$C$96)</f>
        <v>2040000</v>
      </c>
      <c r="K108" s="78">
        <f t="shared" ref="K108:K113" si="34">I108-J108</f>
        <v>657500</v>
      </c>
    </row>
    <row r="109" spans="1:11" ht="14.3" x14ac:dyDescent="0.25">
      <c r="A109" s="2"/>
      <c r="B109" s="77">
        <v>14000</v>
      </c>
      <c r="C109" s="16">
        <v>1</v>
      </c>
      <c r="D109" s="10">
        <v>9.0909090909090912E-2</v>
      </c>
      <c r="E109" s="10">
        <v>0.45454545454545459</v>
      </c>
      <c r="F109" s="66">
        <f t="shared" si="29"/>
        <v>17000</v>
      </c>
      <c r="G109" s="74">
        <f t="shared" si="30"/>
        <v>2975000</v>
      </c>
      <c r="H109" s="74">
        <f t="shared" si="31"/>
        <v>180000</v>
      </c>
      <c r="I109" s="74">
        <f t="shared" si="32"/>
        <v>3155000</v>
      </c>
      <c r="J109" s="74">
        <f t="shared" si="33"/>
        <v>2040000</v>
      </c>
      <c r="K109" s="78">
        <f t="shared" si="34"/>
        <v>1115000</v>
      </c>
    </row>
    <row r="110" spans="1:11" ht="14.3" x14ac:dyDescent="0.25">
      <c r="A110" s="2"/>
      <c r="B110" s="77">
        <v>15000</v>
      </c>
      <c r="C110" s="16">
        <v>1</v>
      </c>
      <c r="D110" s="10">
        <v>9.0909090909090912E-2</v>
      </c>
      <c r="E110" s="10">
        <v>0.54545454545454553</v>
      </c>
      <c r="F110" s="66">
        <f t="shared" si="29"/>
        <v>17000</v>
      </c>
      <c r="G110" s="74">
        <f t="shared" si="30"/>
        <v>3187500</v>
      </c>
      <c r="H110" s="74">
        <f t="shared" si="31"/>
        <v>120000</v>
      </c>
      <c r="I110" s="74">
        <f t="shared" si="32"/>
        <v>3307500</v>
      </c>
      <c r="J110" s="74">
        <f t="shared" si="33"/>
        <v>2040000</v>
      </c>
      <c r="K110" s="78">
        <f t="shared" si="34"/>
        <v>1267500</v>
      </c>
    </row>
    <row r="111" spans="1:11" ht="14.3" x14ac:dyDescent="0.25">
      <c r="A111" s="2"/>
      <c r="B111" s="77">
        <v>17000</v>
      </c>
      <c r="C111" s="16">
        <v>1</v>
      </c>
      <c r="D111" s="10">
        <v>9.0909090909090912E-2</v>
      </c>
      <c r="E111" s="10">
        <v>0.63636363636363646</v>
      </c>
      <c r="F111" s="66">
        <f t="shared" si="29"/>
        <v>17000</v>
      </c>
      <c r="G111" s="74">
        <f t="shared" si="30"/>
        <v>3612500</v>
      </c>
      <c r="H111" s="74">
        <f t="shared" si="31"/>
        <v>0</v>
      </c>
      <c r="I111" s="74">
        <f t="shared" si="32"/>
        <v>3612500</v>
      </c>
      <c r="J111" s="74">
        <f t="shared" si="33"/>
        <v>2040000</v>
      </c>
      <c r="K111" s="78">
        <f t="shared" si="34"/>
        <v>1572500</v>
      </c>
    </row>
    <row r="112" spans="1:11" ht="14.3" x14ac:dyDescent="0.25">
      <c r="A112" s="2"/>
      <c r="B112" s="77">
        <v>18000</v>
      </c>
      <c r="C112" s="16">
        <v>2</v>
      </c>
      <c r="D112" s="10">
        <v>0.18181818181818182</v>
      </c>
      <c r="E112" s="10">
        <v>0.81818181818181834</v>
      </c>
      <c r="F112" s="66">
        <f t="shared" si="29"/>
        <v>17000</v>
      </c>
      <c r="G112" s="74">
        <f t="shared" si="30"/>
        <v>3612500</v>
      </c>
      <c r="H112" s="74">
        <f t="shared" si="31"/>
        <v>0</v>
      </c>
      <c r="I112" s="74">
        <f t="shared" si="32"/>
        <v>3612500</v>
      </c>
      <c r="J112" s="74">
        <f t="shared" si="33"/>
        <v>2040000</v>
      </c>
      <c r="K112" s="78">
        <f t="shared" si="34"/>
        <v>1572500</v>
      </c>
    </row>
    <row r="113" spans="1:11" ht="14.3" x14ac:dyDescent="0.25">
      <c r="A113" s="2"/>
      <c r="B113" s="77">
        <v>19000</v>
      </c>
      <c r="C113" s="16">
        <v>2</v>
      </c>
      <c r="D113" s="10">
        <v>0.18181818181818182</v>
      </c>
      <c r="E113" s="10">
        <v>1.0000000000000002</v>
      </c>
      <c r="F113" s="66">
        <f t="shared" si="29"/>
        <v>17000</v>
      </c>
      <c r="G113" s="74">
        <f t="shared" si="30"/>
        <v>3612500</v>
      </c>
      <c r="H113" s="74">
        <f t="shared" si="31"/>
        <v>0</v>
      </c>
      <c r="I113" s="74">
        <f t="shared" si="32"/>
        <v>3612500</v>
      </c>
      <c r="J113" s="74">
        <f t="shared" si="33"/>
        <v>2040000</v>
      </c>
      <c r="K113" s="78">
        <f t="shared" si="34"/>
        <v>1572500</v>
      </c>
    </row>
    <row r="114" spans="1:11" ht="14.3" x14ac:dyDescent="0.25">
      <c r="A114" s="2"/>
      <c r="B114" s="77"/>
      <c r="C114" s="16"/>
      <c r="D114" s="12"/>
      <c r="E114" s="12"/>
      <c r="F114" s="13"/>
      <c r="G114" s="32"/>
      <c r="H114" s="32"/>
      <c r="I114" s="32"/>
      <c r="J114" s="32"/>
      <c r="K114" s="79">
        <f>SUMPRODUCT(D107:D113,K107:K113)</f>
        <v>1087272.7272727275</v>
      </c>
    </row>
    <row r="115" spans="1:11" ht="14.3" customHeight="1" x14ac:dyDescent="0.25">
      <c r="A115" s="2"/>
      <c r="B115" s="85" t="s">
        <v>48</v>
      </c>
      <c r="C115" s="86"/>
      <c r="D115" s="86"/>
      <c r="E115" s="86"/>
      <c r="F115" s="86"/>
      <c r="G115" s="86"/>
      <c r="H115" s="86"/>
      <c r="I115" s="86"/>
      <c r="J115" s="86"/>
      <c r="K115" s="87"/>
    </row>
    <row r="116" spans="1:11" ht="14.3" customHeight="1" x14ac:dyDescent="0.4">
      <c r="B116" s="76" t="s">
        <v>5</v>
      </c>
      <c r="C116" s="44" t="s">
        <v>6</v>
      </c>
      <c r="D116" s="44" t="s">
        <v>12</v>
      </c>
      <c r="E116" s="44" t="s">
        <v>13</v>
      </c>
      <c r="F116" s="44" t="s">
        <v>20</v>
      </c>
      <c r="G116" s="44" t="s">
        <v>19</v>
      </c>
      <c r="H116" s="44" t="s">
        <v>21</v>
      </c>
      <c r="I116" s="44" t="s">
        <v>52</v>
      </c>
      <c r="J116" s="44"/>
      <c r="K116" s="46" t="s">
        <v>24</v>
      </c>
    </row>
    <row r="117" spans="1:11" ht="14.3" customHeight="1" x14ac:dyDescent="0.4">
      <c r="B117" s="77">
        <v>9000</v>
      </c>
      <c r="C117" s="16">
        <v>3</v>
      </c>
      <c r="D117" s="10">
        <v>0.27272727272727271</v>
      </c>
      <c r="E117" s="10">
        <v>0.27272727272727271</v>
      </c>
      <c r="F117" s="66">
        <f>$D$103</f>
        <v>17000</v>
      </c>
      <c r="G117" s="74">
        <f>F117*$F$95</f>
        <v>2040000</v>
      </c>
      <c r="H117" s="74">
        <f>MIN(B107,F107)*$C$95*$F$98</f>
        <v>337500.00000000006</v>
      </c>
      <c r="I117" s="74">
        <f>(F117*$F$96)+$F$97</f>
        <v>2450000</v>
      </c>
      <c r="J117" s="74"/>
      <c r="K117" s="78">
        <f>G117+H117-I117</f>
        <v>-72500</v>
      </c>
    </row>
    <row r="118" spans="1:11" ht="14.3" customHeight="1" x14ac:dyDescent="0.4">
      <c r="B118" s="77">
        <v>11000</v>
      </c>
      <c r="C118" s="16">
        <v>1</v>
      </c>
      <c r="D118" s="10">
        <v>9.0909090909090912E-2</v>
      </c>
      <c r="E118" s="10">
        <v>0.36363636363636365</v>
      </c>
      <c r="F118" s="66">
        <f t="shared" ref="F118:F123" si="35">$D$103</f>
        <v>17000</v>
      </c>
      <c r="G118" s="74">
        <f t="shared" ref="G118:G123" si="36">F118*$F$95</f>
        <v>2040000</v>
      </c>
      <c r="H118" s="74">
        <f t="shared" ref="H118:H123" si="37">MIN(B108,F108)*$C$95*$F$98</f>
        <v>412500.00000000006</v>
      </c>
      <c r="I118" s="74">
        <f t="shared" ref="I118:I123" si="38">(F118*$F$96)+$F$97</f>
        <v>2450000</v>
      </c>
      <c r="J118" s="74"/>
      <c r="K118" s="78">
        <f t="shared" ref="K118:K123" si="39">G118+H118-I118</f>
        <v>2500</v>
      </c>
    </row>
    <row r="119" spans="1:11" ht="14.3" customHeight="1" x14ac:dyDescent="0.4">
      <c r="B119" s="77">
        <v>14000</v>
      </c>
      <c r="C119" s="16">
        <v>1</v>
      </c>
      <c r="D119" s="10">
        <v>9.0909090909090912E-2</v>
      </c>
      <c r="E119" s="10">
        <v>0.45454545454545459</v>
      </c>
      <c r="F119" s="66">
        <f t="shared" si="35"/>
        <v>17000</v>
      </c>
      <c r="G119" s="74">
        <f t="shared" si="36"/>
        <v>2040000</v>
      </c>
      <c r="H119" s="74">
        <f t="shared" si="37"/>
        <v>525000.00000000012</v>
      </c>
      <c r="I119" s="74">
        <f t="shared" si="38"/>
        <v>2450000</v>
      </c>
      <c r="J119" s="74"/>
      <c r="K119" s="78">
        <f t="shared" si="39"/>
        <v>115000</v>
      </c>
    </row>
    <row r="120" spans="1:11" ht="14.3" customHeight="1" x14ac:dyDescent="0.4">
      <c r="B120" s="77">
        <v>15000</v>
      </c>
      <c r="C120" s="16">
        <v>1</v>
      </c>
      <c r="D120" s="10">
        <v>9.0909090909090912E-2</v>
      </c>
      <c r="E120" s="10">
        <v>0.54545454545454553</v>
      </c>
      <c r="F120" s="66">
        <f t="shared" si="35"/>
        <v>17000</v>
      </c>
      <c r="G120" s="74">
        <f t="shared" si="36"/>
        <v>2040000</v>
      </c>
      <c r="H120" s="74">
        <f t="shared" si="37"/>
        <v>562500.00000000012</v>
      </c>
      <c r="I120" s="74">
        <f t="shared" si="38"/>
        <v>2450000</v>
      </c>
      <c r="J120" s="74"/>
      <c r="K120" s="78">
        <f t="shared" si="39"/>
        <v>152500</v>
      </c>
    </row>
    <row r="121" spans="1:11" ht="14.3" customHeight="1" x14ac:dyDescent="0.4">
      <c r="B121" s="77">
        <v>17000</v>
      </c>
      <c r="C121" s="16">
        <v>1</v>
      </c>
      <c r="D121" s="10">
        <v>9.0909090909090912E-2</v>
      </c>
      <c r="E121" s="10">
        <v>0.63636363636363646</v>
      </c>
      <c r="F121" s="66">
        <f t="shared" si="35"/>
        <v>17000</v>
      </c>
      <c r="G121" s="74">
        <f t="shared" si="36"/>
        <v>2040000</v>
      </c>
      <c r="H121" s="74">
        <f t="shared" si="37"/>
        <v>637500.00000000012</v>
      </c>
      <c r="I121" s="74">
        <f t="shared" si="38"/>
        <v>2450000</v>
      </c>
      <c r="J121" s="74"/>
      <c r="K121" s="78">
        <f t="shared" si="39"/>
        <v>227500</v>
      </c>
    </row>
    <row r="122" spans="1:11" ht="14.3" customHeight="1" x14ac:dyDescent="0.4">
      <c r="B122" s="77">
        <v>18000</v>
      </c>
      <c r="C122" s="16">
        <v>2</v>
      </c>
      <c r="D122" s="10">
        <v>0.18181818181818182</v>
      </c>
      <c r="E122" s="10">
        <v>0.81818181818181834</v>
      </c>
      <c r="F122" s="66">
        <f t="shared" si="35"/>
        <v>17000</v>
      </c>
      <c r="G122" s="74">
        <f t="shared" si="36"/>
        <v>2040000</v>
      </c>
      <c r="H122" s="74">
        <f t="shared" si="37"/>
        <v>637500.00000000012</v>
      </c>
      <c r="I122" s="74">
        <f t="shared" si="38"/>
        <v>2450000</v>
      </c>
      <c r="J122" s="74"/>
      <c r="K122" s="78">
        <f t="shared" si="39"/>
        <v>227500</v>
      </c>
    </row>
    <row r="123" spans="1:11" ht="14.3" customHeight="1" x14ac:dyDescent="0.4">
      <c r="B123" s="77">
        <v>19000</v>
      </c>
      <c r="C123" s="16">
        <v>2</v>
      </c>
      <c r="D123" s="10">
        <v>0.18181818181818182</v>
      </c>
      <c r="E123" s="10">
        <v>1.0000000000000002</v>
      </c>
      <c r="F123" s="66">
        <f t="shared" si="35"/>
        <v>17000</v>
      </c>
      <c r="G123" s="74">
        <f t="shared" si="36"/>
        <v>2040000</v>
      </c>
      <c r="H123" s="74">
        <f t="shared" si="37"/>
        <v>637500.00000000012</v>
      </c>
      <c r="I123" s="74">
        <f t="shared" si="38"/>
        <v>2450000</v>
      </c>
      <c r="J123" s="74"/>
      <c r="K123" s="78">
        <f t="shared" si="39"/>
        <v>227500</v>
      </c>
    </row>
    <row r="124" spans="1:11" ht="14.3" customHeight="1" x14ac:dyDescent="0.4">
      <c r="B124" s="77"/>
      <c r="C124" s="16"/>
      <c r="D124" s="12"/>
      <c r="E124" s="12"/>
      <c r="F124" s="13"/>
      <c r="G124" s="32"/>
      <c r="H124" s="32"/>
      <c r="I124" s="32"/>
      <c r="J124" s="32"/>
      <c r="K124" s="79">
        <f>SUMPRODUCT(D117:D123,K117:K123)</f>
        <v>108181.81818181819</v>
      </c>
    </row>
    <row r="125" spans="1:11" ht="14.3" customHeight="1" thickBot="1" x14ac:dyDescent="0.45">
      <c r="B125" s="88"/>
      <c r="C125" s="82"/>
      <c r="D125" s="82"/>
      <c r="E125" s="82" t="s">
        <v>30</v>
      </c>
      <c r="F125" s="82"/>
      <c r="G125" s="82"/>
      <c r="H125" s="89">
        <f>K114+K124</f>
        <v>1195454.5454545456</v>
      </c>
      <c r="I125" s="82"/>
      <c r="J125" s="82"/>
      <c r="K125" s="90"/>
    </row>
    <row r="126" spans="1:11" ht="14.3" customHeight="1" x14ac:dyDescent="0.4"/>
  </sheetData>
  <mergeCells count="15">
    <mergeCell ref="B105:K105"/>
    <mergeCell ref="B115:K115"/>
    <mergeCell ref="B60:C60"/>
    <mergeCell ref="E60:F60"/>
    <mergeCell ref="B70:K70"/>
    <mergeCell ref="B80:K80"/>
    <mergeCell ref="B94:C94"/>
    <mergeCell ref="E94:F94"/>
    <mergeCell ref="A1:J1"/>
    <mergeCell ref="B4:C4"/>
    <mergeCell ref="E4:F4"/>
    <mergeCell ref="B27:C27"/>
    <mergeCell ref="E27:F27"/>
    <mergeCell ref="B46:K46"/>
    <mergeCell ref="B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SkiRetail Data (2)</vt:lpstr>
      <vt:lpstr>SkiRetail Data</vt:lpstr>
      <vt:lpstr>SkiRetail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2022-04-22T03:07:57Z</dcterms:modified>
</cp:coreProperties>
</file>