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6" windowHeight="6132" tabRatio="783" activeTab="1"/>
  </bookViews>
  <sheets>
    <sheet name="Q1" sheetId="2" r:id="rId1"/>
    <sheet name="Q2" sheetId="9" r:id="rId2"/>
    <sheet name="Q2_Impact" sheetId="20" r:id="rId3"/>
    <sheet name="Q3" sheetId="17" r:id="rId4"/>
    <sheet name="Q4_buy_back" sheetId="10" r:id="rId5"/>
    <sheet name="Q4_buy_back (2)" sheetId="18" r:id="rId6"/>
    <sheet name="Q5-buy-back" sheetId="15" r:id="rId7"/>
    <sheet name="Sheet1" sheetId="19" r:id="rId8"/>
  </sheets>
  <calcPr calcId="162913"/>
</workbook>
</file>

<file path=xl/calcChain.xml><?xml version="1.0" encoding="utf-8"?>
<calcChain xmlns="http://schemas.openxmlformats.org/spreadsheetml/2006/main">
  <c r="E3" i="20" l="1"/>
  <c r="I5" i="2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" i="20"/>
  <c r="H32" i="20"/>
  <c r="H30" i="20"/>
  <c r="H26" i="20"/>
  <c r="H25" i="20"/>
  <c r="H8" i="20"/>
  <c r="H5" i="20"/>
  <c r="H4" i="20"/>
  <c r="H4" i="19" l="1"/>
  <c r="H32" i="19"/>
  <c r="H30" i="19"/>
  <c r="H26" i="19"/>
  <c r="H25" i="19"/>
  <c r="D16" i="19"/>
  <c r="D19" i="19"/>
  <c r="D24" i="19"/>
  <c r="D32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B15" i="19"/>
  <c r="D15" i="19" s="1"/>
  <c r="B16" i="19"/>
  <c r="B17" i="19"/>
  <c r="D17" i="19" s="1"/>
  <c r="B18" i="19"/>
  <c r="D18" i="19" s="1"/>
  <c r="B19" i="19"/>
  <c r="B20" i="19"/>
  <c r="D20" i="19" s="1"/>
  <c r="B21" i="19"/>
  <c r="D21" i="19" s="1"/>
  <c r="B22" i="19"/>
  <c r="D22" i="19" s="1"/>
  <c r="B23" i="19"/>
  <c r="D23" i="19" s="1"/>
  <c r="B24" i="19"/>
  <c r="B25" i="19"/>
  <c r="D25" i="19" s="1"/>
  <c r="B26" i="19"/>
  <c r="D26" i="19" s="1"/>
  <c r="B27" i="19"/>
  <c r="D27" i="19" s="1"/>
  <c r="B28" i="19"/>
  <c r="D28" i="19" s="1"/>
  <c r="B29" i="19"/>
  <c r="D29" i="19" s="1"/>
  <c r="B30" i="19"/>
  <c r="D30" i="19" s="1"/>
  <c r="B31" i="19"/>
  <c r="D31" i="19" s="1"/>
  <c r="B32" i="19"/>
  <c r="H5" i="19"/>
  <c r="H8" i="19"/>
  <c r="D5" i="19"/>
  <c r="D9" i="19"/>
  <c r="D13" i="19"/>
  <c r="D14" i="19"/>
  <c r="C4" i="19"/>
  <c r="D4" i="19" s="1"/>
  <c r="C5" i="19"/>
  <c r="C6" i="19"/>
  <c r="C7" i="19"/>
  <c r="C8" i="19"/>
  <c r="C9" i="19"/>
  <c r="C10" i="19"/>
  <c r="C11" i="19"/>
  <c r="C12" i="19"/>
  <c r="C13" i="19"/>
  <c r="C14" i="19"/>
  <c r="C3" i="19"/>
  <c r="B4" i="19"/>
  <c r="B5" i="19"/>
  <c r="B6" i="19"/>
  <c r="D6" i="19" s="1"/>
  <c r="B7" i="19"/>
  <c r="B8" i="19"/>
  <c r="D8" i="19" s="1"/>
  <c r="B9" i="19"/>
  <c r="B10" i="19"/>
  <c r="D10" i="19" s="1"/>
  <c r="B11" i="19"/>
  <c r="D11" i="19" s="1"/>
  <c r="B12" i="19"/>
  <c r="D12" i="19" s="1"/>
  <c r="B13" i="19"/>
  <c r="B14" i="19"/>
  <c r="B3" i="19"/>
  <c r="H3" i="19"/>
  <c r="I3" i="18"/>
  <c r="I2" i="18"/>
  <c r="I4" i="18" l="1"/>
  <c r="D7" i="19"/>
  <c r="D3" i="19"/>
  <c r="E15" i="18"/>
  <c r="F15" i="18" s="1"/>
  <c r="E14" i="18"/>
  <c r="M14" i="18" s="1"/>
  <c r="E13" i="18"/>
  <c r="G13" i="18" s="1"/>
  <c r="N13" i="18" s="1"/>
  <c r="E12" i="18"/>
  <c r="M12" i="18" s="1"/>
  <c r="E11" i="18"/>
  <c r="F11" i="18" s="1"/>
  <c r="E10" i="18"/>
  <c r="M10" i="18" s="1"/>
  <c r="E9" i="18"/>
  <c r="I9" i="18" s="1"/>
  <c r="L9" i="18" s="1"/>
  <c r="E8" i="18"/>
  <c r="M8" i="18" s="1"/>
  <c r="D8" i="18"/>
  <c r="D9" i="18" s="1"/>
  <c r="D10" i="18" s="1"/>
  <c r="D11" i="18" s="1"/>
  <c r="D12" i="18" s="1"/>
  <c r="D13" i="18" s="1"/>
  <c r="D14" i="18" s="1"/>
  <c r="D15" i="18" s="1"/>
  <c r="M9" i="10"/>
  <c r="M12" i="10"/>
  <c r="L9" i="10"/>
  <c r="L12" i="10"/>
  <c r="G9" i="10"/>
  <c r="N9" i="10" s="1"/>
  <c r="O9" i="10" s="1"/>
  <c r="P9" i="10" s="1"/>
  <c r="G10" i="10"/>
  <c r="N10" i="10" s="1"/>
  <c r="G11" i="10"/>
  <c r="N11" i="10" s="1"/>
  <c r="G15" i="10"/>
  <c r="N15" i="10" s="1"/>
  <c r="I3" i="10"/>
  <c r="I2" i="10"/>
  <c r="F15" i="10"/>
  <c r="E15" i="10"/>
  <c r="I15" i="10" s="1"/>
  <c r="L15" i="10" s="1"/>
  <c r="E14" i="10"/>
  <c r="I14" i="10" s="1"/>
  <c r="L14" i="10" s="1"/>
  <c r="F13" i="10"/>
  <c r="E13" i="10"/>
  <c r="I13" i="10" s="1"/>
  <c r="L13" i="10" s="1"/>
  <c r="E12" i="10"/>
  <c r="I12" i="10" s="1"/>
  <c r="E11" i="10"/>
  <c r="I11" i="10" s="1"/>
  <c r="L11" i="10" s="1"/>
  <c r="E10" i="10"/>
  <c r="I10" i="10" s="1"/>
  <c r="L10" i="10" s="1"/>
  <c r="F9" i="10"/>
  <c r="E9" i="10"/>
  <c r="I9" i="10" s="1"/>
  <c r="E8" i="10"/>
  <c r="M8" i="10" s="1"/>
  <c r="D8" i="10"/>
  <c r="D9" i="10" s="1"/>
  <c r="D10" i="10" s="1"/>
  <c r="D11" i="10" s="1"/>
  <c r="D12" i="10" s="1"/>
  <c r="D13" i="10" s="1"/>
  <c r="D14" i="10" s="1"/>
  <c r="D15" i="10" s="1"/>
  <c r="G65" i="17"/>
  <c r="I66" i="17"/>
  <c r="L66" i="17" s="1"/>
  <c r="I67" i="17"/>
  <c r="L67" i="17" s="1"/>
  <c r="I68" i="17"/>
  <c r="L68" i="17" s="1"/>
  <c r="I69" i="17"/>
  <c r="L69" i="17" s="1"/>
  <c r="I70" i="17"/>
  <c r="L70" i="17" s="1"/>
  <c r="I71" i="17"/>
  <c r="L71" i="17" s="1"/>
  <c r="I72" i="17"/>
  <c r="L72" i="17" s="1"/>
  <c r="I65" i="17"/>
  <c r="L65" i="17" s="1"/>
  <c r="M72" i="17"/>
  <c r="G72" i="17"/>
  <c r="F72" i="17"/>
  <c r="M71" i="17"/>
  <c r="G71" i="17"/>
  <c r="F71" i="17"/>
  <c r="M70" i="17"/>
  <c r="G70" i="17"/>
  <c r="F70" i="17"/>
  <c r="M69" i="17"/>
  <c r="G69" i="17"/>
  <c r="F69" i="17"/>
  <c r="M68" i="17"/>
  <c r="G68" i="17"/>
  <c r="F68" i="17"/>
  <c r="M67" i="17"/>
  <c r="G67" i="17"/>
  <c r="F67" i="17"/>
  <c r="M66" i="17"/>
  <c r="G66" i="17"/>
  <c r="F66" i="17"/>
  <c r="M65" i="17"/>
  <c r="F65" i="17"/>
  <c r="D65" i="17"/>
  <c r="D66" i="17" s="1"/>
  <c r="D67" i="17" s="1"/>
  <c r="D68" i="17" s="1"/>
  <c r="D69" i="17" s="1"/>
  <c r="D70" i="17" s="1"/>
  <c r="D71" i="17" s="1"/>
  <c r="D72" i="17" s="1"/>
  <c r="I60" i="17"/>
  <c r="I59" i="17"/>
  <c r="I48" i="17"/>
  <c r="L48" i="17" s="1"/>
  <c r="I49" i="17"/>
  <c r="L49" i="17" s="1"/>
  <c r="I50" i="17"/>
  <c r="L50" i="17" s="1"/>
  <c r="I51" i="17"/>
  <c r="L51" i="17" s="1"/>
  <c r="I52" i="17"/>
  <c r="L52" i="17" s="1"/>
  <c r="I53" i="17"/>
  <c r="L53" i="17" s="1"/>
  <c r="I54" i="17"/>
  <c r="L54" i="17" s="1"/>
  <c r="I47" i="17"/>
  <c r="L47" i="17" s="1"/>
  <c r="M28" i="17"/>
  <c r="G28" i="17"/>
  <c r="I29" i="17"/>
  <c r="I30" i="17"/>
  <c r="I31" i="17"/>
  <c r="I32" i="17"/>
  <c r="I33" i="17"/>
  <c r="I34" i="17"/>
  <c r="L34" i="17" s="1"/>
  <c r="I35" i="17"/>
  <c r="I28" i="17"/>
  <c r="M54" i="17"/>
  <c r="G54" i="17"/>
  <c r="F54" i="17"/>
  <c r="M53" i="17"/>
  <c r="G53" i="17"/>
  <c r="F53" i="17"/>
  <c r="M52" i="17"/>
  <c r="G52" i="17"/>
  <c r="F52" i="17"/>
  <c r="M51" i="17"/>
  <c r="G51" i="17"/>
  <c r="F51" i="17"/>
  <c r="M50" i="17"/>
  <c r="G50" i="17"/>
  <c r="F50" i="17"/>
  <c r="M49" i="17"/>
  <c r="G49" i="17"/>
  <c r="F49" i="17"/>
  <c r="M48" i="17"/>
  <c r="G48" i="17"/>
  <c r="F48" i="17"/>
  <c r="M47" i="17"/>
  <c r="G47" i="17"/>
  <c r="F47" i="17"/>
  <c r="D47" i="17"/>
  <c r="D48" i="17" s="1"/>
  <c r="D49" i="17" s="1"/>
  <c r="D50" i="17" s="1"/>
  <c r="D51" i="17" s="1"/>
  <c r="D52" i="17" s="1"/>
  <c r="D53" i="17" s="1"/>
  <c r="D54" i="17" s="1"/>
  <c r="I42" i="17"/>
  <c r="I41" i="17"/>
  <c r="F35" i="17"/>
  <c r="M35" i="17"/>
  <c r="G34" i="17"/>
  <c r="G33" i="17"/>
  <c r="F33" i="17"/>
  <c r="G32" i="17"/>
  <c r="F32" i="17"/>
  <c r="M32" i="17"/>
  <c r="F31" i="17"/>
  <c r="M31" i="17"/>
  <c r="M30" i="17"/>
  <c r="G29" i="17"/>
  <c r="F29" i="17"/>
  <c r="F28" i="17"/>
  <c r="D28" i="17"/>
  <c r="D29" i="17" s="1"/>
  <c r="D30" i="17" s="1"/>
  <c r="D31" i="17" s="1"/>
  <c r="D32" i="17" s="1"/>
  <c r="D33" i="17" s="1"/>
  <c r="D34" i="17" s="1"/>
  <c r="D35" i="17" s="1"/>
  <c r="I23" i="17"/>
  <c r="I22" i="17"/>
  <c r="E16" i="17"/>
  <c r="G16" i="17" s="1"/>
  <c r="E15" i="17"/>
  <c r="G15" i="17" s="1"/>
  <c r="E14" i="17"/>
  <c r="F14" i="17" s="1"/>
  <c r="E13" i="17"/>
  <c r="M13" i="17" s="1"/>
  <c r="E12" i="17"/>
  <c r="G12" i="17" s="1"/>
  <c r="E11" i="17"/>
  <c r="G11" i="17" s="1"/>
  <c r="E10" i="17"/>
  <c r="F10" i="17" s="1"/>
  <c r="E9" i="17"/>
  <c r="M9" i="17" s="1"/>
  <c r="D9" i="17"/>
  <c r="D10" i="17" s="1"/>
  <c r="D11" i="17" s="1"/>
  <c r="D12" i="17" s="1"/>
  <c r="D13" i="17" s="1"/>
  <c r="D14" i="17" s="1"/>
  <c r="D15" i="17" s="1"/>
  <c r="D16" i="17" s="1"/>
  <c r="I4" i="17"/>
  <c r="I3" i="17"/>
  <c r="I3" i="9"/>
  <c r="I2" i="9"/>
  <c r="I4" i="9" s="1"/>
  <c r="G10" i="2"/>
  <c r="G11" i="2"/>
  <c r="F10" i="2"/>
  <c r="H10" i="2" s="1"/>
  <c r="F11" i="2"/>
  <c r="H11" i="2" s="1"/>
  <c r="E10" i="2"/>
  <c r="I10" i="2" s="1"/>
  <c r="E11" i="2"/>
  <c r="I11" i="2" s="1"/>
  <c r="E12" i="2"/>
  <c r="G12" i="2" s="1"/>
  <c r="E8" i="2"/>
  <c r="I8" i="2" s="1"/>
  <c r="E13" i="2"/>
  <c r="D8" i="2"/>
  <c r="D9" i="2" s="1"/>
  <c r="D10" i="2" s="1"/>
  <c r="D11" i="2" s="1"/>
  <c r="D12" i="2" s="1"/>
  <c r="D13" i="2" s="1"/>
  <c r="D14" i="2" s="1"/>
  <c r="D15" i="2" s="1"/>
  <c r="I3" i="2"/>
  <c r="I2" i="2"/>
  <c r="I4" i="2" s="1"/>
  <c r="J11" i="2" l="1"/>
  <c r="K11" i="2" s="1"/>
  <c r="J10" i="2"/>
  <c r="K10" i="2" s="1"/>
  <c r="I13" i="2"/>
  <c r="G13" i="2"/>
  <c r="F13" i="2"/>
  <c r="H13" i="2" s="1"/>
  <c r="J13" i="2" s="1"/>
  <c r="K13" i="2" s="1"/>
  <c r="O11" i="10"/>
  <c r="P11" i="10" s="1"/>
  <c r="F11" i="10"/>
  <c r="H11" i="10" s="1"/>
  <c r="J11" i="10" s="1"/>
  <c r="K11" i="10" s="1"/>
  <c r="F8" i="10"/>
  <c r="M10" i="10"/>
  <c r="E9" i="2"/>
  <c r="F8" i="2"/>
  <c r="H8" i="2" s="1"/>
  <c r="J8" i="2" s="1"/>
  <c r="K8" i="2" s="1"/>
  <c r="G8" i="2"/>
  <c r="G8" i="10"/>
  <c r="I8" i="10"/>
  <c r="L8" i="10" s="1"/>
  <c r="O10" i="10"/>
  <c r="P10" i="10" s="1"/>
  <c r="O15" i="10"/>
  <c r="P15" i="10" s="1"/>
  <c r="E15" i="2"/>
  <c r="G14" i="10"/>
  <c r="N14" i="10" s="1"/>
  <c r="M15" i="10"/>
  <c r="M11" i="10"/>
  <c r="E14" i="2"/>
  <c r="G13" i="10"/>
  <c r="N13" i="10" s="1"/>
  <c r="O13" i="10" s="1"/>
  <c r="P13" i="10" s="1"/>
  <c r="M14" i="10"/>
  <c r="I12" i="2"/>
  <c r="F12" i="2"/>
  <c r="H12" i="2" s="1"/>
  <c r="G12" i="10"/>
  <c r="N12" i="10" s="1"/>
  <c r="O12" i="10" s="1"/>
  <c r="P12" i="10" s="1"/>
  <c r="M13" i="10"/>
  <c r="H72" i="17"/>
  <c r="H29" i="17"/>
  <c r="H33" i="17"/>
  <c r="H67" i="17"/>
  <c r="J67" i="17" s="1"/>
  <c r="K67" i="17" s="1"/>
  <c r="H71" i="17"/>
  <c r="J71" i="17" s="1"/>
  <c r="K71" i="17" s="1"/>
  <c r="H69" i="17"/>
  <c r="N65" i="17"/>
  <c r="I5" i="17"/>
  <c r="H28" i="17"/>
  <c r="J28" i="17" s="1"/>
  <c r="K28" i="17" s="1"/>
  <c r="N72" i="17"/>
  <c r="N73" i="17" s="1"/>
  <c r="I24" i="17"/>
  <c r="N68" i="17"/>
  <c r="H65" i="17"/>
  <c r="J65" i="17" s="1"/>
  <c r="K65" i="17" s="1"/>
  <c r="J69" i="17"/>
  <c r="K69" i="17" s="1"/>
  <c r="H52" i="17"/>
  <c r="J52" i="17" s="1"/>
  <c r="K52" i="17" s="1"/>
  <c r="I61" i="17"/>
  <c r="F9" i="17"/>
  <c r="H49" i="17"/>
  <c r="J49" i="17" s="1"/>
  <c r="K49" i="17" s="1"/>
  <c r="H51" i="17"/>
  <c r="J51" i="17" s="1"/>
  <c r="K51" i="17" s="1"/>
  <c r="N53" i="17"/>
  <c r="G14" i="17"/>
  <c r="H14" i="17" s="1"/>
  <c r="G10" i="17"/>
  <c r="H10" i="17" s="1"/>
  <c r="N48" i="17"/>
  <c r="N49" i="17"/>
  <c r="N51" i="17"/>
  <c r="N52" i="17"/>
  <c r="N71" i="17"/>
  <c r="N70" i="17"/>
  <c r="N66" i="17"/>
  <c r="G13" i="17"/>
  <c r="G9" i="17"/>
  <c r="F10" i="18"/>
  <c r="G10" i="18"/>
  <c r="N10" i="18" s="1"/>
  <c r="G11" i="18"/>
  <c r="N11" i="18" s="1"/>
  <c r="F12" i="18"/>
  <c r="G14" i="18"/>
  <c r="N14" i="18" s="1"/>
  <c r="F8" i="18"/>
  <c r="F14" i="18"/>
  <c r="G15" i="18"/>
  <c r="N15" i="18" s="1"/>
  <c r="M13" i="18"/>
  <c r="G8" i="18"/>
  <c r="N8" i="18" s="1"/>
  <c r="F9" i="18"/>
  <c r="I10" i="18"/>
  <c r="L10" i="18" s="1"/>
  <c r="G12" i="18"/>
  <c r="N12" i="18" s="1"/>
  <c r="F13" i="18"/>
  <c r="H13" i="18" s="1"/>
  <c r="I14" i="18"/>
  <c r="L14" i="18" s="1"/>
  <c r="M9" i="18"/>
  <c r="I13" i="18"/>
  <c r="L13" i="18" s="1"/>
  <c r="O13" i="18" s="1"/>
  <c r="P13" i="18" s="1"/>
  <c r="G9" i="18"/>
  <c r="N9" i="18" s="1"/>
  <c r="I11" i="18"/>
  <c r="L11" i="18" s="1"/>
  <c r="M11" i="18"/>
  <c r="I15" i="18"/>
  <c r="L15" i="18" s="1"/>
  <c r="M15" i="18"/>
  <c r="I8" i="18"/>
  <c r="L8" i="18" s="1"/>
  <c r="I12" i="18"/>
  <c r="L12" i="18" s="1"/>
  <c r="N8" i="10"/>
  <c r="O8" i="10" s="1"/>
  <c r="P8" i="10" s="1"/>
  <c r="F10" i="10"/>
  <c r="H10" i="10" s="1"/>
  <c r="J10" i="10" s="1"/>
  <c r="K10" i="10" s="1"/>
  <c r="F14" i="10"/>
  <c r="H15" i="10"/>
  <c r="J15" i="10" s="1"/>
  <c r="K15" i="10" s="1"/>
  <c r="F12" i="10"/>
  <c r="H12" i="10" s="1"/>
  <c r="J12" i="10" s="1"/>
  <c r="K12" i="10" s="1"/>
  <c r="H9" i="10"/>
  <c r="J9" i="10" s="1"/>
  <c r="K9" i="10" s="1"/>
  <c r="H13" i="10"/>
  <c r="J13" i="10" s="1"/>
  <c r="K13" i="10" s="1"/>
  <c r="I4" i="10"/>
  <c r="N69" i="17"/>
  <c r="N67" i="17"/>
  <c r="H66" i="17"/>
  <c r="J66" i="17" s="1"/>
  <c r="K66" i="17" s="1"/>
  <c r="H68" i="17"/>
  <c r="J68" i="17" s="1"/>
  <c r="K68" i="17" s="1"/>
  <c r="H70" i="17"/>
  <c r="J70" i="17" s="1"/>
  <c r="K70" i="17" s="1"/>
  <c r="J72" i="17"/>
  <c r="K72" i="17" s="1"/>
  <c r="H47" i="17"/>
  <c r="J47" i="17" s="1"/>
  <c r="K47" i="17" s="1"/>
  <c r="N50" i="17"/>
  <c r="H53" i="17"/>
  <c r="J53" i="17" s="1"/>
  <c r="K53" i="17" s="1"/>
  <c r="H54" i="17"/>
  <c r="J54" i="17" s="1"/>
  <c r="K54" i="17" s="1"/>
  <c r="H48" i="17"/>
  <c r="J48" i="17" s="1"/>
  <c r="K48" i="17" s="1"/>
  <c r="N47" i="17"/>
  <c r="H50" i="17"/>
  <c r="J50" i="17" s="1"/>
  <c r="K50" i="17" s="1"/>
  <c r="N54" i="17"/>
  <c r="N55" i="17" s="1"/>
  <c r="I43" i="17"/>
  <c r="H32" i="17"/>
  <c r="L29" i="17"/>
  <c r="M29" i="17"/>
  <c r="F30" i="17"/>
  <c r="G31" i="17"/>
  <c r="H31" i="17" s="1"/>
  <c r="L33" i="17"/>
  <c r="M33" i="17"/>
  <c r="F34" i="17"/>
  <c r="H34" i="17" s="1"/>
  <c r="J34" i="17" s="1"/>
  <c r="K34" i="17" s="1"/>
  <c r="G35" i="17"/>
  <c r="H35" i="17" s="1"/>
  <c r="J35" i="17" s="1"/>
  <c r="K35" i="17" s="1"/>
  <c r="M34" i="17"/>
  <c r="N34" i="17" s="1"/>
  <c r="L28" i="17"/>
  <c r="N28" i="17" s="1"/>
  <c r="G30" i="17"/>
  <c r="L32" i="17"/>
  <c r="N32" i="17" s="1"/>
  <c r="L30" i="17"/>
  <c r="N30" i="17" s="1"/>
  <c r="L31" i="17"/>
  <c r="N31" i="17" s="1"/>
  <c r="L35" i="17"/>
  <c r="N35" i="17" s="1"/>
  <c r="N36" i="17" s="1"/>
  <c r="F13" i="17"/>
  <c r="M12" i="17"/>
  <c r="M16" i="17"/>
  <c r="M11" i="17"/>
  <c r="I12" i="17"/>
  <c r="L12" i="17" s="1"/>
  <c r="I16" i="17"/>
  <c r="L16" i="17" s="1"/>
  <c r="I11" i="17"/>
  <c r="L11" i="17" s="1"/>
  <c r="F12" i="17"/>
  <c r="H12" i="17" s="1"/>
  <c r="I15" i="17"/>
  <c r="L15" i="17" s="1"/>
  <c r="M15" i="17"/>
  <c r="F16" i="17"/>
  <c r="H16" i="17" s="1"/>
  <c r="I10" i="17"/>
  <c r="L10" i="17" s="1"/>
  <c r="M10" i="17"/>
  <c r="F11" i="17"/>
  <c r="H11" i="17" s="1"/>
  <c r="I14" i="17"/>
  <c r="L14" i="17" s="1"/>
  <c r="M14" i="17"/>
  <c r="F15" i="17"/>
  <c r="H15" i="17" s="1"/>
  <c r="J15" i="17" s="1"/>
  <c r="K15" i="17" s="1"/>
  <c r="I9" i="17"/>
  <c r="L9" i="17" s="1"/>
  <c r="N9" i="17" s="1"/>
  <c r="I13" i="17"/>
  <c r="L13" i="17" s="1"/>
  <c r="N13" i="17" s="1"/>
  <c r="P16" i="15"/>
  <c r="K16" i="15"/>
  <c r="E15" i="15"/>
  <c r="E14" i="15"/>
  <c r="E13" i="15"/>
  <c r="E12" i="15"/>
  <c r="E11" i="15"/>
  <c r="E10" i="15"/>
  <c r="E9" i="15"/>
  <c r="D9" i="15"/>
  <c r="D10" i="15" s="1"/>
  <c r="D11" i="15" s="1"/>
  <c r="D12" i="15" s="1"/>
  <c r="D13" i="15" s="1"/>
  <c r="D14" i="15" s="1"/>
  <c r="D15" i="15" s="1"/>
  <c r="E8" i="15"/>
  <c r="D8" i="15"/>
  <c r="I14" i="2" l="1"/>
  <c r="G14" i="2"/>
  <c r="F14" i="2"/>
  <c r="H8" i="10"/>
  <c r="J8" i="10" s="1"/>
  <c r="K8" i="10" s="1"/>
  <c r="O14" i="10"/>
  <c r="P14" i="10" s="1"/>
  <c r="I9" i="2"/>
  <c r="F9" i="2"/>
  <c r="H9" i="2" s="1"/>
  <c r="J9" i="2" s="1"/>
  <c r="K9" i="2" s="1"/>
  <c r="G9" i="2"/>
  <c r="M18" i="15"/>
  <c r="J12" i="2"/>
  <c r="K12" i="2" s="1"/>
  <c r="I15" i="2"/>
  <c r="G15" i="2"/>
  <c r="F15" i="2"/>
  <c r="H15" i="2" s="1"/>
  <c r="J15" i="2" s="1"/>
  <c r="K15" i="2" s="1"/>
  <c r="J10" i="17"/>
  <c r="K10" i="17" s="1"/>
  <c r="K55" i="17"/>
  <c r="M57" i="17" s="1"/>
  <c r="K73" i="17"/>
  <c r="M75" i="17" s="1"/>
  <c r="H9" i="17"/>
  <c r="J9" i="17" s="1"/>
  <c r="K9" i="17" s="1"/>
  <c r="O10" i="18"/>
  <c r="P10" i="18" s="1"/>
  <c r="H10" i="18"/>
  <c r="J10" i="18" s="1"/>
  <c r="K10" i="18" s="1"/>
  <c r="H14" i="18"/>
  <c r="O9" i="18"/>
  <c r="P9" i="18" s="1"/>
  <c r="H8" i="18"/>
  <c r="J8" i="18" s="1"/>
  <c r="K8" i="18" s="1"/>
  <c r="O8" i="18"/>
  <c r="P8" i="18" s="1"/>
  <c r="H9" i="18"/>
  <c r="J9" i="18" s="1"/>
  <c r="K9" i="18" s="1"/>
  <c r="H15" i="18"/>
  <c r="J15" i="18" s="1"/>
  <c r="K15" i="18" s="1"/>
  <c r="O11" i="18"/>
  <c r="P11" i="18" s="1"/>
  <c r="O14" i="18"/>
  <c r="P14" i="18" s="1"/>
  <c r="O15" i="18"/>
  <c r="P15" i="18" s="1"/>
  <c r="H11" i="18"/>
  <c r="J11" i="18" s="1"/>
  <c r="K11" i="18" s="1"/>
  <c r="O12" i="18"/>
  <c r="P12" i="18" s="1"/>
  <c r="H12" i="18"/>
  <c r="J12" i="18" s="1"/>
  <c r="K12" i="18" s="1"/>
  <c r="J14" i="18"/>
  <c r="K14" i="18" s="1"/>
  <c r="J13" i="18"/>
  <c r="K13" i="18" s="1"/>
  <c r="H14" i="10"/>
  <c r="J14" i="10" s="1"/>
  <c r="K14" i="10" s="1"/>
  <c r="K16" i="10" s="1"/>
  <c r="J32" i="17"/>
  <c r="K32" i="17" s="1"/>
  <c r="N33" i="17"/>
  <c r="J29" i="17"/>
  <c r="K29" i="17" s="1"/>
  <c r="N29" i="17"/>
  <c r="H30" i="17"/>
  <c r="J30" i="17" s="1"/>
  <c r="K30" i="17" s="1"/>
  <c r="J33" i="17"/>
  <c r="K33" i="17" s="1"/>
  <c r="J31" i="17"/>
  <c r="K31" i="17" s="1"/>
  <c r="N10" i="17"/>
  <c r="N14" i="17"/>
  <c r="N11" i="17"/>
  <c r="H13" i="17"/>
  <c r="J13" i="17" s="1"/>
  <c r="K13" i="17" s="1"/>
  <c r="J12" i="17"/>
  <c r="K12" i="17" s="1"/>
  <c r="J16" i="17"/>
  <c r="K16" i="17" s="1"/>
  <c r="J14" i="17"/>
  <c r="K14" i="17" s="1"/>
  <c r="N15" i="17"/>
  <c r="N12" i="17"/>
  <c r="J11" i="17"/>
  <c r="K11" i="17" s="1"/>
  <c r="N16" i="17"/>
  <c r="N17" i="17" s="1"/>
  <c r="P16" i="10"/>
  <c r="E9" i="9"/>
  <c r="E10" i="9"/>
  <c r="E11" i="9"/>
  <c r="E12" i="9"/>
  <c r="E13" i="9"/>
  <c r="E14" i="9"/>
  <c r="E15" i="9"/>
  <c r="E8" i="9"/>
  <c r="D8" i="9"/>
  <c r="D9" i="9" s="1"/>
  <c r="D10" i="9" s="1"/>
  <c r="D11" i="9" s="1"/>
  <c r="D12" i="9" s="1"/>
  <c r="D13" i="9" s="1"/>
  <c r="D14" i="9" s="1"/>
  <c r="D15" i="9" s="1"/>
  <c r="H14" i="2" l="1"/>
  <c r="J14" i="2" s="1"/>
  <c r="K14" i="2" s="1"/>
  <c r="K16" i="2" s="1"/>
  <c r="G12" i="9"/>
  <c r="M12" i="9"/>
  <c r="I12" i="9"/>
  <c r="L12" i="9" s="1"/>
  <c r="F12" i="9"/>
  <c r="M11" i="9"/>
  <c r="I11" i="9"/>
  <c r="L11" i="9" s="1"/>
  <c r="N11" i="9" s="1"/>
  <c r="F11" i="9"/>
  <c r="G11" i="9"/>
  <c r="F10" i="9"/>
  <c r="G10" i="9"/>
  <c r="I10" i="9"/>
  <c r="L10" i="9" s="1"/>
  <c r="M10" i="9"/>
  <c r="F8" i="9"/>
  <c r="M8" i="9"/>
  <c r="G8" i="9"/>
  <c r="I8" i="9"/>
  <c r="L8" i="9" s="1"/>
  <c r="M15" i="9"/>
  <c r="F15" i="9"/>
  <c r="G15" i="9"/>
  <c r="I15" i="9"/>
  <c r="L15" i="9" s="1"/>
  <c r="I14" i="9"/>
  <c r="L14" i="9" s="1"/>
  <c r="G14" i="9"/>
  <c r="F14" i="9"/>
  <c r="M14" i="9"/>
  <c r="F13" i="9"/>
  <c r="G13" i="9"/>
  <c r="M13" i="9"/>
  <c r="I13" i="9"/>
  <c r="L13" i="9" s="1"/>
  <c r="I9" i="9"/>
  <c r="L9" i="9" s="1"/>
  <c r="G9" i="9"/>
  <c r="M9" i="9"/>
  <c r="F9" i="9"/>
  <c r="P16" i="18"/>
  <c r="K16" i="18"/>
  <c r="K36" i="17"/>
  <c r="M38" i="17" s="1"/>
  <c r="K17" i="17"/>
  <c r="M19" i="17" s="1"/>
  <c r="N13" i="9" l="1"/>
  <c r="N15" i="9"/>
  <c r="N16" i="9" s="1"/>
  <c r="G3" i="20" s="1"/>
  <c r="H14" i="9"/>
  <c r="J14" i="9" s="1"/>
  <c r="K14" i="9" s="1"/>
  <c r="H15" i="9"/>
  <c r="J15" i="9" s="1"/>
  <c r="K15" i="9" s="1"/>
  <c r="N9" i="9"/>
  <c r="H9" i="9"/>
  <c r="J9" i="9" s="1"/>
  <c r="K9" i="9" s="1"/>
  <c r="N8" i="9"/>
  <c r="H12" i="9"/>
  <c r="J12" i="9" s="1"/>
  <c r="K12" i="9" s="1"/>
  <c r="H8" i="9"/>
  <c r="J8" i="9" s="1"/>
  <c r="K8" i="9" s="1"/>
  <c r="N10" i="9"/>
  <c r="H11" i="9"/>
  <c r="J11" i="9" s="1"/>
  <c r="K11" i="9" s="1"/>
  <c r="N12" i="9"/>
  <c r="H13" i="9"/>
  <c r="J13" i="9" s="1"/>
  <c r="K13" i="9" s="1"/>
  <c r="N14" i="9"/>
  <c r="H10" i="9"/>
  <c r="J10" i="9" s="1"/>
  <c r="K10" i="9" s="1"/>
  <c r="M18" i="18"/>
  <c r="M18" i="10"/>
  <c r="K16" i="9" l="1"/>
  <c r="M18" i="9" l="1"/>
  <c r="F3" i="20"/>
  <c r="H3" i="20" s="1"/>
</calcChain>
</file>

<file path=xl/sharedStrings.xml><?xml version="1.0" encoding="utf-8"?>
<sst xmlns="http://schemas.openxmlformats.org/spreadsheetml/2006/main" count="264" uniqueCount="52">
  <si>
    <t>D</t>
  </si>
  <si>
    <t>Q*</t>
  </si>
  <si>
    <t>Prob</t>
  </si>
  <si>
    <t>Scenario</t>
  </si>
  <si>
    <t>Unit Production Cost</t>
  </si>
  <si>
    <t>Unit Selling Price</t>
  </si>
  <si>
    <t>Shortage Cost</t>
  </si>
  <si>
    <t>Excess Cost</t>
  </si>
  <si>
    <t>Total Supply Chain Profit</t>
  </si>
  <si>
    <t xml:space="preserve">Service Level </t>
  </si>
  <si>
    <t>Cu.Prob.</t>
  </si>
  <si>
    <t>Cost</t>
  </si>
  <si>
    <t>Profit</t>
  </si>
  <si>
    <t>RETAILER</t>
  </si>
  <si>
    <t>Total Rev.</t>
  </si>
  <si>
    <t>Exp.Profit</t>
  </si>
  <si>
    <t>Optimal Qty.</t>
  </si>
  <si>
    <t>Unit Purchase Price</t>
  </si>
  <si>
    <t>Manufacturer</t>
  </si>
  <si>
    <t>Rev. (1)</t>
  </si>
  <si>
    <t>Rev. (2)</t>
  </si>
  <si>
    <t>Rev.(2)</t>
  </si>
  <si>
    <t>Rev.</t>
  </si>
  <si>
    <t>Exp. Profit</t>
  </si>
  <si>
    <t>Retailer's Exp. Profit</t>
  </si>
  <si>
    <t>Manuf.'s Exp. Profit</t>
  </si>
  <si>
    <t>SN</t>
  </si>
  <si>
    <t xml:space="preserve">Q </t>
  </si>
  <si>
    <t>Rev.(1)</t>
  </si>
  <si>
    <t xml:space="preserve">Unit BB Cost </t>
  </si>
  <si>
    <t>Cost(1)</t>
  </si>
  <si>
    <t>Cost(2)</t>
  </si>
  <si>
    <t>Unit Salvage Price</t>
  </si>
  <si>
    <t>Unit Wholesale Price</t>
  </si>
  <si>
    <t>Manuf.'s Profit</t>
  </si>
  <si>
    <t>Unit Buy-back Price</t>
  </si>
  <si>
    <t>BBCost(2)</t>
  </si>
  <si>
    <t>The Retailer/The Manufacturer/The Firm</t>
  </si>
  <si>
    <t>Firms's Expected Profit</t>
  </si>
  <si>
    <t>Q 1</t>
  </si>
  <si>
    <t>Q  2</t>
  </si>
  <si>
    <t>Retailer</t>
  </si>
  <si>
    <t>Q 4 - Buy Back Contract</t>
  </si>
  <si>
    <t>Q 3 Solutions:</t>
  </si>
  <si>
    <t>Buy-Back price</t>
  </si>
  <si>
    <t>Marginal Profit</t>
  </si>
  <si>
    <t>SL</t>
  </si>
  <si>
    <t>Order Qty.</t>
  </si>
  <si>
    <t>Retailer's Profit</t>
  </si>
  <si>
    <t>Manuf. Profit</t>
  </si>
  <si>
    <t>Total Profit</t>
  </si>
  <si>
    <t>Wholesale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</si>
</sst>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164" formatCode="&quot;$&quot;#,##0_);[Red]\(&quot;$&quot;#,##0\)"/>
    <numFmt numFmtId="165" formatCode="&quot;$&quot;#,##0.00"/>
    <numFmt numFmtId="166" formatCode="&quot;$&quot;#,##0"/>
    <numFmt numFmtId="167" formatCode="#,##0.0000"/>
    <numFmt numFmtId="168" formatCode="0.000"/>
    <numFmt numFmtId="169" formatCode="_-&quot;$&quot;* #,##0_-;\-&quot;$&quot;* #,##0_-;_-&quot;$&quot;* &quot;-&quot;??_-;_-@_-"/>
    <numFmt numFmtId="170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/>
    </xf>
    <xf numFmtId="165" fontId="0" fillId="4" borderId="0" xfId="0" applyNumberForma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1" fillId="3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5" fontId="4" fillId="5" borderId="0" xfId="0" applyNumberFormat="1" applyFont="1" applyFill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166" fontId="0" fillId="0" borderId="0" xfId="0" applyNumberFormat="1"/>
    <xf numFmtId="166" fontId="1" fillId="3" borderId="0" xfId="0" applyNumberFormat="1" applyFont="1" applyFill="1" applyBorder="1" applyAlignment="1"/>
    <xf numFmtId="166" fontId="1" fillId="0" borderId="0" xfId="0" applyNumberFormat="1" applyFont="1" applyFill="1" applyBorder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6" fontId="1" fillId="3" borderId="0" xfId="0" applyNumberFormat="1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6" fillId="0" borderId="0" xfId="0" applyNumberFormat="1" applyFont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1" xfId="0" applyFont="1" applyBorder="1" applyAlignment="1">
      <alignment horizontal="left"/>
    </xf>
    <xf numFmtId="166" fontId="1" fillId="3" borderId="1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169" fontId="0" fillId="0" borderId="0" xfId="1" applyNumberFormat="1" applyFont="1"/>
    <xf numFmtId="169" fontId="0" fillId="0" borderId="0" xfId="0" applyNumberFormat="1" applyFont="1"/>
    <xf numFmtId="169" fontId="0" fillId="0" borderId="0" xfId="1" applyNumberFormat="1" applyFont="1" applyAlignment="1">
      <alignment horizontal="left"/>
    </xf>
    <xf numFmtId="170" fontId="0" fillId="0" borderId="0" xfId="2" applyNumberFormat="1" applyFont="1"/>
    <xf numFmtId="169" fontId="0" fillId="4" borderId="0" xfId="1" applyNumberFormat="1" applyFont="1" applyFill="1" applyAlignment="1">
      <alignment horizontal="left"/>
    </xf>
    <xf numFmtId="169" fontId="0" fillId="4" borderId="0" xfId="1" applyNumberFormat="1" applyFont="1" applyFill="1"/>
    <xf numFmtId="169" fontId="0" fillId="4" borderId="0" xfId="0" applyNumberFormat="1" applyFont="1" applyFill="1"/>
    <xf numFmtId="170" fontId="0" fillId="4" borderId="0" xfId="2" applyNumberFormat="1" applyFont="1" applyFill="1"/>
    <xf numFmtId="0" fontId="0" fillId="4" borderId="0" xfId="0" applyFill="1" applyAlignment="1">
      <alignment horizontal="center"/>
    </xf>
    <xf numFmtId="169" fontId="0" fillId="5" borderId="0" xfId="1" applyNumberFormat="1" applyFont="1" applyFill="1" applyAlignment="1">
      <alignment horizontal="left"/>
    </xf>
    <xf numFmtId="169" fontId="0" fillId="5" borderId="0" xfId="1" applyNumberFormat="1" applyFont="1" applyFill="1"/>
    <xf numFmtId="169" fontId="0" fillId="5" borderId="0" xfId="0" applyNumberFormat="1" applyFont="1" applyFill="1"/>
    <xf numFmtId="170" fontId="0" fillId="5" borderId="0" xfId="2" applyNumberFormat="1" applyFont="1" applyFill="1"/>
    <xf numFmtId="0" fontId="0" fillId="5" borderId="0" xfId="0" applyFont="1" applyFill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9" fontId="0" fillId="0" borderId="0" xfId="1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9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19050</xdr:rowOff>
    </xdr:from>
    <xdr:to>
      <xdr:col>10</xdr:col>
      <xdr:colOff>632460</xdr:colOff>
      <xdr:row>21</xdr:row>
      <xdr:rowOff>152400</xdr:rowOff>
    </xdr:to>
    <xdr:sp macro="" textlink="">
      <xdr:nvSpPr>
        <xdr:cNvPr id="2" name="TextBox 1"/>
        <xdr:cNvSpPr txBox="1"/>
      </xdr:nvSpPr>
      <xdr:spPr>
        <a:xfrm>
          <a:off x="66675" y="3280410"/>
          <a:ext cx="702754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Notes: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20</xdr:row>
      <xdr:rowOff>0</xdr:rowOff>
    </xdr:from>
    <xdr:to>
      <xdr:col>15</xdr:col>
      <xdr:colOff>609601</xdr:colOff>
      <xdr:row>24</xdr:row>
      <xdr:rowOff>133350</xdr:rowOff>
    </xdr:to>
    <xdr:sp macro="" textlink="">
      <xdr:nvSpPr>
        <xdr:cNvPr id="2" name="TextBox 1"/>
        <xdr:cNvSpPr txBox="1"/>
      </xdr:nvSpPr>
      <xdr:spPr>
        <a:xfrm>
          <a:off x="28576" y="3810000"/>
          <a:ext cx="889635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Comments: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0"/>
  <sheetViews>
    <sheetView view="pageBreakPreview" zoomScale="145" zoomScaleNormal="100" zoomScaleSheetLayoutView="145" zoomScalePageLayoutView="135" workbookViewId="0">
      <selection activeCell="F6" sqref="F6:K6"/>
    </sheetView>
  </sheetViews>
  <sheetFormatPr defaultRowHeight="14.4" x14ac:dyDescent="0.3"/>
  <cols>
    <col min="1" max="1" width="8.33203125" customWidth="1"/>
    <col min="2" max="2" width="8.33203125" style="1" customWidth="1"/>
    <col min="3" max="3" width="6.33203125" style="1" customWidth="1"/>
    <col min="4" max="4" width="8.6640625" style="1" customWidth="1"/>
    <col min="5" max="5" width="6.88671875" style="1" customWidth="1"/>
    <col min="6" max="6" width="9.88671875" style="1" bestFit="1" customWidth="1"/>
    <col min="7" max="7" width="11.33203125" style="1" bestFit="1" customWidth="1"/>
    <col min="8" max="8" width="9.88671875" style="1" bestFit="1" customWidth="1"/>
    <col min="9" max="9" width="12.44140625" style="1" customWidth="1"/>
    <col min="10" max="10" width="10.33203125" style="1" bestFit="1" customWidth="1"/>
    <col min="11" max="11" width="9.33203125" style="1" bestFit="1" customWidth="1"/>
  </cols>
  <sheetData>
    <row r="1" spans="1:11" ht="15" x14ac:dyDescent="0.25">
      <c r="A1" s="88" t="s">
        <v>39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" x14ac:dyDescent="0.25">
      <c r="A2" s="5" t="s">
        <v>5</v>
      </c>
      <c r="D2" s="8">
        <v>50</v>
      </c>
      <c r="E2" s="9"/>
      <c r="F2" s="9"/>
      <c r="G2" s="23" t="s">
        <v>6</v>
      </c>
      <c r="H2" s="24"/>
      <c r="I2" s="25">
        <f>D2-D3</f>
        <v>30</v>
      </c>
      <c r="J2" s="25"/>
      <c r="K2" s="9"/>
    </row>
    <row r="3" spans="1:11" ht="15" x14ac:dyDescent="0.25">
      <c r="A3" s="7" t="s">
        <v>4</v>
      </c>
      <c r="D3" s="8">
        <v>20</v>
      </c>
      <c r="G3" s="23" t="s">
        <v>7</v>
      </c>
      <c r="H3" s="24"/>
      <c r="I3" s="26">
        <f>D3-D4</f>
        <v>10</v>
      </c>
      <c r="J3" s="26"/>
      <c r="K3" s="10"/>
    </row>
    <row r="4" spans="1:11" ht="15" x14ac:dyDescent="0.25">
      <c r="A4" s="5" t="s">
        <v>32</v>
      </c>
      <c r="D4" s="8">
        <v>10</v>
      </c>
      <c r="G4" s="24" t="s">
        <v>9</v>
      </c>
      <c r="H4" s="24"/>
      <c r="I4" s="27">
        <f>I2/(I2+I3)</f>
        <v>0.75</v>
      </c>
      <c r="J4" s="27"/>
      <c r="K4" s="11"/>
    </row>
    <row r="5" spans="1:11" ht="15" x14ac:dyDescent="0.25">
      <c r="A5" s="5"/>
      <c r="D5" s="19"/>
      <c r="F5" s="2"/>
      <c r="G5" s="28" t="s">
        <v>16</v>
      </c>
      <c r="H5" s="28"/>
      <c r="I5" s="28">
        <f>B13</f>
        <v>2500</v>
      </c>
      <c r="J5" s="28"/>
      <c r="K5" s="2"/>
    </row>
    <row r="6" spans="1:11" ht="16.5" customHeight="1" x14ac:dyDescent="0.25">
      <c r="A6" s="5"/>
      <c r="D6" s="20"/>
      <c r="E6" s="4"/>
      <c r="F6" s="89" t="s">
        <v>37</v>
      </c>
      <c r="G6" s="89"/>
      <c r="H6" s="89"/>
      <c r="I6" s="89"/>
      <c r="J6" s="89"/>
      <c r="K6" s="89"/>
    </row>
    <row r="7" spans="1:11" ht="15.75" customHeight="1" x14ac:dyDescent="0.25">
      <c r="A7" s="6" t="s">
        <v>3</v>
      </c>
      <c r="B7" s="6" t="s">
        <v>0</v>
      </c>
      <c r="C7" s="6" t="s">
        <v>2</v>
      </c>
      <c r="D7" s="4" t="s">
        <v>10</v>
      </c>
      <c r="E7" s="12" t="s">
        <v>1</v>
      </c>
      <c r="F7" s="29" t="s">
        <v>19</v>
      </c>
      <c r="G7" s="13" t="s">
        <v>20</v>
      </c>
      <c r="H7" s="13" t="s">
        <v>14</v>
      </c>
      <c r="I7" s="13" t="s">
        <v>11</v>
      </c>
      <c r="J7" s="13" t="s">
        <v>12</v>
      </c>
      <c r="K7" s="13" t="s">
        <v>15</v>
      </c>
    </row>
    <row r="8" spans="1:11" ht="15" x14ac:dyDescent="0.25">
      <c r="A8" s="2">
        <v>1</v>
      </c>
      <c r="B8" s="2">
        <v>2000</v>
      </c>
      <c r="C8" s="47">
        <v>0.03</v>
      </c>
      <c r="D8" s="59">
        <f>C8</f>
        <v>0.03</v>
      </c>
      <c r="E8" s="2">
        <f>$I$5</f>
        <v>2500</v>
      </c>
      <c r="F8" s="14">
        <f>$D$2*MIN(B8,E8)</f>
        <v>100000</v>
      </c>
      <c r="G8" s="14">
        <f>$D$4*MAX(E8-B8,0)</f>
        <v>5000</v>
      </c>
      <c r="H8" s="14">
        <f>F8+G8</f>
        <v>105000</v>
      </c>
      <c r="I8" s="14">
        <f>E8*$D$3</f>
        <v>50000</v>
      </c>
      <c r="J8" s="14">
        <f>H8-I8</f>
        <v>55000</v>
      </c>
      <c r="K8" s="15">
        <f>J8*C8</f>
        <v>1650</v>
      </c>
    </row>
    <row r="9" spans="1:11" ht="15" x14ac:dyDescent="0.25">
      <c r="A9" s="2">
        <v>2</v>
      </c>
      <c r="B9" s="2">
        <v>2100</v>
      </c>
      <c r="C9" s="47">
        <v>0.08</v>
      </c>
      <c r="D9" s="59">
        <f>D8+C9</f>
        <v>0.11</v>
      </c>
      <c r="E9" s="2">
        <f t="shared" ref="E9:E15" si="0">$I$5</f>
        <v>2500</v>
      </c>
      <c r="F9" s="14">
        <f t="shared" ref="F9:F15" si="1">$D$2*MIN(B9,E9)</f>
        <v>105000</v>
      </c>
      <c r="G9" s="14">
        <f t="shared" ref="G9:G15" si="2">$D$4*MAX(E9-B9,0)</f>
        <v>4000</v>
      </c>
      <c r="H9" s="14">
        <f t="shared" ref="H9:H15" si="3">F9+G9</f>
        <v>109000</v>
      </c>
      <c r="I9" s="14">
        <f t="shared" ref="I9:I15" si="4">E9*$D$3</f>
        <v>50000</v>
      </c>
      <c r="J9" s="14">
        <f t="shared" ref="J9:J15" si="5">H9-I9</f>
        <v>59000</v>
      </c>
      <c r="K9" s="15">
        <f t="shared" ref="K9:K15" si="6">J9*C9</f>
        <v>4720</v>
      </c>
    </row>
    <row r="10" spans="1:11" ht="15" x14ac:dyDescent="0.25">
      <c r="A10" s="2">
        <v>3</v>
      </c>
      <c r="B10" s="2">
        <v>2200</v>
      </c>
      <c r="C10" s="47">
        <v>0.15</v>
      </c>
      <c r="D10" s="59">
        <f t="shared" ref="D10:D15" si="7">D9+C10</f>
        <v>0.26</v>
      </c>
      <c r="E10" s="2">
        <f t="shared" si="0"/>
        <v>2500</v>
      </c>
      <c r="F10" s="14">
        <f t="shared" si="1"/>
        <v>110000</v>
      </c>
      <c r="G10" s="14">
        <f t="shared" si="2"/>
        <v>3000</v>
      </c>
      <c r="H10" s="14">
        <f t="shared" si="3"/>
        <v>113000</v>
      </c>
      <c r="I10" s="14">
        <f t="shared" si="4"/>
        <v>50000</v>
      </c>
      <c r="J10" s="14">
        <f t="shared" si="5"/>
        <v>63000</v>
      </c>
      <c r="K10" s="15">
        <f t="shared" si="6"/>
        <v>9450</v>
      </c>
    </row>
    <row r="11" spans="1:11" x14ac:dyDescent="0.3">
      <c r="A11" s="2">
        <v>4</v>
      </c>
      <c r="B11" s="2">
        <v>2300</v>
      </c>
      <c r="C11" s="47">
        <v>0.3</v>
      </c>
      <c r="D11" s="59">
        <f t="shared" si="7"/>
        <v>0.56000000000000005</v>
      </c>
      <c r="E11" s="2">
        <f t="shared" si="0"/>
        <v>2500</v>
      </c>
      <c r="F11" s="14">
        <f t="shared" si="1"/>
        <v>115000</v>
      </c>
      <c r="G11" s="14">
        <f t="shared" si="2"/>
        <v>2000</v>
      </c>
      <c r="H11" s="14">
        <f t="shared" si="3"/>
        <v>117000</v>
      </c>
      <c r="I11" s="14">
        <f t="shared" si="4"/>
        <v>50000</v>
      </c>
      <c r="J11" s="14">
        <f t="shared" si="5"/>
        <v>67000</v>
      </c>
      <c r="K11" s="15">
        <f t="shared" si="6"/>
        <v>20100</v>
      </c>
    </row>
    <row r="12" spans="1:11" x14ac:dyDescent="0.3">
      <c r="A12" s="2">
        <v>5</v>
      </c>
      <c r="B12" s="2">
        <v>2400</v>
      </c>
      <c r="C12" s="47">
        <v>0.17</v>
      </c>
      <c r="D12" s="59">
        <f t="shared" si="7"/>
        <v>0.73000000000000009</v>
      </c>
      <c r="E12" s="2">
        <f t="shared" si="0"/>
        <v>2500</v>
      </c>
      <c r="F12" s="14">
        <f t="shared" si="1"/>
        <v>120000</v>
      </c>
      <c r="G12" s="14">
        <f t="shared" si="2"/>
        <v>1000</v>
      </c>
      <c r="H12" s="14">
        <f t="shared" si="3"/>
        <v>121000</v>
      </c>
      <c r="I12" s="14">
        <f t="shared" si="4"/>
        <v>50000</v>
      </c>
      <c r="J12" s="14">
        <f t="shared" si="5"/>
        <v>71000</v>
      </c>
      <c r="K12" s="15">
        <f t="shared" si="6"/>
        <v>12070</v>
      </c>
    </row>
    <row r="13" spans="1:11" x14ac:dyDescent="0.3">
      <c r="A13" s="2">
        <v>6</v>
      </c>
      <c r="B13" s="51">
        <v>2500</v>
      </c>
      <c r="C13" s="48">
        <v>0.12</v>
      </c>
      <c r="D13" s="60">
        <f t="shared" si="7"/>
        <v>0.85000000000000009</v>
      </c>
      <c r="E13" s="2">
        <f t="shared" si="0"/>
        <v>2500</v>
      </c>
      <c r="F13" s="14">
        <f t="shared" si="1"/>
        <v>125000</v>
      </c>
      <c r="G13" s="14">
        <f t="shared" si="2"/>
        <v>0</v>
      </c>
      <c r="H13" s="14">
        <f t="shared" si="3"/>
        <v>125000</v>
      </c>
      <c r="I13" s="14">
        <f t="shared" si="4"/>
        <v>50000</v>
      </c>
      <c r="J13" s="14">
        <f t="shared" si="5"/>
        <v>75000</v>
      </c>
      <c r="K13" s="15">
        <f t="shared" si="6"/>
        <v>9000</v>
      </c>
    </row>
    <row r="14" spans="1:11" x14ac:dyDescent="0.3">
      <c r="A14" s="2">
        <v>7</v>
      </c>
      <c r="B14" s="2">
        <v>2600</v>
      </c>
      <c r="C14" s="47">
        <v>0.1</v>
      </c>
      <c r="D14" s="59">
        <f t="shared" si="7"/>
        <v>0.95000000000000007</v>
      </c>
      <c r="E14" s="2">
        <f t="shared" si="0"/>
        <v>2500</v>
      </c>
      <c r="F14" s="14">
        <f t="shared" si="1"/>
        <v>125000</v>
      </c>
      <c r="G14" s="14">
        <f t="shared" si="2"/>
        <v>0</v>
      </c>
      <c r="H14" s="14">
        <f t="shared" si="3"/>
        <v>125000</v>
      </c>
      <c r="I14" s="14">
        <f t="shared" si="4"/>
        <v>50000</v>
      </c>
      <c r="J14" s="14">
        <f t="shared" si="5"/>
        <v>75000</v>
      </c>
      <c r="K14" s="15">
        <f t="shared" si="6"/>
        <v>7500</v>
      </c>
    </row>
    <row r="15" spans="1:11" x14ac:dyDescent="0.3">
      <c r="A15" s="3">
        <v>8</v>
      </c>
      <c r="B15" s="2">
        <v>2700</v>
      </c>
      <c r="C15" s="47">
        <v>0.05</v>
      </c>
      <c r="D15" s="59">
        <f t="shared" si="7"/>
        <v>1</v>
      </c>
      <c r="E15" s="2">
        <f t="shared" si="0"/>
        <v>2500</v>
      </c>
      <c r="F15" s="14">
        <f t="shared" si="1"/>
        <v>125000</v>
      </c>
      <c r="G15" s="14">
        <f t="shared" si="2"/>
        <v>0</v>
      </c>
      <c r="H15" s="14">
        <f t="shared" si="3"/>
        <v>125000</v>
      </c>
      <c r="I15" s="14">
        <f t="shared" si="4"/>
        <v>50000</v>
      </c>
      <c r="J15" s="14">
        <f t="shared" si="5"/>
        <v>75000</v>
      </c>
      <c r="K15" s="15">
        <f t="shared" si="6"/>
        <v>3750</v>
      </c>
    </row>
    <row r="16" spans="1:11" x14ac:dyDescent="0.3">
      <c r="A16" s="1"/>
      <c r="E16" s="3"/>
      <c r="F16" s="3"/>
      <c r="G16" s="3"/>
      <c r="I16" s="18" t="s">
        <v>38</v>
      </c>
      <c r="J16" s="3"/>
      <c r="K16" s="21">
        <f>SUM(K8:K15)</f>
        <v>68240</v>
      </c>
    </row>
    <row r="17" spans="1:22" x14ac:dyDescent="0.3">
      <c r="A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1"/>
    </row>
    <row r="19" spans="1:22" x14ac:dyDescent="0.3">
      <c r="A19" s="1"/>
    </row>
    <row r="20" spans="1:22" x14ac:dyDescent="0.3">
      <c r="A20" s="1"/>
      <c r="B20" s="17"/>
      <c r="C20" s="11"/>
      <c r="D20" s="11"/>
      <c r="E20" s="11"/>
      <c r="F20" s="11"/>
    </row>
    <row r="21" spans="1:22" x14ac:dyDescent="0.3">
      <c r="A21" s="1"/>
      <c r="B21" s="17"/>
      <c r="C21" s="11"/>
      <c r="D21" s="11"/>
      <c r="E21" s="11"/>
      <c r="F21" s="11"/>
    </row>
    <row r="22" spans="1:22" x14ac:dyDescent="0.3">
      <c r="A22" s="1"/>
    </row>
    <row r="23" spans="1:22" x14ac:dyDescent="0.3">
      <c r="A23" s="1"/>
    </row>
    <row r="24" spans="1:22" x14ac:dyDescent="0.3">
      <c r="A24" s="1"/>
    </row>
    <row r="25" spans="1:22" x14ac:dyDescent="0.3">
      <c r="A25" s="1"/>
    </row>
    <row r="26" spans="1:22" x14ac:dyDescent="0.3">
      <c r="A26" s="1"/>
    </row>
    <row r="27" spans="1:22" x14ac:dyDescent="0.3">
      <c r="A27" s="1"/>
    </row>
    <row r="28" spans="1:22" x14ac:dyDescent="0.3">
      <c r="A28" s="1"/>
    </row>
    <row r="29" spans="1:22" x14ac:dyDescent="0.3">
      <c r="A29" s="1"/>
    </row>
    <row r="30" spans="1:22" x14ac:dyDescent="0.3">
      <c r="A30" s="1"/>
    </row>
    <row r="31" spans="1:22" x14ac:dyDescent="0.3">
      <c r="A31" s="1"/>
    </row>
    <row r="32" spans="1:22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</sheetData>
  <mergeCells count="2">
    <mergeCell ref="A1:K1"/>
    <mergeCell ref="F6:K6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tabSelected="1" zoomScale="130" zoomScaleNormal="130" zoomScalePageLayoutView="135" workbookViewId="0">
      <selection activeCell="G21" sqref="G21"/>
    </sheetView>
  </sheetViews>
  <sheetFormatPr defaultRowHeight="14.4" x14ac:dyDescent="0.3"/>
  <cols>
    <col min="1" max="1" width="4" customWidth="1"/>
    <col min="2" max="2" width="5" bestFit="1" customWidth="1"/>
    <col min="3" max="3" width="9.44140625" customWidth="1"/>
    <col min="4" max="4" width="8" bestFit="1" customWidth="1"/>
    <col min="5" max="5" width="5" bestFit="1" customWidth="1"/>
    <col min="6" max="6" width="8.44140625" bestFit="1" customWidth="1"/>
    <col min="7" max="7" width="11" customWidth="1"/>
    <col min="8" max="8" width="9.33203125" bestFit="1" customWidth="1"/>
    <col min="9" max="9" width="10.88671875" customWidth="1"/>
    <col min="10" max="10" width="7.44140625" bestFit="1" customWidth="1"/>
    <col min="12" max="13" width="8.6640625" customWidth="1"/>
  </cols>
  <sheetData>
    <row r="1" spans="1:14" ht="15" x14ac:dyDescent="0.25">
      <c r="A1" s="88" t="s">
        <v>40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4" ht="15" x14ac:dyDescent="0.25">
      <c r="A2" s="5" t="s">
        <v>5</v>
      </c>
      <c r="B2" s="1"/>
      <c r="C2" s="1"/>
      <c r="D2" s="38">
        <v>50</v>
      </c>
      <c r="E2" s="9"/>
      <c r="F2" s="9"/>
      <c r="G2" s="23" t="s">
        <v>6</v>
      </c>
      <c r="H2" s="24"/>
      <c r="I2" s="25">
        <f>D2-D3</f>
        <v>10</v>
      </c>
      <c r="J2" s="9"/>
      <c r="K2" s="9"/>
    </row>
    <row r="3" spans="1:14" ht="15" x14ac:dyDescent="0.25">
      <c r="A3" t="s">
        <v>33</v>
      </c>
      <c r="D3" s="39">
        <v>40</v>
      </c>
      <c r="E3" s="1"/>
      <c r="F3" s="2"/>
      <c r="G3" s="31" t="s">
        <v>7</v>
      </c>
      <c r="H3" s="28"/>
      <c r="I3" s="32">
        <f>D3-D5</f>
        <v>30</v>
      </c>
      <c r="J3" s="3"/>
      <c r="K3" s="10"/>
    </row>
    <row r="4" spans="1:14" ht="15" x14ac:dyDescent="0.25">
      <c r="A4" s="7" t="s">
        <v>4</v>
      </c>
      <c r="B4" s="1"/>
      <c r="C4" s="1"/>
      <c r="D4" s="38">
        <v>20</v>
      </c>
      <c r="E4" s="1"/>
      <c r="F4" s="2"/>
      <c r="G4" s="28" t="s">
        <v>9</v>
      </c>
      <c r="H4" s="28"/>
      <c r="I4" s="33">
        <f>I2/(I2+I3)</f>
        <v>0.25</v>
      </c>
      <c r="J4" s="30"/>
      <c r="K4" s="11"/>
    </row>
    <row r="5" spans="1:14" ht="15" x14ac:dyDescent="0.25">
      <c r="A5" s="5" t="s">
        <v>32</v>
      </c>
      <c r="B5" s="1"/>
      <c r="C5" s="1"/>
      <c r="D5" s="38">
        <v>10</v>
      </c>
      <c r="E5" s="1"/>
      <c r="F5" s="2"/>
      <c r="G5" s="28" t="s">
        <v>16</v>
      </c>
      <c r="H5" s="28"/>
      <c r="I5" s="52">
        <v>2400</v>
      </c>
      <c r="J5" s="30"/>
      <c r="K5" s="2"/>
    </row>
    <row r="6" spans="1:14" x14ac:dyDescent="0.3">
      <c r="A6" s="5"/>
      <c r="B6" s="1"/>
      <c r="C6" s="1"/>
      <c r="D6" s="20"/>
      <c r="E6" s="4"/>
      <c r="F6" s="90" t="s">
        <v>41</v>
      </c>
      <c r="G6" s="90"/>
      <c r="H6" s="90"/>
      <c r="I6" s="90"/>
      <c r="J6" s="90"/>
      <c r="K6" s="90"/>
      <c r="L6" s="91" t="s">
        <v>18</v>
      </c>
      <c r="M6" s="91"/>
      <c r="N6" s="91"/>
    </row>
    <row r="7" spans="1:14" x14ac:dyDescent="0.3">
      <c r="A7" s="6" t="s">
        <v>26</v>
      </c>
      <c r="B7" s="6" t="s">
        <v>0</v>
      </c>
      <c r="C7" s="6" t="s">
        <v>2</v>
      </c>
      <c r="D7" s="4" t="s">
        <v>10</v>
      </c>
      <c r="E7" s="12" t="s">
        <v>1</v>
      </c>
      <c r="F7" s="13" t="s">
        <v>28</v>
      </c>
      <c r="G7" s="13" t="s">
        <v>21</v>
      </c>
      <c r="H7" s="13" t="s">
        <v>14</v>
      </c>
      <c r="I7" s="13" t="s">
        <v>11</v>
      </c>
      <c r="J7" s="13" t="s">
        <v>12</v>
      </c>
      <c r="K7" s="16" t="s">
        <v>15</v>
      </c>
      <c r="L7" s="13" t="s">
        <v>22</v>
      </c>
      <c r="M7" s="13" t="s">
        <v>11</v>
      </c>
      <c r="N7" s="13" t="s">
        <v>12</v>
      </c>
    </row>
    <row r="8" spans="1:14" ht="15" x14ac:dyDescent="0.25">
      <c r="A8" s="2">
        <v>1</v>
      </c>
      <c r="B8" s="2">
        <v>2000</v>
      </c>
      <c r="C8" s="2">
        <v>0.03</v>
      </c>
      <c r="D8" s="1">
        <f>C8</f>
        <v>0.03</v>
      </c>
      <c r="E8" s="2">
        <f>$I$5</f>
        <v>2400</v>
      </c>
      <c r="F8" s="14">
        <f>$D$2*MIN(B8,E8)</f>
        <v>100000</v>
      </c>
      <c r="G8" s="14">
        <f>$D$5*MAX(E8-B8,0)</f>
        <v>4000</v>
      </c>
      <c r="H8" s="14">
        <f>F8+G8</f>
        <v>104000</v>
      </c>
      <c r="I8" s="14">
        <f>E8*$D$3</f>
        <v>96000</v>
      </c>
      <c r="J8" s="14">
        <f>H8-I8</f>
        <v>8000</v>
      </c>
      <c r="K8" s="15">
        <f>J8*C8</f>
        <v>240</v>
      </c>
      <c r="L8" s="34">
        <f>I8</f>
        <v>96000</v>
      </c>
      <c r="M8" s="34">
        <f>E8*$D$4</f>
        <v>48000</v>
      </c>
      <c r="N8" s="34">
        <f>L8-M8</f>
        <v>48000</v>
      </c>
    </row>
    <row r="9" spans="1:14" ht="15" x14ac:dyDescent="0.25">
      <c r="A9" s="2">
        <v>2</v>
      </c>
      <c r="B9" s="2">
        <v>2100</v>
      </c>
      <c r="C9" s="2">
        <v>0.08</v>
      </c>
      <c r="D9" s="1">
        <f>D8+C9</f>
        <v>0.11</v>
      </c>
      <c r="E9" s="2">
        <f t="shared" ref="E9:E15" si="0">$I$5</f>
        <v>2400</v>
      </c>
      <c r="F9" s="14">
        <f t="shared" ref="F9:F15" si="1">$D$2*MIN(B9,E9)</f>
        <v>105000</v>
      </c>
      <c r="G9" s="14">
        <f t="shared" ref="G9:G15" si="2">$D$5*MAX(E9-B9,0)</f>
        <v>3000</v>
      </c>
      <c r="H9" s="14">
        <f t="shared" ref="H9:H15" si="3">F9+G9</f>
        <v>108000</v>
      </c>
      <c r="I9" s="14">
        <f t="shared" ref="I9:I15" si="4">E9*$D$3</f>
        <v>96000</v>
      </c>
      <c r="J9" s="14">
        <f t="shared" ref="J9:J15" si="5">H9-I9</f>
        <v>12000</v>
      </c>
      <c r="K9" s="15">
        <f t="shared" ref="K9:K15" si="6">J9*C9</f>
        <v>960</v>
      </c>
      <c r="L9" s="34">
        <f t="shared" ref="L9:L15" si="7">I9</f>
        <v>96000</v>
      </c>
      <c r="M9" s="34">
        <f t="shared" ref="M9:M15" si="8">E9*$D$4</f>
        <v>48000</v>
      </c>
      <c r="N9" s="34">
        <f t="shared" ref="N9:N15" si="9">L9-M9</f>
        <v>48000</v>
      </c>
    </row>
    <row r="10" spans="1:14" ht="15" x14ac:dyDescent="0.25">
      <c r="A10" s="2">
        <v>3</v>
      </c>
      <c r="B10" s="50">
        <v>2200</v>
      </c>
      <c r="C10" s="22">
        <v>0.15</v>
      </c>
      <c r="D10" s="49">
        <f>D9+C10</f>
        <v>0.26</v>
      </c>
      <c r="E10" s="2">
        <f t="shared" si="0"/>
        <v>2400</v>
      </c>
      <c r="F10" s="14">
        <f t="shared" si="1"/>
        <v>110000</v>
      </c>
      <c r="G10" s="14">
        <f t="shared" si="2"/>
        <v>2000</v>
      </c>
      <c r="H10" s="14">
        <f t="shared" si="3"/>
        <v>112000</v>
      </c>
      <c r="I10" s="14">
        <f t="shared" si="4"/>
        <v>96000</v>
      </c>
      <c r="J10" s="14">
        <f t="shared" si="5"/>
        <v>16000</v>
      </c>
      <c r="K10" s="15">
        <f t="shared" si="6"/>
        <v>2400</v>
      </c>
      <c r="L10" s="34">
        <f t="shared" si="7"/>
        <v>96000</v>
      </c>
      <c r="M10" s="34">
        <f t="shared" si="8"/>
        <v>48000</v>
      </c>
      <c r="N10" s="34">
        <f t="shared" si="9"/>
        <v>48000</v>
      </c>
    </row>
    <row r="11" spans="1:14" ht="15" x14ac:dyDescent="0.25">
      <c r="A11" s="2">
        <v>4</v>
      </c>
      <c r="B11" s="2">
        <v>2300</v>
      </c>
      <c r="C11" s="2">
        <v>0.3</v>
      </c>
      <c r="D11" s="1">
        <f t="shared" ref="D11:D15" si="10">D10+C11</f>
        <v>0.56000000000000005</v>
      </c>
      <c r="E11" s="2">
        <f t="shared" si="0"/>
        <v>2400</v>
      </c>
      <c r="F11" s="14">
        <f t="shared" si="1"/>
        <v>115000</v>
      </c>
      <c r="G11" s="14">
        <f t="shared" si="2"/>
        <v>1000</v>
      </c>
      <c r="H11" s="14">
        <f t="shared" si="3"/>
        <v>116000</v>
      </c>
      <c r="I11" s="14">
        <f t="shared" si="4"/>
        <v>96000</v>
      </c>
      <c r="J11" s="14">
        <f t="shared" si="5"/>
        <v>20000</v>
      </c>
      <c r="K11" s="15">
        <f t="shared" si="6"/>
        <v>6000</v>
      </c>
      <c r="L11" s="34">
        <f t="shared" si="7"/>
        <v>96000</v>
      </c>
      <c r="M11" s="34">
        <f t="shared" si="8"/>
        <v>48000</v>
      </c>
      <c r="N11" s="34">
        <f t="shared" si="9"/>
        <v>48000</v>
      </c>
    </row>
    <row r="12" spans="1:14" ht="15" x14ac:dyDescent="0.25">
      <c r="A12" s="2">
        <v>5</v>
      </c>
      <c r="B12" s="2">
        <v>2400</v>
      </c>
      <c r="C12" s="2">
        <v>0.17</v>
      </c>
      <c r="D12" s="1">
        <f t="shared" si="10"/>
        <v>0.73000000000000009</v>
      </c>
      <c r="E12" s="2">
        <f t="shared" si="0"/>
        <v>2400</v>
      </c>
      <c r="F12" s="14">
        <f t="shared" si="1"/>
        <v>120000</v>
      </c>
      <c r="G12" s="14">
        <f t="shared" si="2"/>
        <v>0</v>
      </c>
      <c r="H12" s="14">
        <f t="shared" si="3"/>
        <v>120000</v>
      </c>
      <c r="I12" s="14">
        <f t="shared" si="4"/>
        <v>96000</v>
      </c>
      <c r="J12" s="14">
        <f t="shared" si="5"/>
        <v>24000</v>
      </c>
      <c r="K12" s="15">
        <f t="shared" si="6"/>
        <v>4080.0000000000005</v>
      </c>
      <c r="L12" s="34">
        <f t="shared" si="7"/>
        <v>96000</v>
      </c>
      <c r="M12" s="34">
        <f t="shared" si="8"/>
        <v>48000</v>
      </c>
      <c r="N12" s="34">
        <f t="shared" si="9"/>
        <v>48000</v>
      </c>
    </row>
    <row r="13" spans="1:14" ht="15" x14ac:dyDescent="0.25">
      <c r="A13" s="2">
        <v>6</v>
      </c>
      <c r="B13" s="22">
        <v>2500</v>
      </c>
      <c r="C13" s="22">
        <v>0.12</v>
      </c>
      <c r="D13" s="40">
        <f t="shared" si="10"/>
        <v>0.85000000000000009</v>
      </c>
      <c r="E13" s="2">
        <f t="shared" si="0"/>
        <v>2400</v>
      </c>
      <c r="F13" s="14">
        <f t="shared" si="1"/>
        <v>120000</v>
      </c>
      <c r="G13" s="14">
        <f t="shared" si="2"/>
        <v>0</v>
      </c>
      <c r="H13" s="14">
        <f t="shared" si="3"/>
        <v>120000</v>
      </c>
      <c r="I13" s="14">
        <f t="shared" si="4"/>
        <v>96000</v>
      </c>
      <c r="J13" s="14">
        <f t="shared" si="5"/>
        <v>24000</v>
      </c>
      <c r="K13" s="15">
        <f t="shared" si="6"/>
        <v>2880</v>
      </c>
      <c r="L13" s="34">
        <f t="shared" si="7"/>
        <v>96000</v>
      </c>
      <c r="M13" s="34">
        <f t="shared" si="8"/>
        <v>48000</v>
      </c>
      <c r="N13" s="34">
        <f t="shared" si="9"/>
        <v>48000</v>
      </c>
    </row>
    <row r="14" spans="1:14" ht="15" x14ac:dyDescent="0.25">
      <c r="A14" s="2">
        <v>7</v>
      </c>
      <c r="B14" s="2">
        <v>2600</v>
      </c>
      <c r="C14" s="2">
        <v>0.1</v>
      </c>
      <c r="D14" s="2">
        <f t="shared" si="10"/>
        <v>0.95000000000000007</v>
      </c>
      <c r="E14" s="2">
        <f t="shared" si="0"/>
        <v>2400</v>
      </c>
      <c r="F14" s="14">
        <f t="shared" si="1"/>
        <v>120000</v>
      </c>
      <c r="G14" s="14">
        <f t="shared" si="2"/>
        <v>0</v>
      </c>
      <c r="H14" s="14">
        <f t="shared" si="3"/>
        <v>120000</v>
      </c>
      <c r="I14" s="14">
        <f t="shared" si="4"/>
        <v>96000</v>
      </c>
      <c r="J14" s="14">
        <f t="shared" si="5"/>
        <v>24000</v>
      </c>
      <c r="K14" s="15">
        <f t="shared" si="6"/>
        <v>2400</v>
      </c>
      <c r="L14" s="34">
        <f t="shared" si="7"/>
        <v>96000</v>
      </c>
      <c r="M14" s="34">
        <f t="shared" si="8"/>
        <v>48000</v>
      </c>
      <c r="N14" s="34">
        <f t="shared" si="9"/>
        <v>48000</v>
      </c>
    </row>
    <row r="15" spans="1:14" ht="15" x14ac:dyDescent="0.25">
      <c r="A15" s="3">
        <v>8</v>
      </c>
      <c r="B15" s="2">
        <v>2700</v>
      </c>
      <c r="C15" s="2">
        <v>0.05</v>
      </c>
      <c r="D15" s="2">
        <f t="shared" si="10"/>
        <v>1</v>
      </c>
      <c r="E15" s="2">
        <f t="shared" si="0"/>
        <v>2400</v>
      </c>
      <c r="F15" s="14">
        <f t="shared" si="1"/>
        <v>120000</v>
      </c>
      <c r="G15" s="14">
        <f t="shared" si="2"/>
        <v>0</v>
      </c>
      <c r="H15" s="14">
        <f t="shared" si="3"/>
        <v>120000</v>
      </c>
      <c r="I15" s="14">
        <f t="shared" si="4"/>
        <v>96000</v>
      </c>
      <c r="J15" s="14">
        <f t="shared" si="5"/>
        <v>24000</v>
      </c>
      <c r="K15" s="15">
        <f t="shared" si="6"/>
        <v>1200</v>
      </c>
      <c r="L15" s="34">
        <f t="shared" si="7"/>
        <v>96000</v>
      </c>
      <c r="M15" s="34">
        <f t="shared" si="8"/>
        <v>48000</v>
      </c>
      <c r="N15" s="34">
        <f t="shared" si="9"/>
        <v>48000</v>
      </c>
    </row>
    <row r="16" spans="1:14" x14ac:dyDescent="0.3">
      <c r="A16" s="1"/>
      <c r="B16" s="1"/>
      <c r="C16" s="1"/>
      <c r="D16" s="1"/>
      <c r="E16" s="3"/>
      <c r="F16" s="3"/>
      <c r="G16" s="3"/>
      <c r="H16" s="1"/>
      <c r="I16" s="18" t="s">
        <v>24</v>
      </c>
      <c r="J16" s="3"/>
      <c r="K16" s="21">
        <f>SUM(K8:K15)</f>
        <v>20160</v>
      </c>
      <c r="L16" s="18" t="s">
        <v>34</v>
      </c>
      <c r="M16" s="36"/>
      <c r="N16" s="35">
        <f>N15</f>
        <v>48000</v>
      </c>
    </row>
    <row r="17" spans="1:13" ht="15" x14ac:dyDescent="0.25">
      <c r="A17" s="7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 x14ac:dyDescent="0.25">
      <c r="A18" s="1"/>
      <c r="B18" s="1"/>
      <c r="C18" s="1"/>
      <c r="D18" s="1"/>
      <c r="E18" s="1"/>
      <c r="F18" s="1"/>
      <c r="G18" s="1"/>
      <c r="H18" s="1"/>
      <c r="I18" s="18" t="s">
        <v>8</v>
      </c>
      <c r="J18" s="1"/>
      <c r="K18" s="1"/>
      <c r="L18" s="1"/>
      <c r="M18" s="37">
        <f>K16+N16</f>
        <v>68160</v>
      </c>
    </row>
  </sheetData>
  <mergeCells count="3">
    <mergeCell ref="A1:K1"/>
    <mergeCell ref="F6:K6"/>
    <mergeCell ref="L6:N6"/>
  </mergeCells>
  <pageMargins left="0.25" right="0.25" top="0.75" bottom="0.7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zoomScaleNormal="100" workbookViewId="0">
      <selection activeCell="E4" sqref="E4"/>
    </sheetView>
  </sheetViews>
  <sheetFormatPr defaultRowHeight="14.4" x14ac:dyDescent="0.3"/>
  <cols>
    <col min="1" max="1" width="14.5546875" bestFit="1" customWidth="1"/>
    <col min="2" max="2" width="13.21875" bestFit="1" customWidth="1"/>
    <col min="3" max="3" width="10.44140625" bestFit="1" customWidth="1"/>
    <col min="4" max="4" width="8.88671875" style="95"/>
    <col min="5" max="5" width="10.44140625" style="1" bestFit="1" customWidth="1"/>
    <col min="6" max="6" width="11.21875" bestFit="1" customWidth="1"/>
    <col min="7" max="7" width="12.33203125" bestFit="1" customWidth="1"/>
    <col min="8" max="8" width="10.6640625" bestFit="1" customWidth="1"/>
  </cols>
  <sheetData>
    <row r="2" spans="1:8" ht="28.8" x14ac:dyDescent="0.3">
      <c r="A2" s="71" t="s">
        <v>51</v>
      </c>
      <c r="B2" s="71" t="s">
        <v>45</v>
      </c>
      <c r="C2" s="71" t="s">
        <v>7</v>
      </c>
      <c r="D2" s="93" t="s">
        <v>46</v>
      </c>
      <c r="E2" s="72" t="s">
        <v>47</v>
      </c>
      <c r="F2" s="73" t="s">
        <v>48</v>
      </c>
      <c r="G2" s="73" t="s">
        <v>49</v>
      </c>
      <c r="H2" s="73" t="s">
        <v>50</v>
      </c>
    </row>
    <row r="3" spans="1:8" x14ac:dyDescent="0.3">
      <c r="A3" s="92">
        <v>20</v>
      </c>
      <c r="B3" s="74">
        <f>50-A3</f>
        <v>30</v>
      </c>
      <c r="C3" s="75">
        <f>A3-10</f>
        <v>10</v>
      </c>
      <c r="D3" s="94">
        <f>B3/(B3+C3)</f>
        <v>0.75</v>
      </c>
      <c r="E3" s="70">
        <f>IF(D3&lt;=0.03,2000,IF(D3&lt;=0.11,2100,IF(D3&lt;=0.26,2200,IF(D3&lt;=0.56,2300,IF(D3&lt;=0.73,2400,IF(D3&lt;=0.85,2500,IF(D3&lt;=0.95,2600,IF(D3&lt;=1,2700))))))))</f>
        <v>2500</v>
      </c>
      <c r="F3" s="74">
        <f>'Q2'!K16</f>
        <v>20160</v>
      </c>
      <c r="G3" s="74">
        <f>'Q2'!N16</f>
        <v>48000</v>
      </c>
      <c r="H3" s="74">
        <f>F3+G3</f>
        <v>68160</v>
      </c>
    </row>
    <row r="4" spans="1:8" x14ac:dyDescent="0.3">
      <c r="A4" s="92">
        <v>21</v>
      </c>
      <c r="B4" s="74">
        <f t="shared" ref="B4:B33" si="0">50-A4</f>
        <v>29</v>
      </c>
      <c r="C4" s="75">
        <f t="shared" ref="C4:C33" si="1">A4-10</f>
        <v>11</v>
      </c>
      <c r="D4" s="94">
        <f t="shared" ref="D4:D33" si="2">B4/(B4+C4)</f>
        <v>0.72499999999999998</v>
      </c>
      <c r="E4" s="96">
        <f t="shared" ref="E4:E33" si="3">IF(D4&lt;=0.03,2000,IF(D4&lt;=0.11,2100,IF(D4&lt;=0.26,2200,IF(D4&lt;=0.56,2300,IF(D4&lt;=0.73,2400,IF(D4&lt;=0.85,2500,IF(D4&lt;=0.95,2600,IF(D4&lt;=1,2700))))))))</f>
        <v>2400</v>
      </c>
      <c r="F4" s="74">
        <v>21454</v>
      </c>
      <c r="G4" s="74">
        <v>43846</v>
      </c>
      <c r="H4" s="74">
        <f>F4+G4</f>
        <v>65300</v>
      </c>
    </row>
    <row r="5" spans="1:8" x14ac:dyDescent="0.3">
      <c r="A5" s="92">
        <v>22</v>
      </c>
      <c r="B5" s="74">
        <f t="shared" si="0"/>
        <v>28</v>
      </c>
      <c r="C5" s="75">
        <f t="shared" si="1"/>
        <v>12</v>
      </c>
      <c r="D5" s="94">
        <f t="shared" si="2"/>
        <v>0.7</v>
      </c>
      <c r="E5" s="96">
        <f t="shared" si="3"/>
        <v>2400</v>
      </c>
      <c r="F5" s="74">
        <v>21480</v>
      </c>
      <c r="G5" s="74">
        <v>45520</v>
      </c>
      <c r="H5" s="74">
        <f t="shared" ref="H5:H32" si="4">F5+G5</f>
        <v>67000</v>
      </c>
    </row>
    <row r="6" spans="1:8" x14ac:dyDescent="0.3">
      <c r="A6" s="92">
        <v>23</v>
      </c>
      <c r="B6" s="74">
        <f t="shared" si="0"/>
        <v>27</v>
      </c>
      <c r="C6" s="75">
        <f t="shared" si="1"/>
        <v>13</v>
      </c>
      <c r="D6" s="94">
        <f t="shared" si="2"/>
        <v>0.67500000000000004</v>
      </c>
      <c r="E6" s="96">
        <f t="shared" si="3"/>
        <v>2400</v>
      </c>
      <c r="H6" s="74"/>
    </row>
    <row r="7" spans="1:8" x14ac:dyDescent="0.3">
      <c r="A7" s="92">
        <v>24</v>
      </c>
      <c r="B7" s="74">
        <f t="shared" si="0"/>
        <v>26</v>
      </c>
      <c r="C7" s="75">
        <f t="shared" si="1"/>
        <v>14</v>
      </c>
      <c r="D7" s="94">
        <f t="shared" si="2"/>
        <v>0.65</v>
      </c>
      <c r="E7" s="96">
        <f t="shared" si="3"/>
        <v>2400</v>
      </c>
      <c r="H7" s="74"/>
    </row>
    <row r="8" spans="1:8" x14ac:dyDescent="0.3">
      <c r="A8" s="92">
        <v>25</v>
      </c>
      <c r="B8" s="74">
        <f t="shared" si="0"/>
        <v>25</v>
      </c>
      <c r="C8" s="75">
        <f t="shared" si="1"/>
        <v>15</v>
      </c>
      <c r="D8" s="94">
        <f t="shared" si="2"/>
        <v>0.625</v>
      </c>
      <c r="E8" s="96">
        <f t="shared" si="3"/>
        <v>2400</v>
      </c>
      <c r="F8" s="74">
        <v>21600</v>
      </c>
      <c r="G8" s="74">
        <v>45400</v>
      </c>
      <c r="H8" s="74">
        <f t="shared" si="4"/>
        <v>67000</v>
      </c>
    </row>
    <row r="9" spans="1:8" x14ac:dyDescent="0.3">
      <c r="A9" s="92">
        <v>26</v>
      </c>
      <c r="B9" s="74">
        <f t="shared" si="0"/>
        <v>24</v>
      </c>
      <c r="C9" s="75">
        <f t="shared" si="1"/>
        <v>16</v>
      </c>
      <c r="D9" s="94">
        <f t="shared" si="2"/>
        <v>0.6</v>
      </c>
      <c r="E9" s="96">
        <f t="shared" si="3"/>
        <v>2400</v>
      </c>
      <c r="H9" s="74"/>
    </row>
    <row r="10" spans="1:8" x14ac:dyDescent="0.3">
      <c r="A10" s="92">
        <v>27</v>
      </c>
      <c r="B10" s="74">
        <f t="shared" si="0"/>
        <v>23</v>
      </c>
      <c r="C10" s="75">
        <f t="shared" si="1"/>
        <v>17</v>
      </c>
      <c r="D10" s="94">
        <f t="shared" si="2"/>
        <v>0.57499999999999996</v>
      </c>
      <c r="E10" s="96">
        <f t="shared" si="3"/>
        <v>2400</v>
      </c>
      <c r="H10" s="74"/>
    </row>
    <row r="11" spans="1:8" x14ac:dyDescent="0.3">
      <c r="A11" s="92">
        <v>28</v>
      </c>
      <c r="B11" s="74">
        <f t="shared" si="0"/>
        <v>22</v>
      </c>
      <c r="C11" s="75">
        <f t="shared" si="1"/>
        <v>18</v>
      </c>
      <c r="D11" s="94">
        <f t="shared" si="2"/>
        <v>0.55000000000000004</v>
      </c>
      <c r="E11" s="97">
        <f t="shared" si="3"/>
        <v>2300</v>
      </c>
      <c r="H11" s="74"/>
    </row>
    <row r="12" spans="1:8" x14ac:dyDescent="0.3">
      <c r="A12" s="92">
        <v>29</v>
      </c>
      <c r="B12" s="74">
        <f t="shared" si="0"/>
        <v>21</v>
      </c>
      <c r="C12" s="75">
        <f t="shared" si="1"/>
        <v>19</v>
      </c>
      <c r="D12" s="94">
        <f t="shared" si="2"/>
        <v>0.52500000000000002</v>
      </c>
      <c r="E12" s="97">
        <f t="shared" si="3"/>
        <v>2300</v>
      </c>
      <c r="H12" s="74"/>
    </row>
    <row r="13" spans="1:8" x14ac:dyDescent="0.3">
      <c r="A13" s="92">
        <v>30</v>
      </c>
      <c r="B13" s="74">
        <f t="shared" si="0"/>
        <v>20</v>
      </c>
      <c r="C13" s="75">
        <f t="shared" si="1"/>
        <v>20</v>
      </c>
      <c r="D13" s="94">
        <f t="shared" si="2"/>
        <v>0.5</v>
      </c>
      <c r="E13" s="97">
        <f t="shared" si="3"/>
        <v>2300</v>
      </c>
      <c r="H13" s="74"/>
    </row>
    <row r="14" spans="1:8" x14ac:dyDescent="0.3">
      <c r="A14" s="92">
        <v>31</v>
      </c>
      <c r="B14" s="74">
        <f t="shared" si="0"/>
        <v>19</v>
      </c>
      <c r="C14" s="75">
        <f t="shared" si="1"/>
        <v>21</v>
      </c>
      <c r="D14" s="94">
        <f t="shared" si="2"/>
        <v>0.47499999999999998</v>
      </c>
      <c r="E14" s="97">
        <f t="shared" si="3"/>
        <v>2300</v>
      </c>
      <c r="H14" s="74"/>
    </row>
    <row r="15" spans="1:8" x14ac:dyDescent="0.3">
      <c r="A15" s="92">
        <v>32</v>
      </c>
      <c r="B15" s="74">
        <f t="shared" si="0"/>
        <v>18</v>
      </c>
      <c r="C15" s="75">
        <f t="shared" si="1"/>
        <v>22</v>
      </c>
      <c r="D15" s="94">
        <f t="shared" si="2"/>
        <v>0.45</v>
      </c>
      <c r="E15" s="97">
        <f t="shared" si="3"/>
        <v>2300</v>
      </c>
      <c r="H15" s="74"/>
    </row>
    <row r="16" spans="1:8" x14ac:dyDescent="0.3">
      <c r="A16" s="92">
        <v>33</v>
      </c>
      <c r="B16" s="74">
        <f t="shared" si="0"/>
        <v>17</v>
      </c>
      <c r="C16" s="75">
        <f t="shared" si="1"/>
        <v>23</v>
      </c>
      <c r="D16" s="94">
        <f t="shared" si="2"/>
        <v>0.42499999999999999</v>
      </c>
      <c r="E16" s="97">
        <f t="shared" si="3"/>
        <v>2300</v>
      </c>
      <c r="H16" s="74"/>
    </row>
    <row r="17" spans="1:8" x14ac:dyDescent="0.3">
      <c r="A17" s="92">
        <v>34</v>
      </c>
      <c r="B17" s="74">
        <f t="shared" si="0"/>
        <v>16</v>
      </c>
      <c r="C17" s="75">
        <f t="shared" si="1"/>
        <v>24</v>
      </c>
      <c r="D17" s="94">
        <f t="shared" si="2"/>
        <v>0.4</v>
      </c>
      <c r="E17" s="97">
        <f t="shared" si="3"/>
        <v>2300</v>
      </c>
      <c r="H17" s="74"/>
    </row>
    <row r="18" spans="1:8" x14ac:dyDescent="0.3">
      <c r="A18" s="92">
        <v>35</v>
      </c>
      <c r="B18" s="74">
        <f t="shared" si="0"/>
        <v>15</v>
      </c>
      <c r="C18" s="75">
        <f t="shared" si="1"/>
        <v>25</v>
      </c>
      <c r="D18" s="94">
        <f t="shared" si="2"/>
        <v>0.375</v>
      </c>
      <c r="E18" s="97">
        <f t="shared" si="3"/>
        <v>2300</v>
      </c>
      <c r="H18" s="74"/>
    </row>
    <row r="19" spans="1:8" x14ac:dyDescent="0.3">
      <c r="A19" s="92">
        <v>36</v>
      </c>
      <c r="B19" s="74">
        <f t="shared" si="0"/>
        <v>14</v>
      </c>
      <c r="C19" s="75">
        <f t="shared" si="1"/>
        <v>26</v>
      </c>
      <c r="D19" s="94">
        <f t="shared" si="2"/>
        <v>0.35</v>
      </c>
      <c r="E19" s="97">
        <f t="shared" si="3"/>
        <v>2300</v>
      </c>
      <c r="H19" s="74"/>
    </row>
    <row r="20" spans="1:8" x14ac:dyDescent="0.3">
      <c r="A20" s="92">
        <v>37</v>
      </c>
      <c r="B20" s="74">
        <f t="shared" si="0"/>
        <v>13</v>
      </c>
      <c r="C20" s="75">
        <f t="shared" si="1"/>
        <v>27</v>
      </c>
      <c r="D20" s="94">
        <f t="shared" si="2"/>
        <v>0.32500000000000001</v>
      </c>
      <c r="E20" s="97">
        <f t="shared" si="3"/>
        <v>2300</v>
      </c>
      <c r="H20" s="74"/>
    </row>
    <row r="21" spans="1:8" x14ac:dyDescent="0.3">
      <c r="A21" s="92">
        <v>38</v>
      </c>
      <c r="B21" s="74">
        <f t="shared" si="0"/>
        <v>12</v>
      </c>
      <c r="C21" s="75">
        <f t="shared" si="1"/>
        <v>28</v>
      </c>
      <c r="D21" s="94">
        <f t="shared" si="2"/>
        <v>0.3</v>
      </c>
      <c r="E21" s="97">
        <f t="shared" si="3"/>
        <v>2300</v>
      </c>
      <c r="H21" s="74"/>
    </row>
    <row r="22" spans="1:8" x14ac:dyDescent="0.3">
      <c r="A22" s="92">
        <v>39</v>
      </c>
      <c r="B22" s="74">
        <f t="shared" si="0"/>
        <v>11</v>
      </c>
      <c r="C22" s="75">
        <f t="shared" si="1"/>
        <v>29</v>
      </c>
      <c r="D22" s="94">
        <f t="shared" si="2"/>
        <v>0.27500000000000002</v>
      </c>
      <c r="E22" s="97">
        <f t="shared" si="3"/>
        <v>2300</v>
      </c>
      <c r="H22" s="74"/>
    </row>
    <row r="23" spans="1:8" x14ac:dyDescent="0.3">
      <c r="A23" s="92">
        <v>40</v>
      </c>
      <c r="B23" s="74">
        <f t="shared" si="0"/>
        <v>10</v>
      </c>
      <c r="C23" s="75">
        <f t="shared" si="1"/>
        <v>30</v>
      </c>
      <c r="D23" s="94">
        <f t="shared" si="2"/>
        <v>0.25</v>
      </c>
      <c r="E23" s="98">
        <f t="shared" si="3"/>
        <v>2200</v>
      </c>
      <c r="H23" s="74"/>
    </row>
    <row r="24" spans="1:8" x14ac:dyDescent="0.3">
      <c r="A24" s="92">
        <v>41</v>
      </c>
      <c r="B24" s="74">
        <f t="shared" si="0"/>
        <v>9</v>
      </c>
      <c r="C24" s="75">
        <f t="shared" si="1"/>
        <v>31</v>
      </c>
      <c r="D24" s="94">
        <f t="shared" si="2"/>
        <v>0.22500000000000001</v>
      </c>
      <c r="E24" s="98">
        <f t="shared" si="3"/>
        <v>2200</v>
      </c>
      <c r="H24" s="74"/>
    </row>
    <row r="25" spans="1:8" x14ac:dyDescent="0.3">
      <c r="A25" s="92">
        <v>42</v>
      </c>
      <c r="B25" s="74">
        <f t="shared" si="0"/>
        <v>8</v>
      </c>
      <c r="C25" s="75">
        <f t="shared" si="1"/>
        <v>32</v>
      </c>
      <c r="D25" s="94">
        <f t="shared" si="2"/>
        <v>0.2</v>
      </c>
      <c r="E25" s="98">
        <f t="shared" si="3"/>
        <v>2200</v>
      </c>
      <c r="F25" s="74">
        <v>21748</v>
      </c>
      <c r="G25" s="74">
        <v>43552</v>
      </c>
      <c r="H25" s="74">
        <f t="shared" si="4"/>
        <v>65300</v>
      </c>
    </row>
    <row r="26" spans="1:8" x14ac:dyDescent="0.3">
      <c r="A26" s="92">
        <v>43</v>
      </c>
      <c r="B26" s="74">
        <f t="shared" si="0"/>
        <v>7</v>
      </c>
      <c r="C26" s="75">
        <f t="shared" si="1"/>
        <v>33</v>
      </c>
      <c r="D26" s="94">
        <f t="shared" si="2"/>
        <v>0.17499999999999999</v>
      </c>
      <c r="E26" s="98">
        <f t="shared" si="3"/>
        <v>2200</v>
      </c>
      <c r="F26" s="74">
        <v>22368</v>
      </c>
      <c r="G26" s="74">
        <v>44832</v>
      </c>
      <c r="H26" s="74">
        <f t="shared" si="4"/>
        <v>67200</v>
      </c>
    </row>
    <row r="27" spans="1:8" x14ac:dyDescent="0.3">
      <c r="A27" s="92">
        <v>44</v>
      </c>
      <c r="B27" s="74">
        <f t="shared" si="0"/>
        <v>6</v>
      </c>
      <c r="C27" s="75">
        <f t="shared" si="1"/>
        <v>34</v>
      </c>
      <c r="D27" s="94">
        <f t="shared" si="2"/>
        <v>0.15</v>
      </c>
      <c r="E27" s="98">
        <f t="shared" si="3"/>
        <v>2200</v>
      </c>
      <c r="F27" s="74"/>
      <c r="H27" s="74"/>
    </row>
    <row r="28" spans="1:8" x14ac:dyDescent="0.3">
      <c r="A28" s="92">
        <v>45</v>
      </c>
      <c r="B28" s="74">
        <f t="shared" si="0"/>
        <v>5</v>
      </c>
      <c r="C28" s="75">
        <f t="shared" si="1"/>
        <v>35</v>
      </c>
      <c r="D28" s="94">
        <f t="shared" si="2"/>
        <v>0.125</v>
      </c>
      <c r="E28" s="98">
        <f t="shared" si="3"/>
        <v>2200</v>
      </c>
      <c r="F28" s="74"/>
      <c r="H28" s="74"/>
    </row>
    <row r="29" spans="1:8" x14ac:dyDescent="0.3">
      <c r="A29" s="92">
        <v>46</v>
      </c>
      <c r="B29" s="74">
        <f t="shared" si="0"/>
        <v>4</v>
      </c>
      <c r="C29" s="75">
        <f t="shared" si="1"/>
        <v>36</v>
      </c>
      <c r="D29" s="94">
        <f t="shared" si="2"/>
        <v>0.1</v>
      </c>
      <c r="E29" s="96">
        <f t="shared" si="3"/>
        <v>2100</v>
      </c>
      <c r="F29" s="74"/>
      <c r="H29" s="74"/>
    </row>
    <row r="30" spans="1:8" x14ac:dyDescent="0.3">
      <c r="A30" s="92">
        <v>47</v>
      </c>
      <c r="B30" s="74">
        <f t="shared" si="0"/>
        <v>3</v>
      </c>
      <c r="C30" s="75">
        <f t="shared" si="1"/>
        <v>37</v>
      </c>
      <c r="D30" s="94">
        <f t="shared" si="2"/>
        <v>7.4999999999999997E-2</v>
      </c>
      <c r="E30" s="96">
        <f t="shared" si="3"/>
        <v>2100</v>
      </c>
      <c r="F30" s="74">
        <v>22803</v>
      </c>
      <c r="G30" s="74">
        <v>43747</v>
      </c>
      <c r="H30" s="74">
        <f t="shared" si="4"/>
        <v>66550</v>
      </c>
    </row>
    <row r="31" spans="1:8" x14ac:dyDescent="0.3">
      <c r="A31" s="92">
        <v>48</v>
      </c>
      <c r="B31" s="74">
        <f t="shared" si="0"/>
        <v>2</v>
      </c>
      <c r="C31" s="75">
        <f t="shared" si="1"/>
        <v>38</v>
      </c>
      <c r="D31" s="94">
        <f t="shared" si="2"/>
        <v>0.05</v>
      </c>
      <c r="E31" s="96">
        <f t="shared" si="3"/>
        <v>2100</v>
      </c>
      <c r="F31" s="74"/>
      <c r="H31" s="74"/>
    </row>
    <row r="32" spans="1:8" x14ac:dyDescent="0.3">
      <c r="A32" s="92">
        <v>49</v>
      </c>
      <c r="B32" s="74">
        <f t="shared" si="0"/>
        <v>1</v>
      </c>
      <c r="C32" s="75">
        <f t="shared" si="1"/>
        <v>39</v>
      </c>
      <c r="D32" s="94">
        <f t="shared" si="2"/>
        <v>2.5000000000000001E-2</v>
      </c>
      <c r="E32" s="70">
        <f t="shared" si="3"/>
        <v>2000</v>
      </c>
      <c r="F32" s="74">
        <v>23206</v>
      </c>
      <c r="G32" s="74">
        <v>42094</v>
      </c>
      <c r="H32" s="74">
        <f t="shared" si="4"/>
        <v>65300</v>
      </c>
    </row>
    <row r="33" spans="1:5" x14ac:dyDescent="0.3">
      <c r="A33" s="92">
        <v>50</v>
      </c>
      <c r="B33" s="74">
        <f t="shared" si="0"/>
        <v>0</v>
      </c>
      <c r="C33" s="75">
        <f t="shared" si="1"/>
        <v>40</v>
      </c>
      <c r="D33" s="94">
        <f t="shared" si="2"/>
        <v>0</v>
      </c>
      <c r="E33" s="70">
        <f t="shared" si="3"/>
        <v>2000</v>
      </c>
    </row>
    <row r="34" spans="1:5" x14ac:dyDescent="0.3">
      <c r="A34" s="76"/>
      <c r="B34" s="74"/>
      <c r="C34" s="75"/>
    </row>
    <row r="35" spans="1:5" x14ac:dyDescent="0.3">
      <c r="A35" s="76"/>
      <c r="B35" s="74"/>
      <c r="C35" s="75"/>
    </row>
    <row r="36" spans="1:5" x14ac:dyDescent="0.3">
      <c r="A36" s="76"/>
      <c r="B36" s="74"/>
    </row>
    <row r="37" spans="1:5" x14ac:dyDescent="0.3">
      <c r="A37" s="76"/>
      <c r="B37" s="74"/>
    </row>
    <row r="38" spans="1:5" x14ac:dyDescent="0.3">
      <c r="A38" s="76"/>
      <c r="B38" s="74"/>
    </row>
    <row r="39" spans="1:5" x14ac:dyDescent="0.3">
      <c r="A39" s="76"/>
      <c r="B39" s="74"/>
    </row>
    <row r="40" spans="1:5" x14ac:dyDescent="0.3">
      <c r="A40" s="76"/>
      <c r="B40" s="74"/>
    </row>
    <row r="41" spans="1:5" x14ac:dyDescent="0.3">
      <c r="A41" s="76"/>
      <c r="B41" s="74"/>
    </row>
    <row r="42" spans="1:5" x14ac:dyDescent="0.3">
      <c r="A42" s="76"/>
      <c r="B42" s="74"/>
    </row>
    <row r="43" spans="1:5" x14ac:dyDescent="0.3">
      <c r="A43" s="76"/>
      <c r="B43" s="7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6"/>
  <sheetViews>
    <sheetView zoomScale="80" zoomScaleNormal="80" zoomScalePageLayoutView="135" workbookViewId="0">
      <selection activeCell="R44" sqref="R44"/>
    </sheetView>
  </sheetViews>
  <sheetFormatPr defaultRowHeight="14.4" x14ac:dyDescent="0.3"/>
  <cols>
    <col min="1" max="1" width="4.88671875" customWidth="1"/>
    <col min="2" max="2" width="6" customWidth="1"/>
    <col min="3" max="3" width="9.44140625" customWidth="1"/>
    <col min="4" max="4" width="7.5546875" customWidth="1"/>
    <col min="5" max="5" width="6.88671875" customWidth="1"/>
    <col min="6" max="6" width="11.109375" bestFit="1" customWidth="1"/>
    <col min="7" max="7" width="7.109375" customWidth="1"/>
    <col min="8" max="8" width="10.109375" bestFit="1" customWidth="1"/>
    <col min="9" max="9" width="10.109375" customWidth="1"/>
    <col min="12" max="12" width="9.109375" customWidth="1"/>
    <col min="13" max="13" width="8.6640625" customWidth="1"/>
  </cols>
  <sheetData>
    <row r="2" spans="1:14" x14ac:dyDescent="0.3">
      <c r="A2" s="88" t="s">
        <v>43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4" ht="15" x14ac:dyDescent="0.25">
      <c r="A3" s="5" t="s">
        <v>5</v>
      </c>
      <c r="B3" s="1"/>
      <c r="C3" s="1"/>
      <c r="D3" s="38">
        <v>50</v>
      </c>
      <c r="E3" s="9"/>
      <c r="F3" s="9"/>
      <c r="G3" s="23" t="s">
        <v>6</v>
      </c>
      <c r="H3" s="24"/>
      <c r="I3" s="25">
        <f>D3-D4</f>
        <v>25</v>
      </c>
      <c r="J3" s="9"/>
      <c r="K3" s="9"/>
    </row>
    <row r="4" spans="1:14" ht="15" x14ac:dyDescent="0.25">
      <c r="A4" t="s">
        <v>33</v>
      </c>
      <c r="D4" s="39">
        <v>25</v>
      </c>
      <c r="E4" s="1"/>
      <c r="F4" s="2"/>
      <c r="G4" s="31" t="s">
        <v>7</v>
      </c>
      <c r="H4" s="28"/>
      <c r="I4" s="32">
        <f>D4-D6</f>
        <v>15</v>
      </c>
      <c r="J4" s="3"/>
      <c r="K4" s="10"/>
    </row>
    <row r="5" spans="1:14" ht="15" x14ac:dyDescent="0.25">
      <c r="A5" s="7" t="s">
        <v>4</v>
      </c>
      <c r="B5" s="1"/>
      <c r="C5" s="1"/>
      <c r="D5" s="38">
        <v>20</v>
      </c>
      <c r="E5" s="1"/>
      <c r="F5" s="2"/>
      <c r="G5" s="28" t="s">
        <v>9</v>
      </c>
      <c r="H5" s="28"/>
      <c r="I5" s="33">
        <f>I3/(I3+I4)</f>
        <v>0.625</v>
      </c>
      <c r="J5" s="30"/>
      <c r="K5" s="11"/>
    </row>
    <row r="6" spans="1:14" ht="15" x14ac:dyDescent="0.25">
      <c r="A6" s="5" t="s">
        <v>32</v>
      </c>
      <c r="B6" s="1"/>
      <c r="C6" s="1"/>
      <c r="D6" s="38">
        <v>10</v>
      </c>
      <c r="E6" s="1"/>
      <c r="F6" s="2"/>
      <c r="G6" s="28" t="s">
        <v>16</v>
      </c>
      <c r="H6" s="28"/>
      <c r="I6" s="52">
        <v>2400</v>
      </c>
      <c r="J6" s="30"/>
      <c r="K6" s="2"/>
    </row>
    <row r="7" spans="1:14" x14ac:dyDescent="0.3">
      <c r="A7" s="5"/>
      <c r="B7" s="1"/>
      <c r="C7" s="1"/>
      <c r="D7" s="20"/>
      <c r="E7" s="4"/>
      <c r="F7" s="90" t="s">
        <v>13</v>
      </c>
      <c r="G7" s="90"/>
      <c r="H7" s="90"/>
      <c r="I7" s="90"/>
      <c r="J7" s="90"/>
      <c r="K7" s="90"/>
      <c r="L7" s="91" t="s">
        <v>18</v>
      </c>
      <c r="M7" s="91"/>
      <c r="N7" s="91"/>
    </row>
    <row r="8" spans="1:14" x14ac:dyDescent="0.3">
      <c r="A8" s="6" t="s">
        <v>26</v>
      </c>
      <c r="B8" s="6" t="s">
        <v>0</v>
      </c>
      <c r="C8" s="6" t="s">
        <v>2</v>
      </c>
      <c r="D8" s="4" t="s">
        <v>10</v>
      </c>
      <c r="E8" s="12" t="s">
        <v>1</v>
      </c>
      <c r="F8" s="13" t="s">
        <v>28</v>
      </c>
      <c r="G8" s="13" t="s">
        <v>21</v>
      </c>
      <c r="H8" s="13" t="s">
        <v>14</v>
      </c>
      <c r="I8" s="13" t="s">
        <v>11</v>
      </c>
      <c r="J8" s="13" t="s">
        <v>12</v>
      </c>
      <c r="K8" s="16" t="s">
        <v>15</v>
      </c>
      <c r="L8" s="13" t="s">
        <v>22</v>
      </c>
      <c r="M8" s="13" t="s">
        <v>11</v>
      </c>
      <c r="N8" s="13" t="s">
        <v>12</v>
      </c>
    </row>
    <row r="9" spans="1:14" ht="15" x14ac:dyDescent="0.25">
      <c r="A9" s="2">
        <v>1</v>
      </c>
      <c r="B9" s="2">
        <v>2000</v>
      </c>
      <c r="C9" s="2">
        <v>0.03</v>
      </c>
      <c r="D9" s="1">
        <f>C9</f>
        <v>0.03</v>
      </c>
      <c r="E9" s="2">
        <f>$I$6</f>
        <v>2400</v>
      </c>
      <c r="F9" s="14">
        <f>$D$3*MIN(B9,E9)</f>
        <v>100000</v>
      </c>
      <c r="G9" s="14">
        <f>$D$6*MAX(E9-B9,0)</f>
        <v>4000</v>
      </c>
      <c r="H9" s="14">
        <f>F9+G9</f>
        <v>104000</v>
      </c>
      <c r="I9" s="14">
        <f>E9*$D$4</f>
        <v>60000</v>
      </c>
      <c r="J9" s="14">
        <f>H9-I9</f>
        <v>44000</v>
      </c>
      <c r="K9" s="15">
        <f>J9*C9</f>
        <v>1320</v>
      </c>
      <c r="L9" s="34">
        <f>I9</f>
        <v>60000</v>
      </c>
      <c r="M9" s="34">
        <f>E9*$D$5</f>
        <v>48000</v>
      </c>
      <c r="N9" s="34">
        <f>L9-M9</f>
        <v>12000</v>
      </c>
    </row>
    <row r="10" spans="1:14" ht="15" x14ac:dyDescent="0.25">
      <c r="A10" s="2">
        <v>2</v>
      </c>
      <c r="B10" s="2">
        <v>2100</v>
      </c>
      <c r="C10" s="2">
        <v>0.08</v>
      </c>
      <c r="D10" s="1">
        <f>D9+C10</f>
        <v>0.11</v>
      </c>
      <c r="E10" s="2">
        <f t="shared" ref="E10:E16" si="0">$I$6</f>
        <v>2400</v>
      </c>
      <c r="F10" s="14">
        <f t="shared" ref="F10:F16" si="1">$D$3*MIN(B10,E10)</f>
        <v>105000</v>
      </c>
      <c r="G10" s="14">
        <f t="shared" ref="G10:G16" si="2">$D$6*MAX(E10-B10,0)</f>
        <v>3000</v>
      </c>
      <c r="H10" s="14">
        <f t="shared" ref="H10:H16" si="3">F10+G10</f>
        <v>108000</v>
      </c>
      <c r="I10" s="14">
        <f t="shared" ref="I10:I16" si="4">E10*$D$4</f>
        <v>60000</v>
      </c>
      <c r="J10" s="14">
        <f t="shared" ref="J10:J16" si="5">H10-I10</f>
        <v>48000</v>
      </c>
      <c r="K10" s="15">
        <f t="shared" ref="K10:K16" si="6">J10*C10</f>
        <v>3840</v>
      </c>
      <c r="L10" s="34">
        <f t="shared" ref="L10:L16" si="7">I10</f>
        <v>60000</v>
      </c>
      <c r="M10" s="34">
        <f t="shared" ref="M10:M16" si="8">E10*$D$5</f>
        <v>48000</v>
      </c>
      <c r="N10" s="34">
        <f t="shared" ref="N10:N16" si="9">L10-M10</f>
        <v>12000</v>
      </c>
    </row>
    <row r="11" spans="1:14" ht="15" x14ac:dyDescent="0.25">
      <c r="A11" s="2">
        <v>3</v>
      </c>
      <c r="B11" s="42">
        <v>2200</v>
      </c>
      <c r="C11" s="42">
        <v>0.15</v>
      </c>
      <c r="D11" s="53">
        <f>D10+C11</f>
        <v>0.26</v>
      </c>
      <c r="E11" s="2">
        <f t="shared" si="0"/>
        <v>2400</v>
      </c>
      <c r="F11" s="14">
        <f t="shared" si="1"/>
        <v>110000</v>
      </c>
      <c r="G11" s="14">
        <f t="shared" si="2"/>
        <v>2000</v>
      </c>
      <c r="H11" s="14">
        <f t="shared" si="3"/>
        <v>112000</v>
      </c>
      <c r="I11" s="14">
        <f t="shared" si="4"/>
        <v>60000</v>
      </c>
      <c r="J11" s="14">
        <f t="shared" si="5"/>
        <v>52000</v>
      </c>
      <c r="K11" s="15">
        <f t="shared" si="6"/>
        <v>7800</v>
      </c>
      <c r="L11" s="34">
        <f t="shared" si="7"/>
        <v>60000</v>
      </c>
      <c r="M11" s="34">
        <f t="shared" si="8"/>
        <v>48000</v>
      </c>
      <c r="N11" s="34">
        <f t="shared" si="9"/>
        <v>12000</v>
      </c>
    </row>
    <row r="12" spans="1:14" ht="15" x14ac:dyDescent="0.25">
      <c r="A12" s="2">
        <v>4</v>
      </c>
      <c r="B12" s="2">
        <v>2300</v>
      </c>
      <c r="C12" s="2">
        <v>0.3</v>
      </c>
      <c r="D12" s="1">
        <f t="shared" ref="D12:D16" si="10">D11+C12</f>
        <v>0.56000000000000005</v>
      </c>
      <c r="E12" s="2">
        <f t="shared" si="0"/>
        <v>2400</v>
      </c>
      <c r="F12" s="14">
        <f t="shared" si="1"/>
        <v>115000</v>
      </c>
      <c r="G12" s="14">
        <f t="shared" si="2"/>
        <v>1000</v>
      </c>
      <c r="H12" s="14">
        <f t="shared" si="3"/>
        <v>116000</v>
      </c>
      <c r="I12" s="14">
        <f t="shared" si="4"/>
        <v>60000</v>
      </c>
      <c r="J12" s="14">
        <f t="shared" si="5"/>
        <v>56000</v>
      </c>
      <c r="K12" s="15">
        <f t="shared" si="6"/>
        <v>16800</v>
      </c>
      <c r="L12" s="34">
        <f t="shared" si="7"/>
        <v>60000</v>
      </c>
      <c r="M12" s="34">
        <f t="shared" si="8"/>
        <v>48000</v>
      </c>
      <c r="N12" s="34">
        <f t="shared" si="9"/>
        <v>12000</v>
      </c>
    </row>
    <row r="13" spans="1:14" ht="15" x14ac:dyDescent="0.25">
      <c r="A13" s="2">
        <v>5</v>
      </c>
      <c r="B13" s="54">
        <v>2400</v>
      </c>
      <c r="C13" s="2">
        <v>0.17</v>
      </c>
      <c r="D13" s="55">
        <f t="shared" si="10"/>
        <v>0.73000000000000009</v>
      </c>
      <c r="E13" s="2">
        <f t="shared" si="0"/>
        <v>2400</v>
      </c>
      <c r="F13" s="14">
        <f t="shared" si="1"/>
        <v>120000</v>
      </c>
      <c r="G13" s="14">
        <f t="shared" si="2"/>
        <v>0</v>
      </c>
      <c r="H13" s="14">
        <f t="shared" si="3"/>
        <v>120000</v>
      </c>
      <c r="I13" s="14">
        <f t="shared" si="4"/>
        <v>60000</v>
      </c>
      <c r="J13" s="14">
        <f t="shared" si="5"/>
        <v>60000</v>
      </c>
      <c r="K13" s="15">
        <f t="shared" si="6"/>
        <v>10200</v>
      </c>
      <c r="L13" s="34">
        <f t="shared" si="7"/>
        <v>60000</v>
      </c>
      <c r="M13" s="34">
        <f t="shared" si="8"/>
        <v>48000</v>
      </c>
      <c r="N13" s="34">
        <f t="shared" si="9"/>
        <v>12000</v>
      </c>
    </row>
    <row r="14" spans="1:14" ht="15" x14ac:dyDescent="0.25">
      <c r="A14" s="2">
        <v>6</v>
      </c>
      <c r="B14" s="22">
        <v>2500</v>
      </c>
      <c r="C14" s="22">
        <v>0.12</v>
      </c>
      <c r="D14" s="40">
        <f t="shared" si="10"/>
        <v>0.85000000000000009</v>
      </c>
      <c r="E14" s="2">
        <f t="shared" si="0"/>
        <v>2400</v>
      </c>
      <c r="F14" s="14">
        <f t="shared" si="1"/>
        <v>120000</v>
      </c>
      <c r="G14" s="14">
        <f t="shared" si="2"/>
        <v>0</v>
      </c>
      <c r="H14" s="14">
        <f t="shared" si="3"/>
        <v>120000</v>
      </c>
      <c r="I14" s="14">
        <f t="shared" si="4"/>
        <v>60000</v>
      </c>
      <c r="J14" s="14">
        <f t="shared" si="5"/>
        <v>60000</v>
      </c>
      <c r="K14" s="15">
        <f t="shared" si="6"/>
        <v>7200</v>
      </c>
      <c r="L14" s="34">
        <f t="shared" si="7"/>
        <v>60000</v>
      </c>
      <c r="M14" s="34">
        <f t="shared" si="8"/>
        <v>48000</v>
      </c>
      <c r="N14" s="34">
        <f t="shared" si="9"/>
        <v>12000</v>
      </c>
    </row>
    <row r="15" spans="1:14" x14ac:dyDescent="0.3">
      <c r="A15" s="2">
        <v>7</v>
      </c>
      <c r="B15" s="2">
        <v>2600</v>
      </c>
      <c r="C15" s="2">
        <v>0.1</v>
      </c>
      <c r="D15" s="2">
        <f t="shared" si="10"/>
        <v>0.95000000000000007</v>
      </c>
      <c r="E15" s="2">
        <f t="shared" si="0"/>
        <v>2400</v>
      </c>
      <c r="F15" s="14">
        <f t="shared" si="1"/>
        <v>120000</v>
      </c>
      <c r="G15" s="14">
        <f t="shared" si="2"/>
        <v>0</v>
      </c>
      <c r="H15" s="14">
        <f t="shared" si="3"/>
        <v>120000</v>
      </c>
      <c r="I15" s="14">
        <f t="shared" si="4"/>
        <v>60000</v>
      </c>
      <c r="J15" s="14">
        <f t="shared" si="5"/>
        <v>60000</v>
      </c>
      <c r="K15" s="15">
        <f t="shared" si="6"/>
        <v>6000</v>
      </c>
      <c r="L15" s="34">
        <f t="shared" si="7"/>
        <v>60000</v>
      </c>
      <c r="M15" s="34">
        <f t="shared" si="8"/>
        <v>48000</v>
      </c>
      <c r="N15" s="34">
        <f t="shared" si="9"/>
        <v>12000</v>
      </c>
    </row>
    <row r="16" spans="1:14" x14ac:dyDescent="0.3">
      <c r="A16" s="3">
        <v>8</v>
      </c>
      <c r="B16" s="2">
        <v>2700</v>
      </c>
      <c r="C16" s="2">
        <v>0.05</v>
      </c>
      <c r="D16" s="2">
        <f t="shared" si="10"/>
        <v>1</v>
      </c>
      <c r="E16" s="2">
        <f t="shared" si="0"/>
        <v>2400</v>
      </c>
      <c r="F16" s="14">
        <f t="shared" si="1"/>
        <v>120000</v>
      </c>
      <c r="G16" s="14">
        <f t="shared" si="2"/>
        <v>0</v>
      </c>
      <c r="H16" s="14">
        <f t="shared" si="3"/>
        <v>120000</v>
      </c>
      <c r="I16" s="14">
        <f t="shared" si="4"/>
        <v>60000</v>
      </c>
      <c r="J16" s="14">
        <f t="shared" si="5"/>
        <v>60000</v>
      </c>
      <c r="K16" s="15">
        <f t="shared" si="6"/>
        <v>3000</v>
      </c>
      <c r="L16" s="34">
        <f t="shared" si="7"/>
        <v>60000</v>
      </c>
      <c r="M16" s="34">
        <f t="shared" si="8"/>
        <v>48000</v>
      </c>
      <c r="N16" s="34">
        <f t="shared" si="9"/>
        <v>12000</v>
      </c>
    </row>
    <row r="17" spans="1:14" x14ac:dyDescent="0.3">
      <c r="A17" s="1"/>
      <c r="B17" s="1"/>
      <c r="C17" s="1"/>
      <c r="D17" s="1"/>
      <c r="E17" s="3"/>
      <c r="F17" s="3"/>
      <c r="G17" s="3"/>
      <c r="H17" s="1"/>
      <c r="I17" s="18" t="s">
        <v>24</v>
      </c>
      <c r="J17" s="3"/>
      <c r="K17" s="21">
        <f>SUM(K9:K16)</f>
        <v>56160</v>
      </c>
      <c r="L17" s="18" t="s">
        <v>34</v>
      </c>
      <c r="M17" s="36"/>
      <c r="N17" s="35">
        <f>N16</f>
        <v>12000</v>
      </c>
    </row>
    <row r="18" spans="1:14" x14ac:dyDescent="0.3">
      <c r="A18" s="7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8" t="s">
        <v>8</v>
      </c>
      <c r="J19" s="1"/>
      <c r="K19" s="1"/>
      <c r="L19" s="1"/>
      <c r="M19" s="44">
        <f>K17+N17</f>
        <v>68160</v>
      </c>
    </row>
    <row r="21" spans="1:14" x14ac:dyDescent="0.3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</row>
    <row r="22" spans="1:14" x14ac:dyDescent="0.3">
      <c r="A22" s="5" t="s">
        <v>5</v>
      </c>
      <c r="B22" s="1"/>
      <c r="C22" s="1"/>
      <c r="D22" s="38">
        <v>50</v>
      </c>
      <c r="E22" s="9"/>
      <c r="F22" s="9"/>
      <c r="G22" s="23" t="s">
        <v>6</v>
      </c>
      <c r="H22" s="24"/>
      <c r="I22" s="25">
        <f>D22-D23</f>
        <v>20</v>
      </c>
      <c r="J22" s="9"/>
      <c r="K22" s="9"/>
    </row>
    <row r="23" spans="1:14" x14ac:dyDescent="0.3">
      <c r="A23" t="s">
        <v>33</v>
      </c>
      <c r="D23" s="39">
        <v>30</v>
      </c>
      <c r="E23" s="1"/>
      <c r="F23" s="2"/>
      <c r="G23" s="31" t="s">
        <v>7</v>
      </c>
      <c r="H23" s="28"/>
      <c r="I23" s="32">
        <f>D23-D25</f>
        <v>20</v>
      </c>
      <c r="J23" s="3"/>
      <c r="K23" s="10"/>
    </row>
    <row r="24" spans="1:14" x14ac:dyDescent="0.3">
      <c r="A24" s="7" t="s">
        <v>4</v>
      </c>
      <c r="B24" s="1"/>
      <c r="C24" s="1"/>
      <c r="D24" s="38">
        <v>20</v>
      </c>
      <c r="E24" s="1"/>
      <c r="F24" s="2"/>
      <c r="G24" s="28" t="s">
        <v>9</v>
      </c>
      <c r="H24" s="28"/>
      <c r="I24" s="33">
        <f>I22/(I22+I23)</f>
        <v>0.5</v>
      </c>
      <c r="J24" s="30"/>
      <c r="K24" s="11"/>
    </row>
    <row r="25" spans="1:14" x14ac:dyDescent="0.3">
      <c r="A25" s="5" t="s">
        <v>32</v>
      </c>
      <c r="B25" s="1"/>
      <c r="C25" s="1"/>
      <c r="D25" s="38">
        <v>10</v>
      </c>
      <c r="E25" s="1"/>
      <c r="F25" s="2"/>
      <c r="G25" s="28" t="s">
        <v>16</v>
      </c>
      <c r="H25" s="28"/>
      <c r="I25" s="52">
        <v>2300</v>
      </c>
      <c r="J25" s="30"/>
      <c r="K25" s="2"/>
    </row>
    <row r="26" spans="1:14" x14ac:dyDescent="0.3">
      <c r="A26" s="5"/>
      <c r="B26" s="1"/>
      <c r="C26" s="1"/>
      <c r="D26" s="20"/>
      <c r="E26" s="4"/>
      <c r="F26" s="90" t="s">
        <v>13</v>
      </c>
      <c r="G26" s="90"/>
      <c r="H26" s="90"/>
      <c r="I26" s="90"/>
      <c r="J26" s="90"/>
      <c r="K26" s="90"/>
      <c r="L26" s="91" t="s">
        <v>18</v>
      </c>
      <c r="M26" s="91"/>
      <c r="N26" s="91"/>
    </row>
    <row r="27" spans="1:14" x14ac:dyDescent="0.3">
      <c r="A27" s="6" t="s">
        <v>26</v>
      </c>
      <c r="B27" s="6" t="s">
        <v>0</v>
      </c>
      <c r="C27" s="6" t="s">
        <v>2</v>
      </c>
      <c r="D27" s="4" t="s">
        <v>10</v>
      </c>
      <c r="E27" s="12" t="s">
        <v>1</v>
      </c>
      <c r="F27" s="13" t="s">
        <v>28</v>
      </c>
      <c r="G27" s="13" t="s">
        <v>21</v>
      </c>
      <c r="H27" s="13" t="s">
        <v>14</v>
      </c>
      <c r="I27" s="13" t="s">
        <v>11</v>
      </c>
      <c r="J27" s="13" t="s">
        <v>12</v>
      </c>
      <c r="K27" s="16" t="s">
        <v>15</v>
      </c>
      <c r="L27" s="13" t="s">
        <v>22</v>
      </c>
      <c r="M27" s="13" t="s">
        <v>11</v>
      </c>
      <c r="N27" s="13" t="s">
        <v>12</v>
      </c>
    </row>
    <row r="28" spans="1:14" x14ac:dyDescent="0.3">
      <c r="A28" s="2">
        <v>1</v>
      </c>
      <c r="B28" s="2">
        <v>2000</v>
      </c>
      <c r="C28" s="2">
        <v>0.03</v>
      </c>
      <c r="D28" s="1">
        <f>C28</f>
        <v>0.03</v>
      </c>
      <c r="E28" s="2">
        <v>2300</v>
      </c>
      <c r="F28" s="14">
        <f>$D$3*MIN(B28,E28)</f>
        <v>100000</v>
      </c>
      <c r="G28" s="14">
        <f>$D$6*MAX(E28-B28,0)</f>
        <v>3000</v>
      </c>
      <c r="H28" s="14">
        <f>F28+G28</f>
        <v>103000</v>
      </c>
      <c r="I28" s="14">
        <f>E28*$D$23</f>
        <v>69000</v>
      </c>
      <c r="J28" s="14">
        <f>H28-I28</f>
        <v>34000</v>
      </c>
      <c r="K28" s="15">
        <f>J28*C28</f>
        <v>1020</v>
      </c>
      <c r="L28" s="34">
        <f>I28</f>
        <v>69000</v>
      </c>
      <c r="M28" s="34">
        <f>E28*$D$5</f>
        <v>46000</v>
      </c>
      <c r="N28" s="34">
        <f>L28-M28</f>
        <v>23000</v>
      </c>
    </row>
    <row r="29" spans="1:14" x14ac:dyDescent="0.3">
      <c r="A29" s="2">
        <v>2</v>
      </c>
      <c r="B29" s="2">
        <v>2100</v>
      </c>
      <c r="C29" s="2">
        <v>0.08</v>
      </c>
      <c r="D29" s="1">
        <f>D28+C29</f>
        <v>0.11</v>
      </c>
      <c r="E29" s="2">
        <v>2300</v>
      </c>
      <c r="F29" s="14">
        <f t="shared" ref="F29:F35" si="11">$D$3*MIN(B29,E29)</f>
        <v>105000</v>
      </c>
      <c r="G29" s="14">
        <f t="shared" ref="G29:G35" si="12">$D$6*MAX(E29-B29,0)</f>
        <v>2000</v>
      </c>
      <c r="H29" s="14">
        <f t="shared" ref="H29:H35" si="13">F29+G29</f>
        <v>107000</v>
      </c>
      <c r="I29" s="14">
        <f t="shared" ref="I29:I35" si="14">E29*$D$23</f>
        <v>69000</v>
      </c>
      <c r="J29" s="14">
        <f t="shared" ref="J29:J35" si="15">H29-I29</f>
        <v>38000</v>
      </c>
      <c r="K29" s="15">
        <f t="shared" ref="K29:K35" si="16">J29*C29</f>
        <v>3040</v>
      </c>
      <c r="L29" s="34">
        <f t="shared" ref="L29:L35" si="17">I29</f>
        <v>69000</v>
      </c>
      <c r="M29" s="34">
        <f t="shared" ref="M29:M35" si="18">E29*$D$5</f>
        <v>46000</v>
      </c>
      <c r="N29" s="34">
        <f t="shared" ref="N29:N35" si="19">L29-M29</f>
        <v>23000</v>
      </c>
    </row>
    <row r="30" spans="1:14" x14ac:dyDescent="0.3">
      <c r="A30" s="2">
        <v>3</v>
      </c>
      <c r="B30" s="42">
        <v>2200</v>
      </c>
      <c r="C30" s="42">
        <v>0.15</v>
      </c>
      <c r="D30" s="53">
        <f>D29+C30</f>
        <v>0.26</v>
      </c>
      <c r="E30" s="2">
        <v>2300</v>
      </c>
      <c r="F30" s="14">
        <f t="shared" si="11"/>
        <v>110000</v>
      </c>
      <c r="G30" s="14">
        <f t="shared" si="12"/>
        <v>1000</v>
      </c>
      <c r="H30" s="14">
        <f t="shared" si="13"/>
        <v>111000</v>
      </c>
      <c r="I30" s="14">
        <f t="shared" si="14"/>
        <v>69000</v>
      </c>
      <c r="J30" s="14">
        <f t="shared" si="15"/>
        <v>42000</v>
      </c>
      <c r="K30" s="15">
        <f t="shared" si="16"/>
        <v>6300</v>
      </c>
      <c r="L30" s="34">
        <f t="shared" si="17"/>
        <v>69000</v>
      </c>
      <c r="M30" s="34">
        <f t="shared" si="18"/>
        <v>46000</v>
      </c>
      <c r="N30" s="34">
        <f t="shared" si="19"/>
        <v>23000</v>
      </c>
    </row>
    <row r="31" spans="1:14" x14ac:dyDescent="0.3">
      <c r="A31" s="2">
        <v>4</v>
      </c>
      <c r="B31" s="54">
        <v>2300</v>
      </c>
      <c r="C31" s="2">
        <v>0.3</v>
      </c>
      <c r="D31" s="55">
        <f t="shared" ref="D31:D35" si="20">D30+C31</f>
        <v>0.56000000000000005</v>
      </c>
      <c r="E31" s="2">
        <v>2300</v>
      </c>
      <c r="F31" s="14">
        <f t="shared" si="11"/>
        <v>115000</v>
      </c>
      <c r="G31" s="14">
        <f t="shared" si="12"/>
        <v>0</v>
      </c>
      <c r="H31" s="14">
        <f t="shared" si="13"/>
        <v>115000</v>
      </c>
      <c r="I31" s="14">
        <f t="shared" si="14"/>
        <v>69000</v>
      </c>
      <c r="J31" s="14">
        <f t="shared" si="15"/>
        <v>46000</v>
      </c>
      <c r="K31" s="15">
        <f t="shared" si="16"/>
        <v>13800</v>
      </c>
      <c r="L31" s="34">
        <f t="shared" si="17"/>
        <v>69000</v>
      </c>
      <c r="M31" s="34">
        <f t="shared" si="18"/>
        <v>46000</v>
      </c>
      <c r="N31" s="34">
        <f t="shared" si="19"/>
        <v>23000</v>
      </c>
    </row>
    <row r="32" spans="1:14" x14ac:dyDescent="0.3">
      <c r="A32" s="2">
        <v>5</v>
      </c>
      <c r="B32" s="3">
        <v>2400</v>
      </c>
      <c r="C32" s="3">
        <v>0.17</v>
      </c>
      <c r="D32" s="11">
        <f t="shared" si="20"/>
        <v>0.73000000000000009</v>
      </c>
      <c r="E32" s="2">
        <v>2300</v>
      </c>
      <c r="F32" s="14">
        <f t="shared" si="11"/>
        <v>115000</v>
      </c>
      <c r="G32" s="14">
        <f t="shared" si="12"/>
        <v>0</v>
      </c>
      <c r="H32" s="14">
        <f t="shared" si="13"/>
        <v>115000</v>
      </c>
      <c r="I32" s="14">
        <f t="shared" si="14"/>
        <v>69000</v>
      </c>
      <c r="J32" s="14">
        <f t="shared" si="15"/>
        <v>46000</v>
      </c>
      <c r="K32" s="15">
        <f t="shared" si="16"/>
        <v>7820.0000000000009</v>
      </c>
      <c r="L32" s="34">
        <f t="shared" si="17"/>
        <v>69000</v>
      </c>
      <c r="M32" s="34">
        <f t="shared" si="18"/>
        <v>46000</v>
      </c>
      <c r="N32" s="34">
        <f t="shared" si="19"/>
        <v>23000</v>
      </c>
    </row>
    <row r="33" spans="1:14" x14ac:dyDescent="0.3">
      <c r="A33" s="2">
        <v>6</v>
      </c>
      <c r="B33" s="22">
        <v>2500</v>
      </c>
      <c r="C33" s="22">
        <v>0.12</v>
      </c>
      <c r="D33" s="40">
        <f t="shared" si="20"/>
        <v>0.85000000000000009</v>
      </c>
      <c r="E33" s="2">
        <v>2300</v>
      </c>
      <c r="F33" s="14">
        <f t="shared" si="11"/>
        <v>115000</v>
      </c>
      <c r="G33" s="14">
        <f t="shared" si="12"/>
        <v>0</v>
      </c>
      <c r="H33" s="14">
        <f t="shared" si="13"/>
        <v>115000</v>
      </c>
      <c r="I33" s="14">
        <f t="shared" si="14"/>
        <v>69000</v>
      </c>
      <c r="J33" s="14">
        <f t="shared" si="15"/>
        <v>46000</v>
      </c>
      <c r="K33" s="15">
        <f t="shared" si="16"/>
        <v>5520</v>
      </c>
      <c r="L33" s="34">
        <f t="shared" si="17"/>
        <v>69000</v>
      </c>
      <c r="M33" s="34">
        <f t="shared" si="18"/>
        <v>46000</v>
      </c>
      <c r="N33" s="34">
        <f t="shared" si="19"/>
        <v>23000</v>
      </c>
    </row>
    <row r="34" spans="1:14" x14ac:dyDescent="0.3">
      <c r="A34" s="2">
        <v>7</v>
      </c>
      <c r="B34" s="2">
        <v>2600</v>
      </c>
      <c r="C34" s="2">
        <v>0.1</v>
      </c>
      <c r="D34" s="2">
        <f t="shared" si="20"/>
        <v>0.95000000000000007</v>
      </c>
      <c r="E34" s="2">
        <v>2300</v>
      </c>
      <c r="F34" s="14">
        <f t="shared" si="11"/>
        <v>115000</v>
      </c>
      <c r="G34" s="14">
        <f t="shared" si="12"/>
        <v>0</v>
      </c>
      <c r="H34" s="14">
        <f t="shared" si="13"/>
        <v>115000</v>
      </c>
      <c r="I34" s="14">
        <f t="shared" si="14"/>
        <v>69000</v>
      </c>
      <c r="J34" s="14">
        <f t="shared" si="15"/>
        <v>46000</v>
      </c>
      <c r="K34" s="15">
        <f t="shared" si="16"/>
        <v>4600</v>
      </c>
      <c r="L34" s="34">
        <f t="shared" si="17"/>
        <v>69000</v>
      </c>
      <c r="M34" s="34">
        <f t="shared" si="18"/>
        <v>46000</v>
      </c>
      <c r="N34" s="34">
        <f t="shared" si="19"/>
        <v>23000</v>
      </c>
    </row>
    <row r="35" spans="1:14" x14ac:dyDescent="0.3">
      <c r="A35" s="3">
        <v>8</v>
      </c>
      <c r="B35" s="2">
        <v>2700</v>
      </c>
      <c r="C35" s="2">
        <v>0.05</v>
      </c>
      <c r="D35" s="2">
        <f t="shared" si="20"/>
        <v>1</v>
      </c>
      <c r="E35" s="2">
        <v>2300</v>
      </c>
      <c r="F35" s="14">
        <f t="shared" si="11"/>
        <v>115000</v>
      </c>
      <c r="G35" s="14">
        <f t="shared" si="12"/>
        <v>0</v>
      </c>
      <c r="H35" s="14">
        <f t="shared" si="13"/>
        <v>115000</v>
      </c>
      <c r="I35" s="14">
        <f t="shared" si="14"/>
        <v>69000</v>
      </c>
      <c r="J35" s="14">
        <f t="shared" si="15"/>
        <v>46000</v>
      </c>
      <c r="K35" s="15">
        <f t="shared" si="16"/>
        <v>2300</v>
      </c>
      <c r="L35" s="34">
        <f t="shared" si="17"/>
        <v>69000</v>
      </c>
      <c r="M35" s="34">
        <f t="shared" si="18"/>
        <v>46000</v>
      </c>
      <c r="N35" s="34">
        <f t="shared" si="19"/>
        <v>23000</v>
      </c>
    </row>
    <row r="36" spans="1:14" x14ac:dyDescent="0.3">
      <c r="A36" s="1"/>
      <c r="B36" s="1"/>
      <c r="C36" s="1"/>
      <c r="D36" s="1"/>
      <c r="E36" s="3"/>
      <c r="F36" s="3"/>
      <c r="G36" s="3"/>
      <c r="H36" s="1"/>
      <c r="I36" s="18" t="s">
        <v>24</v>
      </c>
      <c r="J36" s="3"/>
      <c r="K36" s="21">
        <f>SUM(K28:K35)</f>
        <v>44400</v>
      </c>
      <c r="L36" s="18" t="s">
        <v>34</v>
      </c>
      <c r="M36" s="36"/>
      <c r="N36" s="35">
        <f>N35</f>
        <v>23000</v>
      </c>
    </row>
    <row r="37" spans="1:14" x14ac:dyDescent="0.3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4" x14ac:dyDescent="0.3">
      <c r="A38" s="4"/>
      <c r="B38" s="4"/>
      <c r="C38" s="4"/>
      <c r="D38" s="4"/>
      <c r="E38" s="4"/>
      <c r="F38" s="4"/>
      <c r="G38" s="4"/>
      <c r="H38" s="4"/>
      <c r="I38" s="65" t="s">
        <v>8</v>
      </c>
      <c r="J38" s="4"/>
      <c r="K38" s="4"/>
      <c r="L38" s="4"/>
      <c r="M38" s="66">
        <f>K36+N36</f>
        <v>67400</v>
      </c>
      <c r="N38" s="61"/>
    </row>
    <row r="40" spans="1:14" x14ac:dyDescent="0.3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1"/>
      <c r="M40" s="61"/>
      <c r="N40" s="61"/>
    </row>
    <row r="41" spans="1:14" x14ac:dyDescent="0.3">
      <c r="A41" s="5" t="s">
        <v>5</v>
      </c>
      <c r="B41" s="1"/>
      <c r="C41" s="1"/>
      <c r="D41" s="38">
        <v>50</v>
      </c>
      <c r="E41" s="9"/>
      <c r="F41" s="9"/>
      <c r="G41" s="23" t="s">
        <v>6</v>
      </c>
      <c r="H41" s="24"/>
      <c r="I41" s="25">
        <f>D41-D42</f>
        <v>15</v>
      </c>
      <c r="J41" s="9"/>
      <c r="K41" s="9"/>
    </row>
    <row r="42" spans="1:14" x14ac:dyDescent="0.3">
      <c r="A42" t="s">
        <v>33</v>
      </c>
      <c r="D42" s="39">
        <v>35</v>
      </c>
      <c r="E42" s="1"/>
      <c r="F42" s="2"/>
      <c r="G42" s="31" t="s">
        <v>7</v>
      </c>
      <c r="H42" s="28"/>
      <c r="I42" s="32">
        <f>D42-D44</f>
        <v>25</v>
      </c>
      <c r="J42" s="3"/>
      <c r="K42" s="10"/>
    </row>
    <row r="43" spans="1:14" x14ac:dyDescent="0.3">
      <c r="A43" s="7" t="s">
        <v>4</v>
      </c>
      <c r="B43" s="1"/>
      <c r="C43" s="1"/>
      <c r="D43" s="38">
        <v>20</v>
      </c>
      <c r="E43" s="1"/>
      <c r="F43" s="2"/>
      <c r="G43" s="28" t="s">
        <v>9</v>
      </c>
      <c r="H43" s="28"/>
      <c r="I43" s="33">
        <f>I41/(I41+I42)</f>
        <v>0.375</v>
      </c>
      <c r="J43" s="30"/>
      <c r="K43" s="11"/>
    </row>
    <row r="44" spans="1:14" x14ac:dyDescent="0.3">
      <c r="A44" s="5" t="s">
        <v>32</v>
      </c>
      <c r="B44" s="1"/>
      <c r="C44" s="1"/>
      <c r="D44" s="38">
        <v>10</v>
      </c>
      <c r="E44" s="1"/>
      <c r="F44" s="2"/>
      <c r="G44" s="28" t="s">
        <v>16</v>
      </c>
      <c r="H44" s="28"/>
      <c r="I44" s="52">
        <v>2300</v>
      </c>
      <c r="J44" s="30"/>
      <c r="K44" s="2"/>
    </row>
    <row r="45" spans="1:14" x14ac:dyDescent="0.3">
      <c r="A45" s="5"/>
      <c r="B45" s="1"/>
      <c r="C45" s="1"/>
      <c r="D45" s="20"/>
      <c r="E45" s="4"/>
      <c r="F45" s="45" t="s">
        <v>13</v>
      </c>
      <c r="G45" s="45"/>
      <c r="H45" s="45"/>
      <c r="I45" s="45"/>
      <c r="J45" s="45"/>
      <c r="K45" s="45"/>
      <c r="L45" s="46" t="s">
        <v>18</v>
      </c>
      <c r="M45" s="46"/>
      <c r="N45" s="46"/>
    </row>
    <row r="46" spans="1:14" x14ac:dyDescent="0.3">
      <c r="A46" s="6" t="s">
        <v>26</v>
      </c>
      <c r="B46" s="6" t="s">
        <v>0</v>
      </c>
      <c r="C46" s="6" t="s">
        <v>2</v>
      </c>
      <c r="D46" s="4" t="s">
        <v>10</v>
      </c>
      <c r="E46" s="12" t="s">
        <v>1</v>
      </c>
      <c r="F46" s="13" t="s">
        <v>28</v>
      </c>
      <c r="G46" s="13" t="s">
        <v>21</v>
      </c>
      <c r="H46" s="13" t="s">
        <v>14</v>
      </c>
      <c r="I46" s="13" t="s">
        <v>11</v>
      </c>
      <c r="J46" s="13" t="s">
        <v>12</v>
      </c>
      <c r="K46" s="16" t="s">
        <v>15</v>
      </c>
      <c r="L46" s="13" t="s">
        <v>22</v>
      </c>
      <c r="M46" s="13" t="s">
        <v>11</v>
      </c>
      <c r="N46" s="13" t="s">
        <v>12</v>
      </c>
    </row>
    <row r="47" spans="1:14" x14ac:dyDescent="0.3">
      <c r="A47" s="2">
        <v>1</v>
      </c>
      <c r="B47" s="2">
        <v>2000</v>
      </c>
      <c r="C47" s="2">
        <v>0.03</v>
      </c>
      <c r="D47" s="1">
        <f>C47</f>
        <v>0.03</v>
      </c>
      <c r="E47" s="2">
        <v>2300</v>
      </c>
      <c r="F47" s="14">
        <f>$D$3*MIN(B47,E47)</f>
        <v>100000</v>
      </c>
      <c r="G47" s="14">
        <f>$D$6*MAX(E47-B47,0)</f>
        <v>3000</v>
      </c>
      <c r="H47" s="14">
        <f>F47+G47</f>
        <v>103000</v>
      </c>
      <c r="I47" s="14">
        <f>E47*$D$42</f>
        <v>80500</v>
      </c>
      <c r="J47" s="14">
        <f>H47-I47</f>
        <v>22500</v>
      </c>
      <c r="K47" s="15">
        <f>J47*C47</f>
        <v>675</v>
      </c>
      <c r="L47" s="34">
        <f>I47</f>
        <v>80500</v>
      </c>
      <c r="M47" s="34">
        <f>E47*$D$5</f>
        <v>46000</v>
      </c>
      <c r="N47" s="34">
        <f>L47-M47</f>
        <v>34500</v>
      </c>
    </row>
    <row r="48" spans="1:14" x14ac:dyDescent="0.3">
      <c r="A48" s="2">
        <v>2</v>
      </c>
      <c r="B48" s="2">
        <v>2100</v>
      </c>
      <c r="C48" s="2">
        <v>0.08</v>
      </c>
      <c r="D48" s="1">
        <f>D47+C48</f>
        <v>0.11</v>
      </c>
      <c r="E48" s="2">
        <v>2300</v>
      </c>
      <c r="F48" s="14">
        <f t="shared" ref="F48:F54" si="21">$D$3*MIN(B48,E48)</f>
        <v>105000</v>
      </c>
      <c r="G48" s="14">
        <f t="shared" ref="G48:G54" si="22">$D$6*MAX(E48-B48,0)</f>
        <v>2000</v>
      </c>
      <c r="H48" s="14">
        <f t="shared" ref="H48:H54" si="23">F48+G48</f>
        <v>107000</v>
      </c>
      <c r="I48" s="14">
        <f t="shared" ref="I48:I54" si="24">E48*$D$42</f>
        <v>80500</v>
      </c>
      <c r="J48" s="14">
        <f t="shared" ref="J48:J54" si="25">H48-I48</f>
        <v>26500</v>
      </c>
      <c r="K48" s="15">
        <f t="shared" ref="K48:K54" si="26">J48*C48</f>
        <v>2120</v>
      </c>
      <c r="L48" s="34">
        <f t="shared" ref="L48:L54" si="27">I48</f>
        <v>80500</v>
      </c>
      <c r="M48" s="34">
        <f t="shared" ref="M48:M54" si="28">E48*$D$5</f>
        <v>46000</v>
      </c>
      <c r="N48" s="34">
        <f t="shared" ref="N48:N54" si="29">L48-M48</f>
        <v>34500</v>
      </c>
    </row>
    <row r="49" spans="1:14" x14ac:dyDescent="0.3">
      <c r="A49" s="2">
        <v>3</v>
      </c>
      <c r="B49" s="42">
        <v>2200</v>
      </c>
      <c r="C49" s="42">
        <v>0.15</v>
      </c>
      <c r="D49" s="53">
        <f>D48+C49</f>
        <v>0.26</v>
      </c>
      <c r="E49" s="2">
        <v>2300</v>
      </c>
      <c r="F49" s="14">
        <f t="shared" si="21"/>
        <v>110000</v>
      </c>
      <c r="G49" s="14">
        <f t="shared" si="22"/>
        <v>1000</v>
      </c>
      <c r="H49" s="14">
        <f t="shared" si="23"/>
        <v>111000</v>
      </c>
      <c r="I49" s="14">
        <f t="shared" si="24"/>
        <v>80500</v>
      </c>
      <c r="J49" s="14">
        <f t="shared" si="25"/>
        <v>30500</v>
      </c>
      <c r="K49" s="15">
        <f t="shared" si="26"/>
        <v>4575</v>
      </c>
      <c r="L49" s="34">
        <f t="shared" si="27"/>
        <v>80500</v>
      </c>
      <c r="M49" s="34">
        <f t="shared" si="28"/>
        <v>46000</v>
      </c>
      <c r="N49" s="34">
        <f t="shared" si="29"/>
        <v>34500</v>
      </c>
    </row>
    <row r="50" spans="1:14" x14ac:dyDescent="0.3">
      <c r="A50" s="2">
        <v>4</v>
      </c>
      <c r="B50" s="54">
        <v>2300</v>
      </c>
      <c r="C50" s="2">
        <v>0.3</v>
      </c>
      <c r="D50" s="55">
        <f t="shared" ref="D50:D54" si="30">D49+C50</f>
        <v>0.56000000000000005</v>
      </c>
      <c r="E50" s="2">
        <v>2300</v>
      </c>
      <c r="F50" s="14">
        <f t="shared" si="21"/>
        <v>115000</v>
      </c>
      <c r="G50" s="14">
        <f t="shared" si="22"/>
        <v>0</v>
      </c>
      <c r="H50" s="14">
        <f t="shared" si="23"/>
        <v>115000</v>
      </c>
      <c r="I50" s="14">
        <f t="shared" si="24"/>
        <v>80500</v>
      </c>
      <c r="J50" s="14">
        <f t="shared" si="25"/>
        <v>34500</v>
      </c>
      <c r="K50" s="15">
        <f t="shared" si="26"/>
        <v>10350</v>
      </c>
      <c r="L50" s="34">
        <f t="shared" si="27"/>
        <v>80500</v>
      </c>
      <c r="M50" s="34">
        <f t="shared" si="28"/>
        <v>46000</v>
      </c>
      <c r="N50" s="34">
        <f t="shared" si="29"/>
        <v>34500</v>
      </c>
    </row>
    <row r="51" spans="1:14" x14ac:dyDescent="0.3">
      <c r="A51" s="2">
        <v>5</v>
      </c>
      <c r="B51" s="3">
        <v>2400</v>
      </c>
      <c r="C51" s="3">
        <v>0.17</v>
      </c>
      <c r="D51" s="11">
        <f t="shared" si="30"/>
        <v>0.73000000000000009</v>
      </c>
      <c r="E51" s="2">
        <v>2300</v>
      </c>
      <c r="F51" s="14">
        <f t="shared" si="21"/>
        <v>115000</v>
      </c>
      <c r="G51" s="14">
        <f t="shared" si="22"/>
        <v>0</v>
      </c>
      <c r="H51" s="14">
        <f t="shared" si="23"/>
        <v>115000</v>
      </c>
      <c r="I51" s="14">
        <f t="shared" si="24"/>
        <v>80500</v>
      </c>
      <c r="J51" s="14">
        <f t="shared" si="25"/>
        <v>34500</v>
      </c>
      <c r="K51" s="15">
        <f t="shared" si="26"/>
        <v>5865</v>
      </c>
      <c r="L51" s="34">
        <f t="shared" si="27"/>
        <v>80500</v>
      </c>
      <c r="M51" s="34">
        <f t="shared" si="28"/>
        <v>46000</v>
      </c>
      <c r="N51" s="34">
        <f t="shared" si="29"/>
        <v>34500</v>
      </c>
    </row>
    <row r="52" spans="1:14" x14ac:dyDescent="0.3">
      <c r="A52" s="2">
        <v>6</v>
      </c>
      <c r="B52" s="22">
        <v>2500</v>
      </c>
      <c r="C52" s="22">
        <v>0.12</v>
      </c>
      <c r="D52" s="40">
        <f t="shared" si="30"/>
        <v>0.85000000000000009</v>
      </c>
      <c r="E52" s="2">
        <v>2300</v>
      </c>
      <c r="F52" s="14">
        <f t="shared" si="21"/>
        <v>115000</v>
      </c>
      <c r="G52" s="14">
        <f t="shared" si="22"/>
        <v>0</v>
      </c>
      <c r="H52" s="14">
        <f t="shared" si="23"/>
        <v>115000</v>
      </c>
      <c r="I52" s="14">
        <f t="shared" si="24"/>
        <v>80500</v>
      </c>
      <c r="J52" s="14">
        <f t="shared" si="25"/>
        <v>34500</v>
      </c>
      <c r="K52" s="15">
        <f t="shared" si="26"/>
        <v>4140</v>
      </c>
      <c r="L52" s="34">
        <f t="shared" si="27"/>
        <v>80500</v>
      </c>
      <c r="M52" s="34">
        <f t="shared" si="28"/>
        <v>46000</v>
      </c>
      <c r="N52" s="34">
        <f t="shared" si="29"/>
        <v>34500</v>
      </c>
    </row>
    <row r="53" spans="1:14" x14ac:dyDescent="0.3">
      <c r="A53" s="2">
        <v>7</v>
      </c>
      <c r="B53" s="2">
        <v>2600</v>
      </c>
      <c r="C53" s="2">
        <v>0.1</v>
      </c>
      <c r="D53" s="2">
        <f t="shared" si="30"/>
        <v>0.95000000000000007</v>
      </c>
      <c r="E53" s="2">
        <v>2300</v>
      </c>
      <c r="F53" s="14">
        <f t="shared" si="21"/>
        <v>115000</v>
      </c>
      <c r="G53" s="14">
        <f t="shared" si="22"/>
        <v>0</v>
      </c>
      <c r="H53" s="14">
        <f t="shared" si="23"/>
        <v>115000</v>
      </c>
      <c r="I53" s="14">
        <f t="shared" si="24"/>
        <v>80500</v>
      </c>
      <c r="J53" s="14">
        <f t="shared" si="25"/>
        <v>34500</v>
      </c>
      <c r="K53" s="15">
        <f t="shared" si="26"/>
        <v>3450</v>
      </c>
      <c r="L53" s="34">
        <f t="shared" si="27"/>
        <v>80500</v>
      </c>
      <c r="M53" s="34">
        <f t="shared" si="28"/>
        <v>46000</v>
      </c>
      <c r="N53" s="34">
        <f t="shared" si="29"/>
        <v>34500</v>
      </c>
    </row>
    <row r="54" spans="1:14" x14ac:dyDescent="0.3">
      <c r="A54" s="3">
        <v>8</v>
      </c>
      <c r="B54" s="2">
        <v>2700</v>
      </c>
      <c r="C54" s="2">
        <v>0.05</v>
      </c>
      <c r="D54" s="2">
        <f t="shared" si="30"/>
        <v>1</v>
      </c>
      <c r="E54" s="2">
        <v>2300</v>
      </c>
      <c r="F54" s="14">
        <f t="shared" si="21"/>
        <v>115000</v>
      </c>
      <c r="G54" s="14">
        <f t="shared" si="22"/>
        <v>0</v>
      </c>
      <c r="H54" s="14">
        <f t="shared" si="23"/>
        <v>115000</v>
      </c>
      <c r="I54" s="14">
        <f t="shared" si="24"/>
        <v>80500</v>
      </c>
      <c r="J54" s="14">
        <f t="shared" si="25"/>
        <v>34500</v>
      </c>
      <c r="K54" s="15">
        <f t="shared" si="26"/>
        <v>1725</v>
      </c>
      <c r="L54" s="34">
        <f t="shared" si="27"/>
        <v>80500</v>
      </c>
      <c r="M54" s="34">
        <f t="shared" si="28"/>
        <v>46000</v>
      </c>
      <c r="N54" s="34">
        <f t="shared" si="29"/>
        <v>34500</v>
      </c>
    </row>
    <row r="55" spans="1:14" x14ac:dyDescent="0.3">
      <c r="A55" s="1"/>
      <c r="B55" s="1"/>
      <c r="C55" s="1"/>
      <c r="D55" s="1"/>
      <c r="E55" s="3"/>
      <c r="F55" s="3"/>
      <c r="G55" s="3"/>
      <c r="H55" s="1"/>
      <c r="I55" s="18" t="s">
        <v>24</v>
      </c>
      <c r="J55" s="3"/>
      <c r="K55" s="21">
        <f>SUM(K47:K54)</f>
        <v>32900</v>
      </c>
      <c r="L55" s="18" t="s">
        <v>34</v>
      </c>
      <c r="M55" s="36"/>
      <c r="N55" s="35">
        <f>N54</f>
        <v>34500</v>
      </c>
    </row>
    <row r="56" spans="1:14" x14ac:dyDescent="0.3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4" x14ac:dyDescent="0.3">
      <c r="A57" s="1"/>
      <c r="B57" s="1"/>
      <c r="C57" s="1"/>
      <c r="D57" s="1"/>
      <c r="E57" s="1"/>
      <c r="F57" s="1"/>
      <c r="G57" s="1"/>
      <c r="H57" s="1"/>
      <c r="I57" s="18" t="s">
        <v>8</v>
      </c>
      <c r="J57" s="1"/>
      <c r="K57" s="1"/>
      <c r="L57" s="1"/>
      <c r="M57" s="44">
        <f>K55+N55</f>
        <v>67400</v>
      </c>
    </row>
    <row r="58" spans="1:14" x14ac:dyDescent="0.3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</row>
    <row r="59" spans="1:14" x14ac:dyDescent="0.3">
      <c r="A59" s="5" t="s">
        <v>5</v>
      </c>
      <c r="B59" s="1"/>
      <c r="C59" s="1"/>
      <c r="D59" s="38">
        <v>50</v>
      </c>
      <c r="E59" s="9"/>
      <c r="F59" s="9"/>
      <c r="G59" s="23" t="s">
        <v>6</v>
      </c>
      <c r="H59" s="24"/>
      <c r="I59" s="25">
        <f>D59-D60</f>
        <v>5</v>
      </c>
      <c r="J59" s="9"/>
      <c r="K59" s="9"/>
    </row>
    <row r="60" spans="1:14" x14ac:dyDescent="0.3">
      <c r="A60" t="s">
        <v>33</v>
      </c>
      <c r="D60" s="39">
        <v>45</v>
      </c>
      <c r="E60" s="1"/>
      <c r="F60" s="2"/>
      <c r="G60" s="31" t="s">
        <v>7</v>
      </c>
      <c r="H60" s="28"/>
      <c r="I60" s="32">
        <f>D60-D62</f>
        <v>35</v>
      </c>
      <c r="J60" s="3"/>
      <c r="K60" s="10"/>
    </row>
    <row r="61" spans="1:14" x14ac:dyDescent="0.3">
      <c r="A61" s="7" t="s">
        <v>4</v>
      </c>
      <c r="B61" s="1"/>
      <c r="C61" s="1"/>
      <c r="D61" s="38">
        <v>20</v>
      </c>
      <c r="E61" s="1"/>
      <c r="F61" s="2"/>
      <c r="G61" s="28" t="s">
        <v>9</v>
      </c>
      <c r="H61" s="28"/>
      <c r="I61" s="33">
        <f>I59/(I59+I60)</f>
        <v>0.125</v>
      </c>
      <c r="J61" s="30"/>
      <c r="K61" s="11"/>
    </row>
    <row r="62" spans="1:14" x14ac:dyDescent="0.3">
      <c r="A62" s="5" t="s">
        <v>32</v>
      </c>
      <c r="B62" s="1"/>
      <c r="C62" s="1"/>
      <c r="D62" s="38">
        <v>10</v>
      </c>
      <c r="E62" s="1"/>
      <c r="F62" s="2"/>
      <c r="G62" s="28" t="s">
        <v>16</v>
      </c>
      <c r="H62" s="28"/>
      <c r="I62" s="52">
        <v>2200</v>
      </c>
      <c r="J62" s="30"/>
      <c r="K62" s="2"/>
    </row>
    <row r="63" spans="1:14" x14ac:dyDescent="0.3">
      <c r="A63" s="5"/>
      <c r="B63" s="1"/>
      <c r="C63" s="1"/>
      <c r="D63" s="20"/>
      <c r="E63" s="4"/>
      <c r="F63" s="45" t="s">
        <v>13</v>
      </c>
      <c r="G63" s="45"/>
      <c r="H63" s="45"/>
      <c r="I63" s="45"/>
      <c r="J63" s="45"/>
      <c r="K63" s="45"/>
      <c r="L63" s="46" t="s">
        <v>18</v>
      </c>
      <c r="M63" s="46"/>
      <c r="N63" s="46"/>
    </row>
    <row r="64" spans="1:14" x14ac:dyDescent="0.3">
      <c r="A64" s="6" t="s">
        <v>26</v>
      </c>
      <c r="B64" s="6" t="s">
        <v>0</v>
      </c>
      <c r="C64" s="6" t="s">
        <v>2</v>
      </c>
      <c r="D64" s="4" t="s">
        <v>10</v>
      </c>
      <c r="E64" s="12" t="s">
        <v>1</v>
      </c>
      <c r="F64" s="13" t="s">
        <v>28</v>
      </c>
      <c r="G64" s="13" t="s">
        <v>21</v>
      </c>
      <c r="H64" s="13" t="s">
        <v>14</v>
      </c>
      <c r="I64" s="13" t="s">
        <v>11</v>
      </c>
      <c r="J64" s="13" t="s">
        <v>12</v>
      </c>
      <c r="K64" s="16" t="s">
        <v>15</v>
      </c>
      <c r="L64" s="13" t="s">
        <v>22</v>
      </c>
      <c r="M64" s="13" t="s">
        <v>11</v>
      </c>
      <c r="N64" s="13" t="s">
        <v>12</v>
      </c>
    </row>
    <row r="65" spans="1:14" x14ac:dyDescent="0.3">
      <c r="A65" s="2">
        <v>1</v>
      </c>
      <c r="B65" s="2">
        <v>2000</v>
      </c>
      <c r="C65" s="2">
        <v>0.03</v>
      </c>
      <c r="D65" s="1">
        <f>C65</f>
        <v>0.03</v>
      </c>
      <c r="E65" s="2">
        <v>2200</v>
      </c>
      <c r="F65" s="14">
        <f>$D$3*MIN(B65,E65)</f>
        <v>100000</v>
      </c>
      <c r="G65" s="14">
        <f>$D$6*MAX(E65-B65,0)</f>
        <v>2000</v>
      </c>
      <c r="H65" s="14">
        <f>F65+G65</f>
        <v>102000</v>
      </c>
      <c r="I65" s="14">
        <f>E65*$D$60</f>
        <v>99000</v>
      </c>
      <c r="J65" s="14">
        <f>H65-I65</f>
        <v>3000</v>
      </c>
      <c r="K65" s="15">
        <f>J65*C65</f>
        <v>90</v>
      </c>
      <c r="L65" s="34">
        <f>I65</f>
        <v>99000</v>
      </c>
      <c r="M65" s="34">
        <f>E65*$D$5</f>
        <v>44000</v>
      </c>
      <c r="N65" s="34">
        <f>L65-M65</f>
        <v>55000</v>
      </c>
    </row>
    <row r="66" spans="1:14" x14ac:dyDescent="0.3">
      <c r="A66" s="2">
        <v>2</v>
      </c>
      <c r="B66" s="2">
        <v>2100</v>
      </c>
      <c r="C66" s="2">
        <v>0.08</v>
      </c>
      <c r="D66" s="1">
        <f>D65+C66</f>
        <v>0.11</v>
      </c>
      <c r="E66" s="2">
        <v>2200</v>
      </c>
      <c r="F66" s="14">
        <f t="shared" ref="F66:F72" si="31">$D$3*MIN(B66,E66)</f>
        <v>105000</v>
      </c>
      <c r="G66" s="14">
        <f t="shared" ref="G66:G72" si="32">$D$6*MAX(E66-B66,0)</f>
        <v>1000</v>
      </c>
      <c r="H66" s="14">
        <f t="shared" ref="H66:H72" si="33">F66+G66</f>
        <v>106000</v>
      </c>
      <c r="I66" s="14">
        <f t="shared" ref="I66:I72" si="34">E66*$D$60</f>
        <v>99000</v>
      </c>
      <c r="J66" s="14">
        <f t="shared" ref="J66:J72" si="35">H66-I66</f>
        <v>7000</v>
      </c>
      <c r="K66" s="15">
        <f t="shared" ref="K66:K72" si="36">J66*C66</f>
        <v>560</v>
      </c>
      <c r="L66" s="34">
        <f t="shared" ref="L66:L72" si="37">I66</f>
        <v>99000</v>
      </c>
      <c r="M66" s="34">
        <f t="shared" ref="M66:M72" si="38">E66*$D$5</f>
        <v>44000</v>
      </c>
      <c r="N66" s="34">
        <f t="shared" ref="N66:N72" si="39">L66-M66</f>
        <v>55000</v>
      </c>
    </row>
    <row r="67" spans="1:14" x14ac:dyDescent="0.3">
      <c r="A67" s="2">
        <v>3</v>
      </c>
      <c r="B67" s="56">
        <v>2200</v>
      </c>
      <c r="C67" s="56">
        <v>0.15</v>
      </c>
      <c r="D67" s="57">
        <f>D66+C67</f>
        <v>0.26</v>
      </c>
      <c r="E67" s="2">
        <v>2200</v>
      </c>
      <c r="F67" s="14">
        <f t="shared" si="31"/>
        <v>110000</v>
      </c>
      <c r="G67" s="14">
        <f t="shared" si="32"/>
        <v>0</v>
      </c>
      <c r="H67" s="14">
        <f t="shared" si="33"/>
        <v>110000</v>
      </c>
      <c r="I67" s="14">
        <f t="shared" si="34"/>
        <v>99000</v>
      </c>
      <c r="J67" s="14">
        <f t="shared" si="35"/>
        <v>11000</v>
      </c>
      <c r="K67" s="15">
        <f t="shared" si="36"/>
        <v>1650</v>
      </c>
      <c r="L67" s="34">
        <f t="shared" si="37"/>
        <v>99000</v>
      </c>
      <c r="M67" s="34">
        <f t="shared" si="38"/>
        <v>44000</v>
      </c>
      <c r="N67" s="34">
        <f t="shared" si="39"/>
        <v>55000</v>
      </c>
    </row>
    <row r="68" spans="1:14" x14ac:dyDescent="0.3">
      <c r="A68" s="2">
        <v>4</v>
      </c>
      <c r="B68" s="3">
        <v>2300</v>
      </c>
      <c r="C68" s="3">
        <v>0.3</v>
      </c>
      <c r="D68" s="11">
        <f t="shared" ref="D68:D72" si="40">D67+C68</f>
        <v>0.56000000000000005</v>
      </c>
      <c r="E68" s="2">
        <v>2200</v>
      </c>
      <c r="F68" s="14">
        <f t="shared" si="31"/>
        <v>110000</v>
      </c>
      <c r="G68" s="14">
        <f t="shared" si="32"/>
        <v>0</v>
      </c>
      <c r="H68" s="14">
        <f t="shared" si="33"/>
        <v>110000</v>
      </c>
      <c r="I68" s="14">
        <f t="shared" si="34"/>
        <v>99000</v>
      </c>
      <c r="J68" s="14">
        <f t="shared" si="35"/>
        <v>11000</v>
      </c>
      <c r="K68" s="15">
        <f t="shared" si="36"/>
        <v>3300</v>
      </c>
      <c r="L68" s="34">
        <f t="shared" si="37"/>
        <v>99000</v>
      </c>
      <c r="M68" s="34">
        <f t="shared" si="38"/>
        <v>44000</v>
      </c>
      <c r="N68" s="34">
        <f t="shared" si="39"/>
        <v>55000</v>
      </c>
    </row>
    <row r="69" spans="1:14" x14ac:dyDescent="0.3">
      <c r="A69" s="2">
        <v>5</v>
      </c>
      <c r="B69" s="3">
        <v>2400</v>
      </c>
      <c r="C69" s="3">
        <v>0.17</v>
      </c>
      <c r="D69" s="11">
        <f t="shared" si="40"/>
        <v>0.73000000000000009</v>
      </c>
      <c r="E69" s="2">
        <v>2200</v>
      </c>
      <c r="F69" s="14">
        <f t="shared" si="31"/>
        <v>110000</v>
      </c>
      <c r="G69" s="14">
        <f t="shared" si="32"/>
        <v>0</v>
      </c>
      <c r="H69" s="14">
        <f t="shared" si="33"/>
        <v>110000</v>
      </c>
      <c r="I69" s="14">
        <f t="shared" si="34"/>
        <v>99000</v>
      </c>
      <c r="J69" s="14">
        <f t="shared" si="35"/>
        <v>11000</v>
      </c>
      <c r="K69" s="15">
        <f t="shared" si="36"/>
        <v>1870.0000000000002</v>
      </c>
      <c r="L69" s="34">
        <f t="shared" si="37"/>
        <v>99000</v>
      </c>
      <c r="M69" s="34">
        <f t="shared" si="38"/>
        <v>44000</v>
      </c>
      <c r="N69" s="34">
        <f t="shared" si="39"/>
        <v>55000</v>
      </c>
    </row>
    <row r="70" spans="1:14" x14ac:dyDescent="0.3">
      <c r="A70" s="2">
        <v>6</v>
      </c>
      <c r="B70" s="22">
        <v>2500</v>
      </c>
      <c r="C70" s="22">
        <v>0.12</v>
      </c>
      <c r="D70" s="40">
        <f t="shared" si="40"/>
        <v>0.85000000000000009</v>
      </c>
      <c r="E70" s="2">
        <v>2200</v>
      </c>
      <c r="F70" s="14">
        <f t="shared" si="31"/>
        <v>110000</v>
      </c>
      <c r="G70" s="14">
        <f t="shared" si="32"/>
        <v>0</v>
      </c>
      <c r="H70" s="14">
        <f t="shared" si="33"/>
        <v>110000</v>
      </c>
      <c r="I70" s="14">
        <f t="shared" si="34"/>
        <v>99000</v>
      </c>
      <c r="J70" s="14">
        <f t="shared" si="35"/>
        <v>11000</v>
      </c>
      <c r="K70" s="15">
        <f t="shared" si="36"/>
        <v>1320</v>
      </c>
      <c r="L70" s="34">
        <f t="shared" si="37"/>
        <v>99000</v>
      </c>
      <c r="M70" s="34">
        <f t="shared" si="38"/>
        <v>44000</v>
      </c>
      <c r="N70" s="34">
        <f t="shared" si="39"/>
        <v>55000</v>
      </c>
    </row>
    <row r="71" spans="1:14" x14ac:dyDescent="0.3">
      <c r="A71" s="2">
        <v>7</v>
      </c>
      <c r="B71" s="2">
        <v>2600</v>
      </c>
      <c r="C71" s="2">
        <v>0.1</v>
      </c>
      <c r="D71" s="2">
        <f t="shared" si="40"/>
        <v>0.95000000000000007</v>
      </c>
      <c r="E71" s="2">
        <v>2200</v>
      </c>
      <c r="F71" s="14">
        <f t="shared" si="31"/>
        <v>110000</v>
      </c>
      <c r="G71" s="14">
        <f t="shared" si="32"/>
        <v>0</v>
      </c>
      <c r="H71" s="14">
        <f t="shared" si="33"/>
        <v>110000</v>
      </c>
      <c r="I71" s="14">
        <f t="shared" si="34"/>
        <v>99000</v>
      </c>
      <c r="J71" s="14">
        <f t="shared" si="35"/>
        <v>11000</v>
      </c>
      <c r="K71" s="15">
        <f t="shared" si="36"/>
        <v>1100</v>
      </c>
      <c r="L71" s="34">
        <f t="shared" si="37"/>
        <v>99000</v>
      </c>
      <c r="M71" s="34">
        <f t="shared" si="38"/>
        <v>44000</v>
      </c>
      <c r="N71" s="34">
        <f t="shared" si="39"/>
        <v>55000</v>
      </c>
    </row>
    <row r="72" spans="1:14" x14ac:dyDescent="0.3">
      <c r="A72" s="3">
        <v>8</v>
      </c>
      <c r="B72" s="2">
        <v>2700</v>
      </c>
      <c r="C72" s="2">
        <v>0.05</v>
      </c>
      <c r="D72" s="2">
        <f t="shared" si="40"/>
        <v>1</v>
      </c>
      <c r="E72" s="2">
        <v>2200</v>
      </c>
      <c r="F72" s="14">
        <f t="shared" si="31"/>
        <v>110000</v>
      </c>
      <c r="G72" s="14">
        <f t="shared" si="32"/>
        <v>0</v>
      </c>
      <c r="H72" s="14">
        <f t="shared" si="33"/>
        <v>110000</v>
      </c>
      <c r="I72" s="14">
        <f t="shared" si="34"/>
        <v>99000</v>
      </c>
      <c r="J72" s="14">
        <f t="shared" si="35"/>
        <v>11000</v>
      </c>
      <c r="K72" s="15">
        <f t="shared" si="36"/>
        <v>550</v>
      </c>
      <c r="L72" s="34">
        <f t="shared" si="37"/>
        <v>99000</v>
      </c>
      <c r="M72" s="34">
        <f t="shared" si="38"/>
        <v>44000</v>
      </c>
      <c r="N72" s="34">
        <f t="shared" si="39"/>
        <v>55000</v>
      </c>
    </row>
    <row r="73" spans="1:14" x14ac:dyDescent="0.3">
      <c r="A73" s="1"/>
      <c r="B73" s="1"/>
      <c r="C73" s="1"/>
      <c r="D73" s="1"/>
      <c r="E73" s="3"/>
      <c r="F73" s="3"/>
      <c r="G73" s="3"/>
      <c r="H73" s="1"/>
      <c r="I73" s="18" t="s">
        <v>24</v>
      </c>
      <c r="J73" s="3"/>
      <c r="K73" s="21">
        <f>SUM(K65:K72)</f>
        <v>10440</v>
      </c>
      <c r="L73" s="18" t="s">
        <v>34</v>
      </c>
      <c r="M73" s="36"/>
      <c r="N73" s="35">
        <f>N72</f>
        <v>55000</v>
      </c>
    </row>
    <row r="74" spans="1:14" x14ac:dyDescent="0.3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4" x14ac:dyDescent="0.3">
      <c r="A75" s="2"/>
      <c r="B75" s="2"/>
      <c r="C75" s="2"/>
      <c r="D75" s="2"/>
      <c r="E75" s="2"/>
      <c r="F75" s="2"/>
      <c r="G75" s="2"/>
      <c r="H75" s="2"/>
      <c r="I75" s="63" t="s">
        <v>8</v>
      </c>
      <c r="J75" s="2"/>
      <c r="K75" s="2"/>
      <c r="L75" s="2"/>
      <c r="M75" s="21">
        <f>K73+N73</f>
        <v>65440</v>
      </c>
      <c r="N75" s="64"/>
    </row>
    <row r="76" spans="1:14" x14ac:dyDescent="0.3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</row>
  </sheetData>
  <mergeCells count="5">
    <mergeCell ref="A2:K2"/>
    <mergeCell ref="F7:K7"/>
    <mergeCell ref="L7:N7"/>
    <mergeCell ref="F26:K26"/>
    <mergeCell ref="L26:N26"/>
  </mergeCells>
  <pageMargins left="0.25" right="0.25" top="0.75" bottom="0.75" header="0.3" footer="0.3"/>
  <pageSetup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zoomScaleNormal="100" zoomScalePageLayoutView="135" workbookViewId="0">
      <selection activeCell="P22" sqref="P22"/>
    </sheetView>
  </sheetViews>
  <sheetFormatPr defaultRowHeight="14.4" x14ac:dyDescent="0.3"/>
  <cols>
    <col min="1" max="1" width="4.88671875" customWidth="1"/>
    <col min="2" max="2" width="6" customWidth="1"/>
    <col min="3" max="3" width="8.88671875" customWidth="1"/>
    <col min="4" max="4" width="7.5546875" customWidth="1"/>
    <col min="5" max="5" width="6.88671875" customWidth="1"/>
    <col min="6" max="6" width="11.109375" bestFit="1" customWidth="1"/>
    <col min="7" max="7" width="7.109375" customWidth="1"/>
    <col min="8" max="8" width="10.109375" bestFit="1" customWidth="1"/>
    <col min="9" max="9" width="10.109375" customWidth="1"/>
    <col min="12" max="12" width="9.109375" customWidth="1"/>
    <col min="13" max="14" width="8.6640625" customWidth="1"/>
  </cols>
  <sheetData>
    <row r="1" spans="1:16" ht="15" x14ac:dyDescent="0.25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6" ht="15" x14ac:dyDescent="0.25">
      <c r="A2" s="5" t="s">
        <v>5</v>
      </c>
      <c r="B2" s="1"/>
      <c r="C2" s="1"/>
      <c r="D2" s="38">
        <v>50</v>
      </c>
      <c r="E2" s="9"/>
      <c r="F2" s="9"/>
      <c r="G2" s="23" t="s">
        <v>6</v>
      </c>
      <c r="H2" s="24"/>
      <c r="I2" s="25">
        <f>D2-D3</f>
        <v>10</v>
      </c>
      <c r="J2" s="9"/>
      <c r="K2" s="9"/>
    </row>
    <row r="3" spans="1:16" ht="15" x14ac:dyDescent="0.25">
      <c r="A3" t="s">
        <v>33</v>
      </c>
      <c r="D3" s="39">
        <v>40</v>
      </c>
      <c r="E3" s="1"/>
      <c r="F3" s="2"/>
      <c r="G3" s="31" t="s">
        <v>7</v>
      </c>
      <c r="H3" s="28"/>
      <c r="I3" s="32">
        <f>D3-D5</f>
        <v>25</v>
      </c>
      <c r="J3" s="3"/>
      <c r="K3" s="10"/>
    </row>
    <row r="4" spans="1:16" ht="15" x14ac:dyDescent="0.25">
      <c r="A4" s="7" t="s">
        <v>4</v>
      </c>
      <c r="B4" s="1"/>
      <c r="C4" s="1"/>
      <c r="D4" s="38">
        <v>20</v>
      </c>
      <c r="E4" s="1"/>
      <c r="F4" s="2"/>
      <c r="G4" s="28" t="s">
        <v>9</v>
      </c>
      <c r="H4" s="28"/>
      <c r="I4" s="33">
        <f>I2/(I2+I3)</f>
        <v>0.2857142857142857</v>
      </c>
      <c r="J4" s="30"/>
      <c r="K4" s="11"/>
    </row>
    <row r="5" spans="1:16" ht="15" x14ac:dyDescent="0.25">
      <c r="A5" s="5" t="s">
        <v>35</v>
      </c>
      <c r="B5" s="1"/>
      <c r="C5" s="1"/>
      <c r="D5" s="38">
        <v>15</v>
      </c>
      <c r="E5" s="1"/>
      <c r="F5" s="2"/>
      <c r="G5" s="28" t="s">
        <v>16</v>
      </c>
      <c r="H5" s="28"/>
      <c r="I5" s="52">
        <v>2300</v>
      </c>
      <c r="J5" s="30"/>
      <c r="K5" s="2"/>
    </row>
    <row r="6" spans="1:16" ht="15" x14ac:dyDescent="0.25">
      <c r="A6" s="5"/>
      <c r="B6" s="1"/>
      <c r="C6" s="1"/>
      <c r="D6" s="20"/>
      <c r="E6" s="4"/>
      <c r="F6" s="90" t="s">
        <v>13</v>
      </c>
      <c r="G6" s="90"/>
      <c r="H6" s="90"/>
      <c r="I6" s="90"/>
      <c r="J6" s="90"/>
      <c r="K6" s="90"/>
      <c r="L6" s="91" t="s">
        <v>18</v>
      </c>
      <c r="M6" s="91"/>
      <c r="N6" s="91"/>
      <c r="O6" s="91"/>
      <c r="P6" s="91"/>
    </row>
    <row r="7" spans="1:16" ht="15" x14ac:dyDescent="0.25">
      <c r="A7" s="6" t="s">
        <v>26</v>
      </c>
      <c r="B7" s="6" t="s">
        <v>0</v>
      </c>
      <c r="C7" s="6" t="s">
        <v>2</v>
      </c>
      <c r="D7" s="4" t="s">
        <v>10</v>
      </c>
      <c r="E7" s="12" t="s">
        <v>1</v>
      </c>
      <c r="F7" s="13" t="s">
        <v>28</v>
      </c>
      <c r="G7" s="13" t="s">
        <v>21</v>
      </c>
      <c r="H7" s="13" t="s">
        <v>14</v>
      </c>
      <c r="I7" s="13" t="s">
        <v>11</v>
      </c>
      <c r="J7" s="13" t="s">
        <v>12</v>
      </c>
      <c r="K7" s="16" t="s">
        <v>15</v>
      </c>
      <c r="L7" s="13" t="s">
        <v>22</v>
      </c>
      <c r="M7" s="13" t="s">
        <v>30</v>
      </c>
      <c r="N7" s="13" t="s">
        <v>36</v>
      </c>
      <c r="O7" s="13" t="s">
        <v>12</v>
      </c>
      <c r="P7" s="13" t="s">
        <v>23</v>
      </c>
    </row>
    <row r="8" spans="1:16" ht="15" x14ac:dyDescent="0.25">
      <c r="A8" s="2">
        <v>1</v>
      </c>
      <c r="B8" s="2">
        <v>2000</v>
      </c>
      <c r="C8" s="2">
        <v>0.03</v>
      </c>
      <c r="D8" s="1">
        <f>C8</f>
        <v>0.03</v>
      </c>
      <c r="E8" s="2">
        <f>$I$5</f>
        <v>2300</v>
      </c>
      <c r="F8" s="14">
        <f>$D$2*MIN(B8,E8)</f>
        <v>100000</v>
      </c>
      <c r="G8" s="14">
        <f>$D$5*MAX(E8-B8,0)</f>
        <v>4500</v>
      </c>
      <c r="H8" s="14">
        <f>F8+G8</f>
        <v>104500</v>
      </c>
      <c r="I8" s="14">
        <f>E8*$D$3</f>
        <v>92000</v>
      </c>
      <c r="J8" s="14">
        <f>H8-I8</f>
        <v>12500</v>
      </c>
      <c r="K8" s="15">
        <f>J8*C8</f>
        <v>375</v>
      </c>
      <c r="L8" s="34">
        <f>I8</f>
        <v>92000</v>
      </c>
      <c r="M8" s="34">
        <f>$D$4*E8</f>
        <v>46000</v>
      </c>
      <c r="N8" s="34">
        <f>G8</f>
        <v>4500</v>
      </c>
      <c r="O8" s="34">
        <f>L8-M8-N8</f>
        <v>41500</v>
      </c>
      <c r="P8" s="34">
        <f>O8*C8</f>
        <v>1245</v>
      </c>
    </row>
    <row r="9" spans="1:16" ht="15" x14ac:dyDescent="0.25">
      <c r="A9" s="2">
        <v>2</v>
      </c>
      <c r="B9" s="2">
        <v>2100</v>
      </c>
      <c r="C9" s="2">
        <v>0.08</v>
      </c>
      <c r="D9" s="1">
        <f>D8+C9</f>
        <v>0.11</v>
      </c>
      <c r="E9" s="2">
        <f t="shared" ref="E9:E15" si="0">$I$5</f>
        <v>2300</v>
      </c>
      <c r="F9" s="14">
        <f t="shared" ref="F9:F15" si="1">$D$2*MIN(B9,E9)</f>
        <v>105000</v>
      </c>
      <c r="G9" s="14">
        <f t="shared" ref="G9:G15" si="2">$D$5*MAX(E9-B9,0)</f>
        <v>3000</v>
      </c>
      <c r="H9" s="14">
        <f t="shared" ref="H9:H15" si="3">F9+G9</f>
        <v>108000</v>
      </c>
      <c r="I9" s="14">
        <f t="shared" ref="I9:I15" si="4">E9*$D$3</f>
        <v>92000</v>
      </c>
      <c r="J9" s="14">
        <f t="shared" ref="J9:J15" si="5">H9-I9</f>
        <v>16000</v>
      </c>
      <c r="K9" s="15">
        <f t="shared" ref="K9:K15" si="6">J9*C9</f>
        <v>1280</v>
      </c>
      <c r="L9" s="34">
        <f t="shared" ref="L9:L15" si="7">I9</f>
        <v>92000</v>
      </c>
      <c r="M9" s="34">
        <f t="shared" ref="M9:M15" si="8">$D$4*E9</f>
        <v>46000</v>
      </c>
      <c r="N9" s="34">
        <f t="shared" ref="N9:N15" si="9">G9</f>
        <v>3000</v>
      </c>
      <c r="O9" s="34">
        <f t="shared" ref="O9:O15" si="10">L9-M9-N9</f>
        <v>43000</v>
      </c>
      <c r="P9" s="34">
        <f t="shared" ref="P9:P15" si="11">O9*C9</f>
        <v>3440</v>
      </c>
    </row>
    <row r="10" spans="1:16" ht="15" x14ac:dyDescent="0.25">
      <c r="A10" s="2">
        <v>3</v>
      </c>
      <c r="B10" s="42">
        <v>2200</v>
      </c>
      <c r="C10" s="42">
        <v>0.15</v>
      </c>
      <c r="D10" s="53">
        <f>D9+C10</f>
        <v>0.26</v>
      </c>
      <c r="E10" s="2">
        <f t="shared" si="0"/>
        <v>2300</v>
      </c>
      <c r="F10" s="14">
        <f t="shared" si="1"/>
        <v>110000</v>
      </c>
      <c r="G10" s="14">
        <f t="shared" si="2"/>
        <v>1500</v>
      </c>
      <c r="H10" s="14">
        <f t="shared" si="3"/>
        <v>111500</v>
      </c>
      <c r="I10" s="14">
        <f t="shared" si="4"/>
        <v>92000</v>
      </c>
      <c r="J10" s="14">
        <f t="shared" si="5"/>
        <v>19500</v>
      </c>
      <c r="K10" s="15">
        <f t="shared" si="6"/>
        <v>2925</v>
      </c>
      <c r="L10" s="34">
        <f t="shared" si="7"/>
        <v>92000</v>
      </c>
      <c r="M10" s="34">
        <f t="shared" si="8"/>
        <v>46000</v>
      </c>
      <c r="N10" s="34">
        <f t="shared" si="9"/>
        <v>1500</v>
      </c>
      <c r="O10" s="34">
        <f t="shared" si="10"/>
        <v>44500</v>
      </c>
      <c r="P10" s="34">
        <f t="shared" si="11"/>
        <v>6675</v>
      </c>
    </row>
    <row r="11" spans="1:16" ht="15" x14ac:dyDescent="0.25">
      <c r="A11" s="2">
        <v>4</v>
      </c>
      <c r="B11" s="54">
        <v>2300</v>
      </c>
      <c r="C11" s="2">
        <v>0.3</v>
      </c>
      <c r="D11" s="55">
        <f t="shared" ref="D11:D15" si="12">D10+C11</f>
        <v>0.56000000000000005</v>
      </c>
      <c r="E11" s="2">
        <f t="shared" si="0"/>
        <v>2300</v>
      </c>
      <c r="F11" s="14">
        <f t="shared" si="1"/>
        <v>115000</v>
      </c>
      <c r="G11" s="14">
        <f t="shared" si="2"/>
        <v>0</v>
      </c>
      <c r="H11" s="14">
        <f t="shared" si="3"/>
        <v>115000</v>
      </c>
      <c r="I11" s="14">
        <f t="shared" si="4"/>
        <v>92000</v>
      </c>
      <c r="J11" s="14">
        <f t="shared" si="5"/>
        <v>23000</v>
      </c>
      <c r="K11" s="15">
        <f t="shared" si="6"/>
        <v>6900</v>
      </c>
      <c r="L11" s="34">
        <f t="shared" si="7"/>
        <v>92000</v>
      </c>
      <c r="M11" s="34">
        <f t="shared" si="8"/>
        <v>46000</v>
      </c>
      <c r="N11" s="34">
        <f t="shared" si="9"/>
        <v>0</v>
      </c>
      <c r="O11" s="34">
        <f t="shared" si="10"/>
        <v>46000</v>
      </c>
      <c r="P11" s="34">
        <f t="shared" si="11"/>
        <v>13800</v>
      </c>
    </row>
    <row r="12" spans="1:16" x14ac:dyDescent="0.3">
      <c r="A12" s="2">
        <v>5</v>
      </c>
      <c r="B12" s="3">
        <v>2400</v>
      </c>
      <c r="C12" s="3">
        <v>0.17</v>
      </c>
      <c r="D12" s="11">
        <f t="shared" si="12"/>
        <v>0.73000000000000009</v>
      </c>
      <c r="E12" s="2">
        <f t="shared" si="0"/>
        <v>2300</v>
      </c>
      <c r="F12" s="14">
        <f t="shared" si="1"/>
        <v>115000</v>
      </c>
      <c r="G12" s="14">
        <f t="shared" si="2"/>
        <v>0</v>
      </c>
      <c r="H12" s="14">
        <f t="shared" si="3"/>
        <v>115000</v>
      </c>
      <c r="I12" s="14">
        <f t="shared" si="4"/>
        <v>92000</v>
      </c>
      <c r="J12" s="14">
        <f t="shared" si="5"/>
        <v>23000</v>
      </c>
      <c r="K12" s="15">
        <f t="shared" si="6"/>
        <v>3910.0000000000005</v>
      </c>
      <c r="L12" s="34">
        <f t="shared" si="7"/>
        <v>92000</v>
      </c>
      <c r="M12" s="34">
        <f t="shared" si="8"/>
        <v>46000</v>
      </c>
      <c r="N12" s="34">
        <f t="shared" si="9"/>
        <v>0</v>
      </c>
      <c r="O12" s="34">
        <f t="shared" si="10"/>
        <v>46000</v>
      </c>
      <c r="P12" s="34">
        <f t="shared" si="11"/>
        <v>7820.0000000000009</v>
      </c>
    </row>
    <row r="13" spans="1:16" x14ac:dyDescent="0.3">
      <c r="A13" s="2">
        <v>6</v>
      </c>
      <c r="B13" s="22">
        <v>2500</v>
      </c>
      <c r="C13" s="22">
        <v>0.12</v>
      </c>
      <c r="D13" s="40">
        <f t="shared" si="12"/>
        <v>0.85000000000000009</v>
      </c>
      <c r="E13" s="2">
        <f t="shared" si="0"/>
        <v>2300</v>
      </c>
      <c r="F13" s="14">
        <f t="shared" si="1"/>
        <v>115000</v>
      </c>
      <c r="G13" s="14">
        <f t="shared" si="2"/>
        <v>0</v>
      </c>
      <c r="H13" s="14">
        <f t="shared" si="3"/>
        <v>115000</v>
      </c>
      <c r="I13" s="14">
        <f t="shared" si="4"/>
        <v>92000</v>
      </c>
      <c r="J13" s="14">
        <f t="shared" si="5"/>
        <v>23000</v>
      </c>
      <c r="K13" s="15">
        <f t="shared" si="6"/>
        <v>2760</v>
      </c>
      <c r="L13" s="34">
        <f t="shared" si="7"/>
        <v>92000</v>
      </c>
      <c r="M13" s="34">
        <f t="shared" si="8"/>
        <v>46000</v>
      </c>
      <c r="N13" s="34">
        <f t="shared" si="9"/>
        <v>0</v>
      </c>
      <c r="O13" s="34">
        <f t="shared" si="10"/>
        <v>46000</v>
      </c>
      <c r="P13" s="34">
        <f t="shared" si="11"/>
        <v>5520</v>
      </c>
    </row>
    <row r="14" spans="1:16" x14ac:dyDescent="0.3">
      <c r="A14" s="2">
        <v>7</v>
      </c>
      <c r="B14" s="2">
        <v>2600</v>
      </c>
      <c r="C14" s="2">
        <v>0.1</v>
      </c>
      <c r="D14" s="2">
        <f t="shared" si="12"/>
        <v>0.95000000000000007</v>
      </c>
      <c r="E14" s="2">
        <f t="shared" si="0"/>
        <v>2300</v>
      </c>
      <c r="F14" s="14">
        <f t="shared" si="1"/>
        <v>115000</v>
      </c>
      <c r="G14" s="14">
        <f t="shared" si="2"/>
        <v>0</v>
      </c>
      <c r="H14" s="14">
        <f t="shared" si="3"/>
        <v>115000</v>
      </c>
      <c r="I14" s="14">
        <f t="shared" si="4"/>
        <v>92000</v>
      </c>
      <c r="J14" s="14">
        <f t="shared" si="5"/>
        <v>23000</v>
      </c>
      <c r="K14" s="15">
        <f t="shared" si="6"/>
        <v>2300</v>
      </c>
      <c r="L14" s="34">
        <f t="shared" si="7"/>
        <v>92000</v>
      </c>
      <c r="M14" s="34">
        <f t="shared" si="8"/>
        <v>46000</v>
      </c>
      <c r="N14" s="34">
        <f t="shared" si="9"/>
        <v>0</v>
      </c>
      <c r="O14" s="34">
        <f t="shared" si="10"/>
        <v>46000</v>
      </c>
      <c r="P14" s="34">
        <f t="shared" si="11"/>
        <v>4600</v>
      </c>
    </row>
    <row r="15" spans="1:16" x14ac:dyDescent="0.3">
      <c r="A15" s="3">
        <v>8</v>
      </c>
      <c r="B15" s="2">
        <v>2700</v>
      </c>
      <c r="C15" s="2">
        <v>0.05</v>
      </c>
      <c r="D15" s="2">
        <f t="shared" si="12"/>
        <v>1</v>
      </c>
      <c r="E15" s="2">
        <f t="shared" si="0"/>
        <v>2300</v>
      </c>
      <c r="F15" s="14">
        <f t="shared" si="1"/>
        <v>115000</v>
      </c>
      <c r="G15" s="14">
        <f t="shared" si="2"/>
        <v>0</v>
      </c>
      <c r="H15" s="14">
        <f t="shared" si="3"/>
        <v>115000</v>
      </c>
      <c r="I15" s="14">
        <f t="shared" si="4"/>
        <v>92000</v>
      </c>
      <c r="J15" s="14">
        <f t="shared" si="5"/>
        <v>23000</v>
      </c>
      <c r="K15" s="15">
        <f t="shared" si="6"/>
        <v>1150</v>
      </c>
      <c r="L15" s="34">
        <f t="shared" si="7"/>
        <v>92000</v>
      </c>
      <c r="M15" s="34">
        <f t="shared" si="8"/>
        <v>46000</v>
      </c>
      <c r="N15" s="34">
        <f t="shared" si="9"/>
        <v>0</v>
      </c>
      <c r="O15" s="34">
        <f t="shared" si="10"/>
        <v>46000</v>
      </c>
      <c r="P15" s="34">
        <f t="shared" si="11"/>
        <v>2300</v>
      </c>
    </row>
    <row r="16" spans="1:16" x14ac:dyDescent="0.3">
      <c r="A16" s="1"/>
      <c r="B16" s="1"/>
      <c r="C16" s="1"/>
      <c r="D16" s="1"/>
      <c r="E16" s="3"/>
      <c r="F16" s="3"/>
      <c r="G16" s="3"/>
      <c r="H16" s="1"/>
      <c r="I16" s="18" t="s">
        <v>24</v>
      </c>
      <c r="J16" s="3"/>
      <c r="K16" s="21">
        <f>SUM(K8:K15)</f>
        <v>21600</v>
      </c>
      <c r="M16" s="18" t="s">
        <v>25</v>
      </c>
      <c r="N16" s="18"/>
      <c r="O16" s="36"/>
      <c r="P16" s="35">
        <f>SUM(P8:P15)</f>
        <v>45400</v>
      </c>
    </row>
    <row r="17" spans="1:14" x14ac:dyDescent="0.3">
      <c r="A17" s="7"/>
      <c r="B17" s="41"/>
      <c r="C17" s="41"/>
      <c r="D17" s="41"/>
      <c r="E17" s="41"/>
      <c r="F17" s="1"/>
      <c r="G17" s="1"/>
      <c r="H17" s="1"/>
      <c r="I17" s="1"/>
      <c r="J17" s="1"/>
      <c r="K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8" t="s">
        <v>8</v>
      </c>
      <c r="J18" s="1"/>
      <c r="K18" s="1"/>
      <c r="L18" s="1"/>
      <c r="M18" s="37">
        <f>K16+P16</f>
        <v>67000</v>
      </c>
      <c r="N18" s="37"/>
    </row>
  </sheetData>
  <mergeCells count="3">
    <mergeCell ref="A1:K1"/>
    <mergeCell ref="F6:K6"/>
    <mergeCell ref="L6:P6"/>
  </mergeCells>
  <pageMargins left="0.25" right="0.25" top="0.75" bottom="0.75" header="0.3" footer="0.3"/>
  <pageSetup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zoomScaleNormal="100" zoomScalePageLayoutView="135" workbookViewId="0">
      <selection activeCell="F6" sqref="F6:K6"/>
    </sheetView>
  </sheetViews>
  <sheetFormatPr defaultRowHeight="14.4" x14ac:dyDescent="0.3"/>
  <cols>
    <col min="1" max="1" width="4.88671875" customWidth="1"/>
    <col min="2" max="2" width="5" bestFit="1" customWidth="1"/>
    <col min="3" max="3" width="7.77734375" customWidth="1"/>
    <col min="4" max="4" width="7.5546875" customWidth="1"/>
    <col min="5" max="5" width="5" bestFit="1" customWidth="1"/>
    <col min="6" max="6" width="8.44140625" bestFit="1" customWidth="1"/>
    <col min="7" max="7" width="8.33203125" customWidth="1"/>
    <col min="8" max="8" width="10.109375" bestFit="1" customWidth="1"/>
    <col min="9" max="9" width="10.109375" customWidth="1"/>
    <col min="10" max="10" width="7.44140625" bestFit="1" customWidth="1"/>
    <col min="11" max="11" width="9" bestFit="1" customWidth="1"/>
    <col min="12" max="12" width="8.44140625" bestFit="1" customWidth="1"/>
    <col min="13" max="13" width="8.6640625" customWidth="1"/>
    <col min="14" max="14" width="9.21875" bestFit="1" customWidth="1"/>
    <col min="15" max="15" width="7.44140625" bestFit="1" customWidth="1"/>
    <col min="16" max="16" width="9.6640625" bestFit="1" customWidth="1"/>
  </cols>
  <sheetData>
    <row r="1" spans="1:16" ht="15" x14ac:dyDescent="0.25">
      <c r="A1" s="88" t="s">
        <v>27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6" ht="15" x14ac:dyDescent="0.25">
      <c r="A2" s="5" t="s">
        <v>5</v>
      </c>
      <c r="B2" s="1"/>
      <c r="C2" s="1"/>
      <c r="D2" s="38">
        <v>50</v>
      </c>
      <c r="E2" s="9"/>
      <c r="F2" s="9"/>
      <c r="G2" s="23" t="s">
        <v>6</v>
      </c>
      <c r="H2" s="24"/>
      <c r="I2" s="25">
        <f>D2-D3</f>
        <v>10</v>
      </c>
      <c r="J2" s="9"/>
      <c r="K2" s="9"/>
    </row>
    <row r="3" spans="1:16" x14ac:dyDescent="0.3">
      <c r="A3" t="s">
        <v>33</v>
      </c>
      <c r="D3" s="68">
        <v>40</v>
      </c>
      <c r="E3" s="1"/>
      <c r="F3" s="2"/>
      <c r="G3" s="31" t="s">
        <v>7</v>
      </c>
      <c r="H3" s="28"/>
      <c r="I3" s="32">
        <f>D3-D5</f>
        <v>28</v>
      </c>
      <c r="J3" s="3"/>
      <c r="K3" s="10"/>
    </row>
    <row r="4" spans="1:16" ht="15" x14ac:dyDescent="0.25">
      <c r="A4" s="7" t="s">
        <v>4</v>
      </c>
      <c r="B4" s="1"/>
      <c r="C4" s="1"/>
      <c r="D4" s="38">
        <v>20</v>
      </c>
      <c r="E4" s="1"/>
      <c r="F4" s="2"/>
      <c r="G4" s="28" t="s">
        <v>9</v>
      </c>
      <c r="H4" s="28"/>
      <c r="I4" s="58">
        <f>I2/(I2+I3)</f>
        <v>0.26315789473684209</v>
      </c>
      <c r="J4" s="30"/>
      <c r="K4" s="11"/>
    </row>
    <row r="5" spans="1:16" x14ac:dyDescent="0.3">
      <c r="A5" s="5" t="s">
        <v>35</v>
      </c>
      <c r="B5" s="1"/>
      <c r="C5" s="1"/>
      <c r="D5" s="67">
        <v>12</v>
      </c>
      <c r="E5" s="1"/>
      <c r="F5" s="2"/>
      <c r="G5" s="28" t="s">
        <v>16</v>
      </c>
      <c r="H5" s="28"/>
      <c r="I5" s="52">
        <v>2300</v>
      </c>
      <c r="J5" s="30"/>
      <c r="K5" s="2"/>
    </row>
    <row r="6" spans="1:16" ht="15" x14ac:dyDescent="0.25">
      <c r="A6" s="5"/>
      <c r="B6" s="1"/>
      <c r="C6" s="1"/>
      <c r="D6" s="20"/>
      <c r="E6" s="4"/>
      <c r="F6" s="90" t="s">
        <v>41</v>
      </c>
      <c r="G6" s="90"/>
      <c r="H6" s="90"/>
      <c r="I6" s="90"/>
      <c r="J6" s="90"/>
      <c r="K6" s="90"/>
      <c r="L6" s="91" t="s">
        <v>18</v>
      </c>
      <c r="M6" s="91"/>
      <c r="N6" s="91"/>
      <c r="O6" s="91"/>
      <c r="P6" s="91"/>
    </row>
    <row r="7" spans="1:16" ht="15" x14ac:dyDescent="0.25">
      <c r="A7" s="6" t="s">
        <v>26</v>
      </c>
      <c r="B7" s="6" t="s">
        <v>0</v>
      </c>
      <c r="C7" s="6" t="s">
        <v>2</v>
      </c>
      <c r="D7" s="4" t="s">
        <v>10</v>
      </c>
      <c r="E7" s="12" t="s">
        <v>1</v>
      </c>
      <c r="F7" s="13" t="s">
        <v>28</v>
      </c>
      <c r="G7" s="13" t="s">
        <v>21</v>
      </c>
      <c r="H7" s="13" t="s">
        <v>14</v>
      </c>
      <c r="I7" s="13" t="s">
        <v>11</v>
      </c>
      <c r="J7" s="13" t="s">
        <v>12</v>
      </c>
      <c r="K7" s="16" t="s">
        <v>15</v>
      </c>
      <c r="L7" s="13" t="s">
        <v>22</v>
      </c>
      <c r="M7" s="13" t="s">
        <v>30</v>
      </c>
      <c r="N7" s="13" t="s">
        <v>36</v>
      </c>
      <c r="O7" s="13" t="s">
        <v>12</v>
      </c>
      <c r="P7" s="13" t="s">
        <v>23</v>
      </c>
    </row>
    <row r="8" spans="1:16" ht="15" x14ac:dyDescent="0.25">
      <c r="A8" s="2">
        <v>1</v>
      </c>
      <c r="B8" s="2">
        <v>2000</v>
      </c>
      <c r="C8" s="2">
        <v>0.03</v>
      </c>
      <c r="D8" s="1">
        <f>C8</f>
        <v>0.03</v>
      </c>
      <c r="E8" s="2">
        <f>$I$5</f>
        <v>2300</v>
      </c>
      <c r="F8" s="14">
        <f>$D$2*MIN(B8,E8)</f>
        <v>100000</v>
      </c>
      <c r="G8" s="14">
        <f>$D$5*MAX(E8-B8,0)</f>
        <v>3600</v>
      </c>
      <c r="H8" s="14">
        <f>F8+G8</f>
        <v>103600</v>
      </c>
      <c r="I8" s="14">
        <f>E8*$D$3</f>
        <v>92000</v>
      </c>
      <c r="J8" s="14">
        <f>H8-I8</f>
        <v>11600</v>
      </c>
      <c r="K8" s="15">
        <f>J8*C8</f>
        <v>348</v>
      </c>
      <c r="L8" s="34">
        <f>I8</f>
        <v>92000</v>
      </c>
      <c r="M8" s="34">
        <f>$D$4*E8</f>
        <v>46000</v>
      </c>
      <c r="N8" s="34">
        <f>G8</f>
        <v>3600</v>
      </c>
      <c r="O8" s="34">
        <f>L8-M8-N8</f>
        <v>42400</v>
      </c>
      <c r="P8" s="34">
        <f>O8*C8</f>
        <v>1272</v>
      </c>
    </row>
    <row r="9" spans="1:16" ht="15" x14ac:dyDescent="0.25">
      <c r="A9" s="2">
        <v>2</v>
      </c>
      <c r="B9" s="2">
        <v>2100</v>
      </c>
      <c r="C9" s="2">
        <v>0.08</v>
      </c>
      <c r="D9" s="1">
        <f>D8+C9</f>
        <v>0.11</v>
      </c>
      <c r="E9" s="2">
        <f t="shared" ref="E9:E15" si="0">$I$5</f>
        <v>2300</v>
      </c>
      <c r="F9" s="14">
        <f t="shared" ref="F9:F15" si="1">$D$2*MIN(B9,E9)</f>
        <v>105000</v>
      </c>
      <c r="G9" s="14">
        <f t="shared" ref="G9:G15" si="2">$D$5*MAX(E9-B9,0)</f>
        <v>2400</v>
      </c>
      <c r="H9" s="14">
        <f t="shared" ref="H9:H15" si="3">F9+G9</f>
        <v>107400</v>
      </c>
      <c r="I9" s="14">
        <f t="shared" ref="I9:I15" si="4">E9*$D$3</f>
        <v>92000</v>
      </c>
      <c r="J9" s="14">
        <f t="shared" ref="J9:J15" si="5">H9-I9</f>
        <v>15400</v>
      </c>
      <c r="K9" s="15">
        <f t="shared" ref="K9:K15" si="6">J9*C9</f>
        <v>1232</v>
      </c>
      <c r="L9" s="34">
        <f t="shared" ref="L9:L15" si="7">I9</f>
        <v>92000</v>
      </c>
      <c r="M9" s="34">
        <f t="shared" ref="M9:M15" si="8">$D$4*E9</f>
        <v>46000</v>
      </c>
      <c r="N9" s="34">
        <f t="shared" ref="N9:N15" si="9">G9</f>
        <v>2400</v>
      </c>
      <c r="O9" s="34">
        <f t="shared" ref="O9:O15" si="10">L9-M9-N9</f>
        <v>43600</v>
      </c>
      <c r="P9" s="34">
        <f t="shared" ref="P9:P15" si="11">O9*C9</f>
        <v>3488</v>
      </c>
    </row>
    <row r="10" spans="1:16" ht="15" x14ac:dyDescent="0.25">
      <c r="A10" s="2">
        <v>3</v>
      </c>
      <c r="B10" s="42">
        <v>2200</v>
      </c>
      <c r="C10" s="42">
        <v>0.15</v>
      </c>
      <c r="D10" s="53">
        <f>D9+C10</f>
        <v>0.26</v>
      </c>
      <c r="E10" s="2">
        <f t="shared" si="0"/>
        <v>2300</v>
      </c>
      <c r="F10" s="14">
        <f t="shared" si="1"/>
        <v>110000</v>
      </c>
      <c r="G10" s="14">
        <f t="shared" si="2"/>
        <v>1200</v>
      </c>
      <c r="H10" s="14">
        <f t="shared" si="3"/>
        <v>111200</v>
      </c>
      <c r="I10" s="14">
        <f t="shared" si="4"/>
        <v>92000</v>
      </c>
      <c r="J10" s="14">
        <f t="shared" si="5"/>
        <v>19200</v>
      </c>
      <c r="K10" s="15">
        <f t="shared" si="6"/>
        <v>2880</v>
      </c>
      <c r="L10" s="34">
        <f t="shared" si="7"/>
        <v>92000</v>
      </c>
      <c r="M10" s="34">
        <f t="shared" si="8"/>
        <v>46000</v>
      </c>
      <c r="N10" s="34">
        <f t="shared" si="9"/>
        <v>1200</v>
      </c>
      <c r="O10" s="34">
        <f t="shared" si="10"/>
        <v>44800</v>
      </c>
      <c r="P10" s="34">
        <f t="shared" si="11"/>
        <v>6720</v>
      </c>
    </row>
    <row r="11" spans="1:16" ht="15" x14ac:dyDescent="0.25">
      <c r="A11" s="2">
        <v>4</v>
      </c>
      <c r="B11" s="3">
        <v>2300</v>
      </c>
      <c r="C11" s="3">
        <v>0.3</v>
      </c>
      <c r="D11" s="11">
        <f t="shared" ref="D11:D15" si="12">D10+C11</f>
        <v>0.56000000000000005</v>
      </c>
      <c r="E11" s="2">
        <f t="shared" si="0"/>
        <v>2300</v>
      </c>
      <c r="F11" s="14">
        <f t="shared" si="1"/>
        <v>115000</v>
      </c>
      <c r="G11" s="14">
        <f t="shared" si="2"/>
        <v>0</v>
      </c>
      <c r="H11" s="14">
        <f t="shared" si="3"/>
        <v>115000</v>
      </c>
      <c r="I11" s="14">
        <f t="shared" si="4"/>
        <v>92000</v>
      </c>
      <c r="J11" s="14">
        <f t="shared" si="5"/>
        <v>23000</v>
      </c>
      <c r="K11" s="15">
        <f t="shared" si="6"/>
        <v>6900</v>
      </c>
      <c r="L11" s="34">
        <f t="shared" si="7"/>
        <v>92000</v>
      </c>
      <c r="M11" s="34">
        <f t="shared" si="8"/>
        <v>46000</v>
      </c>
      <c r="N11" s="34">
        <f t="shared" si="9"/>
        <v>0</v>
      </c>
      <c r="O11" s="34">
        <f t="shared" si="10"/>
        <v>46000</v>
      </c>
      <c r="P11" s="34">
        <f t="shared" si="11"/>
        <v>13800</v>
      </c>
    </row>
    <row r="12" spans="1:16" x14ac:dyDescent="0.3">
      <c r="A12" s="2">
        <v>5</v>
      </c>
      <c r="B12" s="3">
        <v>2400</v>
      </c>
      <c r="C12" s="3">
        <v>0.17</v>
      </c>
      <c r="D12" s="11">
        <f t="shared" si="12"/>
        <v>0.73000000000000009</v>
      </c>
      <c r="E12" s="2">
        <f t="shared" si="0"/>
        <v>2300</v>
      </c>
      <c r="F12" s="14">
        <f t="shared" si="1"/>
        <v>115000</v>
      </c>
      <c r="G12" s="14">
        <f t="shared" si="2"/>
        <v>0</v>
      </c>
      <c r="H12" s="14">
        <f t="shared" si="3"/>
        <v>115000</v>
      </c>
      <c r="I12" s="14">
        <f t="shared" si="4"/>
        <v>92000</v>
      </c>
      <c r="J12" s="14">
        <f t="shared" si="5"/>
        <v>23000</v>
      </c>
      <c r="K12" s="15">
        <f t="shared" si="6"/>
        <v>3910.0000000000005</v>
      </c>
      <c r="L12" s="34">
        <f t="shared" si="7"/>
        <v>92000</v>
      </c>
      <c r="M12" s="34">
        <f t="shared" si="8"/>
        <v>46000</v>
      </c>
      <c r="N12" s="34">
        <f t="shared" si="9"/>
        <v>0</v>
      </c>
      <c r="O12" s="34">
        <f t="shared" si="10"/>
        <v>46000</v>
      </c>
      <c r="P12" s="34">
        <f t="shared" si="11"/>
        <v>7820.0000000000009</v>
      </c>
    </row>
    <row r="13" spans="1:16" x14ac:dyDescent="0.3">
      <c r="A13" s="2">
        <v>6</v>
      </c>
      <c r="B13" s="69">
        <v>2500</v>
      </c>
      <c r="C13" s="22">
        <v>0.12</v>
      </c>
      <c r="D13" s="40">
        <f t="shared" si="12"/>
        <v>0.85000000000000009</v>
      </c>
      <c r="E13" s="2">
        <f t="shared" si="0"/>
        <v>2300</v>
      </c>
      <c r="F13" s="14">
        <f t="shared" si="1"/>
        <v>115000</v>
      </c>
      <c r="G13" s="14">
        <f t="shared" si="2"/>
        <v>0</v>
      </c>
      <c r="H13" s="14">
        <f t="shared" si="3"/>
        <v>115000</v>
      </c>
      <c r="I13" s="14">
        <f t="shared" si="4"/>
        <v>92000</v>
      </c>
      <c r="J13" s="14">
        <f t="shared" si="5"/>
        <v>23000</v>
      </c>
      <c r="K13" s="15">
        <f t="shared" si="6"/>
        <v>2760</v>
      </c>
      <c r="L13" s="34">
        <f t="shared" si="7"/>
        <v>92000</v>
      </c>
      <c r="M13" s="34">
        <f t="shared" si="8"/>
        <v>46000</v>
      </c>
      <c r="N13" s="34">
        <f t="shared" si="9"/>
        <v>0</v>
      </c>
      <c r="O13" s="34">
        <f t="shared" si="10"/>
        <v>46000</v>
      </c>
      <c r="P13" s="34">
        <f t="shared" si="11"/>
        <v>5520</v>
      </c>
    </row>
    <row r="14" spans="1:16" x14ac:dyDescent="0.3">
      <c r="A14" s="2">
        <v>7</v>
      </c>
      <c r="B14" s="2">
        <v>2600</v>
      </c>
      <c r="C14" s="2">
        <v>0.1</v>
      </c>
      <c r="D14" s="2">
        <f t="shared" si="12"/>
        <v>0.95000000000000007</v>
      </c>
      <c r="E14" s="2">
        <f t="shared" si="0"/>
        <v>2300</v>
      </c>
      <c r="F14" s="14">
        <f t="shared" si="1"/>
        <v>115000</v>
      </c>
      <c r="G14" s="14">
        <f t="shared" si="2"/>
        <v>0</v>
      </c>
      <c r="H14" s="14">
        <f t="shared" si="3"/>
        <v>115000</v>
      </c>
      <c r="I14" s="14">
        <f t="shared" si="4"/>
        <v>92000</v>
      </c>
      <c r="J14" s="14">
        <f t="shared" si="5"/>
        <v>23000</v>
      </c>
      <c r="K14" s="15">
        <f t="shared" si="6"/>
        <v>2300</v>
      </c>
      <c r="L14" s="34">
        <f t="shared" si="7"/>
        <v>92000</v>
      </c>
      <c r="M14" s="34">
        <f t="shared" si="8"/>
        <v>46000</v>
      </c>
      <c r="N14" s="34">
        <f t="shared" si="9"/>
        <v>0</v>
      </c>
      <c r="O14" s="34">
        <f t="shared" si="10"/>
        <v>46000</v>
      </c>
      <c r="P14" s="34">
        <f t="shared" si="11"/>
        <v>4600</v>
      </c>
    </row>
    <row r="15" spans="1:16" x14ac:dyDescent="0.3">
      <c r="A15" s="3">
        <v>8</v>
      </c>
      <c r="B15" s="2">
        <v>2700</v>
      </c>
      <c r="C15" s="2">
        <v>0.05</v>
      </c>
      <c r="D15" s="2">
        <f t="shared" si="12"/>
        <v>1</v>
      </c>
      <c r="E15" s="2">
        <f t="shared" si="0"/>
        <v>2300</v>
      </c>
      <c r="F15" s="14">
        <f t="shared" si="1"/>
        <v>115000</v>
      </c>
      <c r="G15" s="14">
        <f t="shared" si="2"/>
        <v>0</v>
      </c>
      <c r="H15" s="14">
        <f t="shared" si="3"/>
        <v>115000</v>
      </c>
      <c r="I15" s="14">
        <f t="shared" si="4"/>
        <v>92000</v>
      </c>
      <c r="J15" s="14">
        <f t="shared" si="5"/>
        <v>23000</v>
      </c>
      <c r="K15" s="15">
        <f t="shared" si="6"/>
        <v>1150</v>
      </c>
      <c r="L15" s="34">
        <f t="shared" si="7"/>
        <v>92000</v>
      </c>
      <c r="M15" s="34">
        <f t="shared" si="8"/>
        <v>46000</v>
      </c>
      <c r="N15" s="34">
        <f t="shared" si="9"/>
        <v>0</v>
      </c>
      <c r="O15" s="34">
        <f t="shared" si="10"/>
        <v>46000</v>
      </c>
      <c r="P15" s="34">
        <f t="shared" si="11"/>
        <v>2300</v>
      </c>
    </row>
    <row r="16" spans="1:16" x14ac:dyDescent="0.3">
      <c r="A16" s="1"/>
      <c r="B16" s="1"/>
      <c r="C16" s="1"/>
      <c r="D16" s="1"/>
      <c r="E16" s="3"/>
      <c r="F16" s="3"/>
      <c r="G16" s="3"/>
      <c r="H16" s="1"/>
      <c r="I16" s="18" t="s">
        <v>24</v>
      </c>
      <c r="J16" s="3"/>
      <c r="K16" s="21">
        <f>SUM(K8:K15)</f>
        <v>21480</v>
      </c>
      <c r="M16" s="18" t="s">
        <v>25</v>
      </c>
      <c r="N16" s="18"/>
      <c r="O16" s="36"/>
      <c r="P16" s="35">
        <f>SUM(P8:P15)</f>
        <v>45520</v>
      </c>
    </row>
    <row r="17" spans="1:14" x14ac:dyDescent="0.3">
      <c r="A17" s="7"/>
      <c r="B17" s="41"/>
      <c r="C17" s="41"/>
      <c r="D17" s="41"/>
      <c r="E17" s="41"/>
      <c r="F17" s="1"/>
      <c r="G17" s="1"/>
      <c r="H17" s="1"/>
      <c r="I17" s="1"/>
      <c r="J17" s="1"/>
      <c r="K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8" t="s">
        <v>8</v>
      </c>
      <c r="J18" s="1"/>
      <c r="K18" s="1"/>
      <c r="L18" s="1"/>
      <c r="M18" s="44">
        <f>K16+P16</f>
        <v>67000</v>
      </c>
      <c r="N18" s="44"/>
    </row>
  </sheetData>
  <mergeCells count="3">
    <mergeCell ref="A1:K1"/>
    <mergeCell ref="F6:K6"/>
    <mergeCell ref="L6:P6"/>
  </mergeCells>
  <pageMargins left="0.25" right="0.25" top="0.75" bottom="0.75" header="0.3" footer="0.3"/>
  <pageSetup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PageLayoutView="135" workbookViewId="0">
      <selection sqref="A1:K1"/>
    </sheetView>
  </sheetViews>
  <sheetFormatPr defaultRowHeight="14.4" x14ac:dyDescent="0.3"/>
  <cols>
    <col min="1" max="1" width="4.88671875" customWidth="1"/>
    <col min="2" max="2" width="6" customWidth="1"/>
    <col min="3" max="3" width="6.88671875" customWidth="1"/>
    <col min="4" max="4" width="7.5546875" customWidth="1"/>
    <col min="5" max="5" width="6.88671875" customWidth="1"/>
    <col min="6" max="6" width="11.109375" bestFit="1" customWidth="1"/>
    <col min="7" max="7" width="7.109375" customWidth="1"/>
    <col min="8" max="8" width="10.109375" bestFit="1" customWidth="1"/>
    <col min="9" max="9" width="10.109375" customWidth="1"/>
    <col min="12" max="12" width="7" customWidth="1"/>
    <col min="13" max="14" width="8.6640625" customWidth="1"/>
  </cols>
  <sheetData>
    <row r="1" spans="1:16" x14ac:dyDescent="0.25">
      <c r="A1" s="88" t="s">
        <v>27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6" x14ac:dyDescent="0.25">
      <c r="A2" s="5" t="s">
        <v>5</v>
      </c>
      <c r="B2" s="1"/>
      <c r="C2" s="1"/>
      <c r="D2" s="38">
        <v>50</v>
      </c>
      <c r="E2" s="9"/>
      <c r="F2" s="9"/>
      <c r="G2" s="23" t="s">
        <v>6</v>
      </c>
      <c r="H2" s="24"/>
      <c r="I2" s="25"/>
      <c r="J2" s="9"/>
      <c r="K2" s="9"/>
    </row>
    <row r="3" spans="1:16" x14ac:dyDescent="0.25">
      <c r="A3" t="s">
        <v>17</v>
      </c>
      <c r="D3" s="39">
        <v>40</v>
      </c>
      <c r="E3" s="1"/>
      <c r="F3" s="2"/>
      <c r="G3" s="31" t="s">
        <v>7</v>
      </c>
      <c r="H3" s="28"/>
      <c r="I3" s="32"/>
      <c r="J3" s="3"/>
      <c r="K3" s="10"/>
    </row>
    <row r="4" spans="1:16" x14ac:dyDescent="0.25">
      <c r="A4" s="7" t="s">
        <v>4</v>
      </c>
      <c r="B4" s="1"/>
      <c r="C4" s="1"/>
      <c r="D4" s="38">
        <v>20</v>
      </c>
      <c r="E4" s="1"/>
      <c r="F4" s="2"/>
      <c r="G4" s="28" t="s">
        <v>9</v>
      </c>
      <c r="H4" s="28"/>
      <c r="I4" s="33"/>
      <c r="J4" s="30"/>
      <c r="K4" s="11"/>
    </row>
    <row r="5" spans="1:16" x14ac:dyDescent="0.25">
      <c r="A5" s="5" t="s">
        <v>29</v>
      </c>
      <c r="B5" s="1"/>
      <c r="C5" s="1"/>
      <c r="D5" s="38">
        <v>15</v>
      </c>
      <c r="E5" s="1"/>
      <c r="F5" s="2"/>
      <c r="G5" s="28" t="s">
        <v>16</v>
      </c>
      <c r="H5" s="28"/>
      <c r="I5" s="28"/>
      <c r="J5" s="30"/>
      <c r="K5" s="2"/>
    </row>
    <row r="6" spans="1:16" x14ac:dyDescent="0.25">
      <c r="A6" s="5"/>
      <c r="B6" s="1"/>
      <c r="C6" s="1"/>
      <c r="D6" s="20"/>
      <c r="E6" s="4"/>
      <c r="F6" s="90" t="s">
        <v>13</v>
      </c>
      <c r="G6" s="90"/>
      <c r="H6" s="90"/>
      <c r="I6" s="90"/>
      <c r="J6" s="90"/>
      <c r="K6" s="90"/>
      <c r="L6" s="91" t="s">
        <v>18</v>
      </c>
      <c r="M6" s="91"/>
      <c r="N6" s="91"/>
      <c r="O6" s="91"/>
      <c r="P6" s="91"/>
    </row>
    <row r="7" spans="1:16" x14ac:dyDescent="0.25">
      <c r="A7" s="6" t="s">
        <v>26</v>
      </c>
      <c r="B7" s="6" t="s">
        <v>0</v>
      </c>
      <c r="C7" s="6" t="s">
        <v>2</v>
      </c>
      <c r="D7" s="43" t="s">
        <v>10</v>
      </c>
      <c r="E7" s="6" t="s">
        <v>1</v>
      </c>
      <c r="F7" s="13" t="s">
        <v>28</v>
      </c>
      <c r="G7" s="13" t="s">
        <v>21</v>
      </c>
      <c r="H7" s="13" t="s">
        <v>14</v>
      </c>
      <c r="I7" s="13" t="s">
        <v>11</v>
      </c>
      <c r="J7" s="13" t="s">
        <v>12</v>
      </c>
      <c r="K7" s="16" t="s">
        <v>15</v>
      </c>
      <c r="L7" s="13" t="s">
        <v>22</v>
      </c>
      <c r="M7" s="13" t="s">
        <v>30</v>
      </c>
      <c r="N7" s="13" t="s">
        <v>31</v>
      </c>
      <c r="O7" s="13" t="s">
        <v>12</v>
      </c>
      <c r="P7" s="13" t="s">
        <v>23</v>
      </c>
    </row>
    <row r="8" spans="1:16" x14ac:dyDescent="0.25">
      <c r="A8" s="2">
        <v>1</v>
      </c>
      <c r="B8" s="41">
        <v>2000</v>
      </c>
      <c r="C8" s="41">
        <v>0.03</v>
      </c>
      <c r="D8" s="41">
        <f>C8</f>
        <v>0.03</v>
      </c>
      <c r="E8" s="41">
        <f>$I$5</f>
        <v>0</v>
      </c>
      <c r="F8" s="14"/>
      <c r="G8" s="14"/>
      <c r="H8" s="14"/>
      <c r="I8" s="14"/>
      <c r="J8" s="14"/>
      <c r="K8" s="15"/>
      <c r="L8" s="34"/>
      <c r="M8" s="34"/>
      <c r="N8" s="34"/>
      <c r="O8" s="34"/>
      <c r="P8" s="34"/>
    </row>
    <row r="9" spans="1:16" x14ac:dyDescent="0.25">
      <c r="A9" s="2">
        <v>2</v>
      </c>
      <c r="B9" s="41">
        <v>2100</v>
      </c>
      <c r="C9" s="41">
        <v>0.08</v>
      </c>
      <c r="D9" s="41">
        <f>D8+C9</f>
        <v>0.11</v>
      </c>
      <c r="E9" s="41">
        <f t="shared" ref="E9:E15" si="0">$I$5</f>
        <v>0</v>
      </c>
      <c r="F9" s="14"/>
      <c r="G9" s="14"/>
      <c r="H9" s="14"/>
      <c r="I9" s="14"/>
      <c r="J9" s="14"/>
      <c r="K9" s="15"/>
      <c r="L9" s="34"/>
      <c r="M9" s="34"/>
      <c r="N9" s="34"/>
      <c r="O9" s="34"/>
      <c r="P9" s="34"/>
    </row>
    <row r="10" spans="1:16" x14ac:dyDescent="0.25">
      <c r="A10" s="2">
        <v>3</v>
      </c>
      <c r="B10" s="22">
        <v>2200</v>
      </c>
      <c r="C10" s="22">
        <v>0.15</v>
      </c>
      <c r="D10" s="22">
        <f>D9+C10</f>
        <v>0.26</v>
      </c>
      <c r="E10" s="41">
        <f t="shared" si="0"/>
        <v>0</v>
      </c>
      <c r="F10" s="14"/>
      <c r="G10" s="14"/>
      <c r="H10" s="14"/>
      <c r="I10" s="14"/>
      <c r="J10" s="14"/>
      <c r="K10" s="15"/>
      <c r="L10" s="34"/>
      <c r="M10" s="34"/>
      <c r="N10" s="34"/>
      <c r="O10" s="34"/>
      <c r="P10" s="34"/>
    </row>
    <row r="11" spans="1:16" x14ac:dyDescent="0.25">
      <c r="A11" s="2">
        <v>4</v>
      </c>
      <c r="B11" s="22">
        <v>2300</v>
      </c>
      <c r="C11" s="22">
        <v>0.3</v>
      </c>
      <c r="D11" s="22">
        <f t="shared" ref="D11:D15" si="1">D10+C11</f>
        <v>0.56000000000000005</v>
      </c>
      <c r="E11" s="41">
        <f t="shared" si="0"/>
        <v>0</v>
      </c>
      <c r="F11" s="14"/>
      <c r="G11" s="14"/>
      <c r="H11" s="14"/>
      <c r="I11" s="14"/>
      <c r="J11" s="14"/>
      <c r="K11" s="15"/>
      <c r="L11" s="34"/>
      <c r="M11" s="34"/>
      <c r="N11" s="34"/>
      <c r="O11" s="34"/>
      <c r="P11" s="34"/>
    </row>
    <row r="12" spans="1:16" x14ac:dyDescent="0.25">
      <c r="A12" s="2">
        <v>5</v>
      </c>
      <c r="B12" s="41">
        <v>2400</v>
      </c>
      <c r="C12" s="41">
        <v>0.17</v>
      </c>
      <c r="D12" s="41">
        <f t="shared" si="1"/>
        <v>0.73000000000000009</v>
      </c>
      <c r="E12" s="41">
        <f t="shared" si="0"/>
        <v>0</v>
      </c>
      <c r="F12" s="14"/>
      <c r="G12" s="14"/>
      <c r="H12" s="14"/>
      <c r="I12" s="14"/>
      <c r="J12" s="14"/>
      <c r="K12" s="15"/>
      <c r="L12" s="34"/>
      <c r="M12" s="34"/>
      <c r="N12" s="34"/>
      <c r="O12" s="34"/>
      <c r="P12" s="34"/>
    </row>
    <row r="13" spans="1:16" x14ac:dyDescent="0.25">
      <c r="A13" s="2">
        <v>6</v>
      </c>
      <c r="B13" s="22">
        <v>2500</v>
      </c>
      <c r="C13" s="22">
        <v>0.12</v>
      </c>
      <c r="D13" s="22">
        <f t="shared" si="1"/>
        <v>0.85000000000000009</v>
      </c>
      <c r="E13" s="41">
        <f t="shared" si="0"/>
        <v>0</v>
      </c>
      <c r="F13" s="14"/>
      <c r="G13" s="14"/>
      <c r="H13" s="14"/>
      <c r="I13" s="14"/>
      <c r="J13" s="14"/>
      <c r="K13" s="15"/>
      <c r="L13" s="34"/>
      <c r="M13" s="34"/>
      <c r="N13" s="34"/>
      <c r="O13" s="34"/>
      <c r="P13" s="34"/>
    </row>
    <row r="14" spans="1:16" x14ac:dyDescent="0.25">
      <c r="A14" s="2">
        <v>7</v>
      </c>
      <c r="B14" s="41">
        <v>2600</v>
      </c>
      <c r="C14" s="41">
        <v>0.1</v>
      </c>
      <c r="D14" s="41">
        <f t="shared" si="1"/>
        <v>0.95000000000000007</v>
      </c>
      <c r="E14" s="41">
        <f t="shared" si="0"/>
        <v>0</v>
      </c>
      <c r="F14" s="14"/>
      <c r="G14" s="14"/>
      <c r="H14" s="14"/>
      <c r="I14" s="14"/>
      <c r="J14" s="14"/>
      <c r="K14" s="15"/>
      <c r="L14" s="34"/>
      <c r="M14" s="34"/>
      <c r="N14" s="34"/>
      <c r="O14" s="34"/>
      <c r="P14" s="34"/>
    </row>
    <row r="15" spans="1:16" x14ac:dyDescent="0.25">
      <c r="A15" s="3">
        <v>8</v>
      </c>
      <c r="B15" s="41">
        <v>2700</v>
      </c>
      <c r="C15" s="41">
        <v>0.05</v>
      </c>
      <c r="D15" s="41">
        <f t="shared" si="1"/>
        <v>1</v>
      </c>
      <c r="E15" s="41">
        <f t="shared" si="0"/>
        <v>0</v>
      </c>
      <c r="F15" s="14"/>
      <c r="G15" s="14"/>
      <c r="H15" s="14"/>
      <c r="I15" s="14"/>
      <c r="J15" s="14"/>
      <c r="K15" s="15"/>
      <c r="L15" s="34"/>
      <c r="M15" s="34"/>
      <c r="N15" s="34"/>
      <c r="O15" s="34"/>
      <c r="P15" s="34"/>
    </row>
    <row r="16" spans="1:16" x14ac:dyDescent="0.25">
      <c r="A16" s="1"/>
      <c r="B16" s="41"/>
      <c r="C16" s="41"/>
      <c r="D16" s="41"/>
      <c r="E16" s="42"/>
      <c r="F16" s="3"/>
      <c r="G16" s="3"/>
      <c r="H16" s="1"/>
      <c r="I16" s="18" t="s">
        <v>24</v>
      </c>
      <c r="J16" s="3"/>
      <c r="K16" s="21">
        <f>SUM(K8:K15)</f>
        <v>0</v>
      </c>
      <c r="M16" s="18" t="s">
        <v>25</v>
      </c>
      <c r="N16" s="18"/>
      <c r="O16" s="36"/>
      <c r="P16" s="35">
        <f>SUM(P8:P15)</f>
        <v>0</v>
      </c>
    </row>
    <row r="17" spans="1:14" x14ac:dyDescent="0.25">
      <c r="A17" s="7"/>
      <c r="B17" s="41"/>
      <c r="C17" s="41"/>
      <c r="D17" s="41"/>
      <c r="E17" s="41"/>
      <c r="F17" s="1"/>
      <c r="G17" s="1"/>
      <c r="H17" s="1"/>
      <c r="I17" s="1"/>
      <c r="J17" s="1"/>
      <c r="K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8" t="s">
        <v>8</v>
      </c>
      <c r="J18" s="1"/>
      <c r="K18" s="1"/>
      <c r="L18" s="1"/>
      <c r="M18" s="37">
        <f>K16+P16</f>
        <v>0</v>
      </c>
      <c r="N18" s="37"/>
    </row>
  </sheetData>
  <mergeCells count="3">
    <mergeCell ref="A1:K1"/>
    <mergeCell ref="F6:K6"/>
    <mergeCell ref="L6:P6"/>
  </mergeCells>
  <pageMargins left="0.25" right="0.25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view="pageLayout" zoomScaleNormal="100" workbookViewId="0">
      <selection activeCell="F17" sqref="F17"/>
    </sheetView>
  </sheetViews>
  <sheetFormatPr defaultRowHeight="14.4" x14ac:dyDescent="0.3"/>
  <cols>
    <col min="1" max="1" width="13.109375" bestFit="1" customWidth="1"/>
    <col min="2" max="2" width="13.21875" bestFit="1" customWidth="1"/>
    <col min="3" max="3" width="10.44140625" bestFit="1" customWidth="1"/>
    <col min="5" max="5" width="10.44140625" style="1" bestFit="1" customWidth="1"/>
    <col min="6" max="6" width="11.21875" bestFit="1" customWidth="1"/>
    <col min="7" max="7" width="12.33203125" bestFit="1" customWidth="1"/>
    <col min="8" max="8" width="10.6640625" bestFit="1" customWidth="1"/>
  </cols>
  <sheetData>
    <row r="2" spans="1:8" ht="28.8" x14ac:dyDescent="0.3">
      <c r="A2" s="71" t="s">
        <v>44</v>
      </c>
      <c r="B2" s="71" t="s">
        <v>45</v>
      </c>
      <c r="C2" s="71" t="s">
        <v>7</v>
      </c>
      <c r="D2" s="71" t="s">
        <v>46</v>
      </c>
      <c r="E2" s="72" t="s">
        <v>47</v>
      </c>
      <c r="F2" s="73" t="s">
        <v>48</v>
      </c>
      <c r="G2" s="73" t="s">
        <v>49</v>
      </c>
      <c r="H2" s="73" t="s">
        <v>50</v>
      </c>
    </row>
    <row r="3" spans="1:8" x14ac:dyDescent="0.3">
      <c r="A3" s="76">
        <v>10</v>
      </c>
      <c r="B3" s="74">
        <f>50-40</f>
        <v>10</v>
      </c>
      <c r="C3" s="75">
        <f>40-A3</f>
        <v>30</v>
      </c>
      <c r="D3" s="77">
        <f>B3/(B3+C3)</f>
        <v>0.25</v>
      </c>
      <c r="E3" s="70">
        <v>2200</v>
      </c>
      <c r="F3" s="74">
        <v>21440</v>
      </c>
      <c r="G3" s="74">
        <v>43860</v>
      </c>
      <c r="H3" s="74">
        <f>F3+G3</f>
        <v>65300</v>
      </c>
    </row>
    <row r="4" spans="1:8" x14ac:dyDescent="0.3">
      <c r="A4" s="76">
        <v>11</v>
      </c>
      <c r="B4" s="74">
        <f t="shared" ref="B4:B32" si="0">50-40</f>
        <v>10</v>
      </c>
      <c r="C4" s="75">
        <f t="shared" ref="C4:C32" si="1">40-A4</f>
        <v>29</v>
      </c>
      <c r="D4" s="77">
        <f t="shared" ref="D4:D32" si="2">B4/(B4+C4)</f>
        <v>0.25641025641025639</v>
      </c>
      <c r="E4" s="70">
        <v>2200</v>
      </c>
      <c r="F4" s="74">
        <v>21454</v>
      </c>
      <c r="G4" s="74">
        <v>43846</v>
      </c>
      <c r="H4" s="74">
        <f>F4+G4</f>
        <v>65300</v>
      </c>
    </row>
    <row r="5" spans="1:8" x14ac:dyDescent="0.3">
      <c r="A5" s="83">
        <v>12</v>
      </c>
      <c r="B5" s="84">
        <f t="shared" si="0"/>
        <v>10</v>
      </c>
      <c r="C5" s="85">
        <f t="shared" si="1"/>
        <v>28</v>
      </c>
      <c r="D5" s="86">
        <f t="shared" si="2"/>
        <v>0.26315789473684209</v>
      </c>
      <c r="E5" s="87">
        <v>2300</v>
      </c>
      <c r="F5" s="74">
        <v>21480</v>
      </c>
      <c r="G5" s="74">
        <v>45520</v>
      </c>
      <c r="H5" s="74">
        <f t="shared" ref="H5:H32" si="3">F5+G5</f>
        <v>67000</v>
      </c>
    </row>
    <row r="6" spans="1:8" x14ac:dyDescent="0.3">
      <c r="A6" s="76">
        <v>13</v>
      </c>
      <c r="B6" s="74">
        <f t="shared" si="0"/>
        <v>10</v>
      </c>
      <c r="C6" s="75">
        <f t="shared" si="1"/>
        <v>27</v>
      </c>
      <c r="D6" s="77">
        <f t="shared" si="2"/>
        <v>0.27027027027027029</v>
      </c>
      <c r="E6" s="70">
        <v>2300</v>
      </c>
      <c r="H6" s="74"/>
    </row>
    <row r="7" spans="1:8" x14ac:dyDescent="0.3">
      <c r="A7" s="76">
        <v>14</v>
      </c>
      <c r="B7" s="74">
        <f t="shared" si="0"/>
        <v>10</v>
      </c>
      <c r="C7" s="75">
        <f t="shared" si="1"/>
        <v>26</v>
      </c>
      <c r="D7" s="77">
        <f t="shared" si="2"/>
        <v>0.27777777777777779</v>
      </c>
      <c r="E7" s="70">
        <v>2300</v>
      </c>
      <c r="H7" s="74"/>
    </row>
    <row r="8" spans="1:8" x14ac:dyDescent="0.3">
      <c r="A8" s="76">
        <v>15</v>
      </c>
      <c r="B8" s="74">
        <f t="shared" si="0"/>
        <v>10</v>
      </c>
      <c r="C8" s="75">
        <f t="shared" si="1"/>
        <v>25</v>
      </c>
      <c r="D8" s="77">
        <f t="shared" si="2"/>
        <v>0.2857142857142857</v>
      </c>
      <c r="E8" s="70">
        <v>2300</v>
      </c>
      <c r="F8" s="74">
        <v>21600</v>
      </c>
      <c r="G8" s="74">
        <v>45400</v>
      </c>
      <c r="H8" s="74">
        <f t="shared" si="3"/>
        <v>67000</v>
      </c>
    </row>
    <row r="9" spans="1:8" x14ac:dyDescent="0.3">
      <c r="A9" s="76">
        <v>16</v>
      </c>
      <c r="B9" s="74">
        <f t="shared" si="0"/>
        <v>10</v>
      </c>
      <c r="C9" s="75">
        <f t="shared" si="1"/>
        <v>24</v>
      </c>
      <c r="D9" s="77">
        <f t="shared" si="2"/>
        <v>0.29411764705882354</v>
      </c>
      <c r="E9" s="70">
        <v>2300</v>
      </c>
      <c r="H9" s="74"/>
    </row>
    <row r="10" spans="1:8" x14ac:dyDescent="0.3">
      <c r="A10" s="76">
        <v>17</v>
      </c>
      <c r="B10" s="74">
        <f t="shared" si="0"/>
        <v>10</v>
      </c>
      <c r="C10" s="75">
        <f t="shared" si="1"/>
        <v>23</v>
      </c>
      <c r="D10" s="77">
        <f t="shared" si="2"/>
        <v>0.30303030303030304</v>
      </c>
      <c r="E10" s="70">
        <v>2300</v>
      </c>
      <c r="H10" s="74"/>
    </row>
    <row r="11" spans="1:8" x14ac:dyDescent="0.3">
      <c r="A11" s="76">
        <v>18</v>
      </c>
      <c r="B11" s="74">
        <f t="shared" si="0"/>
        <v>10</v>
      </c>
      <c r="C11" s="75">
        <f t="shared" si="1"/>
        <v>22</v>
      </c>
      <c r="D11" s="77">
        <f t="shared" si="2"/>
        <v>0.3125</v>
      </c>
      <c r="E11" s="70">
        <v>2300</v>
      </c>
      <c r="H11" s="74"/>
    </row>
    <row r="12" spans="1:8" x14ac:dyDescent="0.3">
      <c r="A12" s="76">
        <v>19</v>
      </c>
      <c r="B12" s="74">
        <f t="shared" si="0"/>
        <v>10</v>
      </c>
      <c r="C12" s="75">
        <f t="shared" si="1"/>
        <v>21</v>
      </c>
      <c r="D12" s="77">
        <f t="shared" si="2"/>
        <v>0.32258064516129031</v>
      </c>
      <c r="E12" s="70">
        <v>2300</v>
      </c>
      <c r="H12" s="74"/>
    </row>
    <row r="13" spans="1:8" x14ac:dyDescent="0.3">
      <c r="A13" s="76">
        <v>20</v>
      </c>
      <c r="B13" s="74">
        <f t="shared" si="0"/>
        <v>10</v>
      </c>
      <c r="C13" s="75">
        <f t="shared" si="1"/>
        <v>20</v>
      </c>
      <c r="D13" s="77">
        <f t="shared" si="2"/>
        <v>0.33333333333333331</v>
      </c>
      <c r="E13" s="70">
        <v>2300</v>
      </c>
      <c r="H13" s="74"/>
    </row>
    <row r="14" spans="1:8" x14ac:dyDescent="0.3">
      <c r="A14" s="76">
        <v>21</v>
      </c>
      <c r="B14" s="74">
        <f t="shared" si="0"/>
        <v>10</v>
      </c>
      <c r="C14" s="75">
        <f t="shared" si="1"/>
        <v>19</v>
      </c>
      <c r="D14" s="77">
        <f t="shared" si="2"/>
        <v>0.34482758620689657</v>
      </c>
      <c r="E14" s="70">
        <v>2300</v>
      </c>
      <c r="H14" s="74"/>
    </row>
    <row r="15" spans="1:8" x14ac:dyDescent="0.3">
      <c r="A15" s="76">
        <v>22</v>
      </c>
      <c r="B15" s="74">
        <f t="shared" si="0"/>
        <v>10</v>
      </c>
      <c r="C15" s="75">
        <f t="shared" si="1"/>
        <v>18</v>
      </c>
      <c r="D15" s="77">
        <f t="shared" si="2"/>
        <v>0.35714285714285715</v>
      </c>
      <c r="E15" s="70">
        <v>2300</v>
      </c>
      <c r="H15" s="74"/>
    </row>
    <row r="16" spans="1:8" x14ac:dyDescent="0.3">
      <c r="A16" s="76">
        <v>23</v>
      </c>
      <c r="B16" s="74">
        <f t="shared" si="0"/>
        <v>10</v>
      </c>
      <c r="C16" s="75">
        <f t="shared" si="1"/>
        <v>17</v>
      </c>
      <c r="D16" s="77">
        <f t="shared" si="2"/>
        <v>0.37037037037037035</v>
      </c>
      <c r="E16" s="70">
        <v>2300</v>
      </c>
      <c r="H16" s="74"/>
    </row>
    <row r="17" spans="1:8" x14ac:dyDescent="0.3">
      <c r="A17" s="76">
        <v>24</v>
      </c>
      <c r="B17" s="74">
        <f t="shared" si="0"/>
        <v>10</v>
      </c>
      <c r="C17" s="75">
        <f t="shared" si="1"/>
        <v>16</v>
      </c>
      <c r="D17" s="77">
        <f t="shared" si="2"/>
        <v>0.38461538461538464</v>
      </c>
      <c r="E17" s="70">
        <v>2300</v>
      </c>
      <c r="H17" s="74"/>
    </row>
    <row r="18" spans="1:8" x14ac:dyDescent="0.3">
      <c r="A18" s="76">
        <v>25</v>
      </c>
      <c r="B18" s="74">
        <f t="shared" si="0"/>
        <v>10</v>
      </c>
      <c r="C18" s="75">
        <f t="shared" si="1"/>
        <v>15</v>
      </c>
      <c r="D18" s="77">
        <f t="shared" si="2"/>
        <v>0.4</v>
      </c>
      <c r="E18" s="70">
        <v>2300</v>
      </c>
      <c r="H18" s="74"/>
    </row>
    <row r="19" spans="1:8" x14ac:dyDescent="0.3">
      <c r="A19" s="76">
        <v>26</v>
      </c>
      <c r="B19" s="74">
        <f t="shared" si="0"/>
        <v>10</v>
      </c>
      <c r="C19" s="75">
        <f t="shared" si="1"/>
        <v>14</v>
      </c>
      <c r="D19" s="77">
        <f t="shared" si="2"/>
        <v>0.41666666666666669</v>
      </c>
      <c r="E19" s="70">
        <v>2300</v>
      </c>
      <c r="H19" s="74"/>
    </row>
    <row r="20" spans="1:8" x14ac:dyDescent="0.3">
      <c r="A20" s="76">
        <v>27</v>
      </c>
      <c r="B20" s="74">
        <f t="shared" si="0"/>
        <v>10</v>
      </c>
      <c r="C20" s="75">
        <f t="shared" si="1"/>
        <v>13</v>
      </c>
      <c r="D20" s="77">
        <f t="shared" si="2"/>
        <v>0.43478260869565216</v>
      </c>
      <c r="E20" s="70">
        <v>2300</v>
      </c>
      <c r="H20" s="74"/>
    </row>
    <row r="21" spans="1:8" x14ac:dyDescent="0.3">
      <c r="A21" s="76">
        <v>28</v>
      </c>
      <c r="B21" s="74">
        <f t="shared" si="0"/>
        <v>10</v>
      </c>
      <c r="C21" s="75">
        <f t="shared" si="1"/>
        <v>12</v>
      </c>
      <c r="D21" s="77">
        <f t="shared" si="2"/>
        <v>0.45454545454545453</v>
      </c>
      <c r="E21" s="70">
        <v>2300</v>
      </c>
      <c r="H21" s="74"/>
    </row>
    <row r="22" spans="1:8" x14ac:dyDescent="0.3">
      <c r="A22" s="76">
        <v>29</v>
      </c>
      <c r="B22" s="74">
        <f t="shared" si="0"/>
        <v>10</v>
      </c>
      <c r="C22" s="75">
        <f t="shared" si="1"/>
        <v>11</v>
      </c>
      <c r="D22" s="77">
        <f t="shared" si="2"/>
        <v>0.47619047619047616</v>
      </c>
      <c r="E22" s="70">
        <v>2300</v>
      </c>
      <c r="H22" s="74"/>
    </row>
    <row r="23" spans="1:8" x14ac:dyDescent="0.3">
      <c r="A23" s="76">
        <v>30</v>
      </c>
      <c r="B23" s="74">
        <f t="shared" si="0"/>
        <v>10</v>
      </c>
      <c r="C23" s="75">
        <f t="shared" si="1"/>
        <v>10</v>
      </c>
      <c r="D23" s="77">
        <f t="shared" si="2"/>
        <v>0.5</v>
      </c>
      <c r="E23" s="70">
        <v>2300</v>
      </c>
      <c r="H23" s="74"/>
    </row>
    <row r="24" spans="1:8" x14ac:dyDescent="0.3">
      <c r="A24" s="76">
        <v>31</v>
      </c>
      <c r="B24" s="74">
        <f t="shared" si="0"/>
        <v>10</v>
      </c>
      <c r="C24" s="75">
        <f t="shared" si="1"/>
        <v>9</v>
      </c>
      <c r="D24" s="77">
        <f t="shared" si="2"/>
        <v>0.52631578947368418</v>
      </c>
      <c r="E24" s="70">
        <v>2300</v>
      </c>
      <c r="H24" s="74"/>
    </row>
    <row r="25" spans="1:8" x14ac:dyDescent="0.3">
      <c r="A25" s="76">
        <v>32</v>
      </c>
      <c r="B25" s="74">
        <f t="shared" si="0"/>
        <v>10</v>
      </c>
      <c r="C25" s="75">
        <f t="shared" si="1"/>
        <v>8</v>
      </c>
      <c r="D25" s="77">
        <f t="shared" si="2"/>
        <v>0.55555555555555558</v>
      </c>
      <c r="E25" s="70">
        <v>2300</v>
      </c>
      <c r="F25" s="74">
        <v>21748</v>
      </c>
      <c r="G25" s="74">
        <v>43552</v>
      </c>
      <c r="H25" s="74">
        <f t="shared" si="3"/>
        <v>65300</v>
      </c>
    </row>
    <row r="26" spans="1:8" x14ac:dyDescent="0.3">
      <c r="A26" s="78">
        <v>33</v>
      </c>
      <c r="B26" s="79">
        <f t="shared" si="0"/>
        <v>10</v>
      </c>
      <c r="C26" s="80">
        <f t="shared" si="1"/>
        <v>7</v>
      </c>
      <c r="D26" s="81">
        <f t="shared" si="2"/>
        <v>0.58823529411764708</v>
      </c>
      <c r="E26" s="82">
        <v>2400</v>
      </c>
      <c r="F26" s="74">
        <v>22368</v>
      </c>
      <c r="G26" s="74">
        <v>44832</v>
      </c>
      <c r="H26" s="74">
        <f t="shared" si="3"/>
        <v>67200</v>
      </c>
    </row>
    <row r="27" spans="1:8" x14ac:dyDescent="0.3">
      <c r="A27" s="76">
        <v>34</v>
      </c>
      <c r="B27" s="74">
        <f t="shared" si="0"/>
        <v>10</v>
      </c>
      <c r="C27" s="75">
        <f t="shared" si="1"/>
        <v>6</v>
      </c>
      <c r="D27" s="77">
        <f t="shared" si="2"/>
        <v>0.625</v>
      </c>
      <c r="E27" s="1">
        <v>2400</v>
      </c>
      <c r="F27" s="74"/>
      <c r="H27" s="74"/>
    </row>
    <row r="28" spans="1:8" x14ac:dyDescent="0.3">
      <c r="A28" s="76">
        <v>35</v>
      </c>
      <c r="B28" s="74">
        <f t="shared" si="0"/>
        <v>10</v>
      </c>
      <c r="C28" s="75">
        <f t="shared" si="1"/>
        <v>5</v>
      </c>
      <c r="D28" s="77">
        <f t="shared" si="2"/>
        <v>0.66666666666666663</v>
      </c>
      <c r="E28" s="1">
        <v>2400</v>
      </c>
      <c r="F28" s="74"/>
      <c r="H28" s="74"/>
    </row>
    <row r="29" spans="1:8" x14ac:dyDescent="0.3">
      <c r="A29" s="76">
        <v>36</v>
      </c>
      <c r="B29" s="74">
        <f t="shared" si="0"/>
        <v>10</v>
      </c>
      <c r="C29" s="75">
        <f t="shared" si="1"/>
        <v>4</v>
      </c>
      <c r="D29" s="77">
        <f t="shared" si="2"/>
        <v>0.7142857142857143</v>
      </c>
      <c r="E29" s="1">
        <v>2400</v>
      </c>
      <c r="F29" s="74"/>
      <c r="H29" s="74"/>
    </row>
    <row r="30" spans="1:8" x14ac:dyDescent="0.3">
      <c r="A30" s="78">
        <v>37</v>
      </c>
      <c r="B30" s="79">
        <f t="shared" si="0"/>
        <v>10</v>
      </c>
      <c r="C30" s="80">
        <f t="shared" si="1"/>
        <v>3</v>
      </c>
      <c r="D30" s="81">
        <f t="shared" si="2"/>
        <v>0.76923076923076927</v>
      </c>
      <c r="E30" s="82">
        <v>2500</v>
      </c>
      <c r="F30" s="74">
        <v>22803</v>
      </c>
      <c r="G30" s="74">
        <v>43747</v>
      </c>
      <c r="H30" s="74">
        <f t="shared" si="3"/>
        <v>66550</v>
      </c>
    </row>
    <row r="31" spans="1:8" x14ac:dyDescent="0.3">
      <c r="A31" s="76">
        <v>38</v>
      </c>
      <c r="B31" s="74">
        <f t="shared" si="0"/>
        <v>10</v>
      </c>
      <c r="C31" s="75">
        <f t="shared" si="1"/>
        <v>2</v>
      </c>
      <c r="D31" s="77">
        <f t="shared" si="2"/>
        <v>0.83333333333333337</v>
      </c>
      <c r="E31" s="1">
        <v>2500</v>
      </c>
      <c r="F31" s="74"/>
      <c r="H31" s="74"/>
    </row>
    <row r="32" spans="1:8" x14ac:dyDescent="0.3">
      <c r="A32" s="76">
        <v>39</v>
      </c>
      <c r="B32" s="74">
        <f t="shared" si="0"/>
        <v>10</v>
      </c>
      <c r="C32" s="75">
        <f t="shared" si="1"/>
        <v>1</v>
      </c>
      <c r="D32" s="77">
        <f t="shared" si="2"/>
        <v>0.90909090909090906</v>
      </c>
      <c r="E32" s="1">
        <v>2600</v>
      </c>
      <c r="F32" s="74">
        <v>23206</v>
      </c>
      <c r="G32" s="74">
        <v>42094</v>
      </c>
      <c r="H32" s="74">
        <f t="shared" si="3"/>
        <v>65300</v>
      </c>
    </row>
    <row r="33" spans="1:3" x14ac:dyDescent="0.3">
      <c r="A33" s="76"/>
      <c r="B33" s="74"/>
      <c r="C33" s="75"/>
    </row>
    <row r="34" spans="1:3" x14ac:dyDescent="0.3">
      <c r="A34" s="76"/>
      <c r="B34" s="74"/>
      <c r="C34" s="75"/>
    </row>
    <row r="35" spans="1:3" x14ac:dyDescent="0.3">
      <c r="A35" s="76"/>
      <c r="B35" s="74"/>
      <c r="C35" s="75"/>
    </row>
    <row r="36" spans="1:3" x14ac:dyDescent="0.3">
      <c r="A36" s="76"/>
      <c r="B36" s="74"/>
    </row>
    <row r="37" spans="1:3" x14ac:dyDescent="0.3">
      <c r="A37" s="76"/>
      <c r="B37" s="74"/>
    </row>
    <row r="38" spans="1:3" x14ac:dyDescent="0.3">
      <c r="A38" s="76"/>
      <c r="B38" s="74"/>
    </row>
    <row r="39" spans="1:3" x14ac:dyDescent="0.3">
      <c r="A39" s="76"/>
      <c r="B39" s="74"/>
    </row>
    <row r="40" spans="1:3" x14ac:dyDescent="0.3">
      <c r="A40" s="76"/>
      <c r="B40" s="74"/>
    </row>
    <row r="41" spans="1:3" x14ac:dyDescent="0.3">
      <c r="A41" s="76"/>
      <c r="B41" s="74"/>
    </row>
    <row r="42" spans="1:3" x14ac:dyDescent="0.3">
      <c r="A42" s="76"/>
      <c r="B42" s="74"/>
    </row>
    <row r="43" spans="1:3" x14ac:dyDescent="0.3">
      <c r="A43" s="76"/>
      <c r="B43" s="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Q2_Impact</vt:lpstr>
      <vt:lpstr>Q3</vt:lpstr>
      <vt:lpstr>Q4_buy_back</vt:lpstr>
      <vt:lpstr>Q4_buy_back (2)</vt:lpstr>
      <vt:lpstr>Q5-buy-back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2019-03-09T17:30:11Z</dcterms:modified>
</cp:coreProperties>
</file>