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PL\Desktop\"/>
    </mc:Choice>
  </mc:AlternateContent>
  <xr:revisionPtr revIDLastSave="0" documentId="13_ncr:1_{52C90462-9BBA-4C1A-A46B-96D733185172}" xr6:coauthVersionLast="47" xr6:coauthVersionMax="47" xr10:uidLastSave="{00000000-0000-0000-0000-000000000000}"/>
  <bookViews>
    <workbookView xWindow="-120" yWindow="-120" windowWidth="24240" windowHeight="13140" activeTab="2" xr2:uid="{AC7324FA-C2F4-4568-BB3D-862D5C8C4B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23" i="3"/>
  <c r="B22" i="3"/>
  <c r="B21" i="3"/>
  <c r="B13" i="3"/>
  <c r="B14" i="3" s="1"/>
  <c r="B15" i="3" s="1"/>
  <c r="B12" i="3"/>
  <c r="B11" i="3"/>
  <c r="B9" i="3"/>
  <c r="B10" i="3" s="1"/>
  <c r="B16" i="3" s="1"/>
  <c r="B19" i="3"/>
  <c r="B17" i="3"/>
  <c r="B18" i="3" s="1"/>
  <c r="B8" i="3"/>
  <c r="B7" i="3"/>
  <c r="B6" i="3"/>
  <c r="B5" i="3"/>
  <c r="B4" i="3"/>
  <c r="B3" i="3"/>
  <c r="B18" i="2"/>
  <c r="B2" i="3" s="1"/>
  <c r="B14" i="2"/>
  <c r="B12" i="2"/>
  <c r="B10" i="2"/>
  <c r="B27" i="1"/>
  <c r="B5" i="2"/>
  <c r="B46" i="1"/>
  <c r="B35" i="1"/>
  <c r="B19" i="1"/>
  <c r="B8" i="1"/>
</calcChain>
</file>

<file path=xl/sharedStrings.xml><?xml version="1.0" encoding="utf-8"?>
<sst xmlns="http://schemas.openxmlformats.org/spreadsheetml/2006/main" count="94" uniqueCount="92">
  <si>
    <t>BALANCE SHEET AS AT JUNE 30, 2022</t>
  </si>
  <si>
    <t>ASSET</t>
  </si>
  <si>
    <t>YEAR 2022</t>
  </si>
  <si>
    <t xml:space="preserve">Property, Plant and Equipment </t>
  </si>
  <si>
    <t xml:space="preserve">Intangible Assets </t>
  </si>
  <si>
    <t xml:space="preserve">Long Term Loans </t>
  </si>
  <si>
    <t>Long Term Deposits</t>
  </si>
  <si>
    <t xml:space="preserve">Total Non Current Assets </t>
  </si>
  <si>
    <t>NON CURRENT ASSETS</t>
  </si>
  <si>
    <t xml:space="preserve">CURRENT ASSETS </t>
  </si>
  <si>
    <t>Stores, spares and loose tools</t>
  </si>
  <si>
    <t>Stock-in-trade</t>
  </si>
  <si>
    <t xml:space="preserve">Trade debts </t>
  </si>
  <si>
    <t>Loans and Advances</t>
  </si>
  <si>
    <t xml:space="preserve">Deposits and prepayments </t>
  </si>
  <si>
    <t>Investments</t>
  </si>
  <si>
    <t>Other Receivables</t>
  </si>
  <si>
    <t>Taxation-net</t>
  </si>
  <si>
    <t>Bank Balances</t>
  </si>
  <si>
    <t>Total Current Assets</t>
  </si>
  <si>
    <t>TOTAL ASSETS</t>
  </si>
  <si>
    <t>EQUITY</t>
  </si>
  <si>
    <t>RUPEES IN '000</t>
  </si>
  <si>
    <t>Authorised Capital 50,000,000 ordinary shares of Rs10 each</t>
  </si>
  <si>
    <t>Issued, Subscribed and Paid up capital</t>
  </si>
  <si>
    <t>General Reserve</t>
  </si>
  <si>
    <t>Un-appropriated profit/ (accumulated losses)</t>
  </si>
  <si>
    <t>Surplus of revaluation of leasehold land</t>
  </si>
  <si>
    <t>TOTAL EQUITY</t>
  </si>
  <si>
    <t>LIABILITIES</t>
  </si>
  <si>
    <t xml:space="preserve">NON CURRENT LIABILITY </t>
  </si>
  <si>
    <t xml:space="preserve">Lease liability </t>
  </si>
  <si>
    <t>Long term borrowings</t>
  </si>
  <si>
    <t xml:space="preserve">Deferred Income, government grant </t>
  </si>
  <si>
    <t>Staff Retirement Benefits</t>
  </si>
  <si>
    <t xml:space="preserve">Deferred Taxation </t>
  </si>
  <si>
    <t>Total Non Current Liabilities</t>
  </si>
  <si>
    <t>CURRENT LIABILITIES</t>
  </si>
  <si>
    <t>Trade and other payables</t>
  </si>
  <si>
    <t>Sales tax payables-net</t>
  </si>
  <si>
    <t>Accrued Markup</t>
  </si>
  <si>
    <t xml:space="preserve">Current portion of lease liabilities </t>
  </si>
  <si>
    <t xml:space="preserve">Current maturity of long term borrowings </t>
  </si>
  <si>
    <t>Current portion of deferred income- government grant</t>
  </si>
  <si>
    <t xml:space="preserve">Short term borrowings </t>
  </si>
  <si>
    <t xml:space="preserve">Dividend payable </t>
  </si>
  <si>
    <t>Unclaimed dividend</t>
  </si>
  <si>
    <t>Total Current Liabilities</t>
  </si>
  <si>
    <t>TOTAL LIABILITIES</t>
  </si>
  <si>
    <t xml:space="preserve">TOTAL EQUITY AND LIABILITIES </t>
  </si>
  <si>
    <t xml:space="preserve">Sales </t>
  </si>
  <si>
    <t>Cost of Sales</t>
  </si>
  <si>
    <t>GROSS PROFIT</t>
  </si>
  <si>
    <t xml:space="preserve">Distribution cost </t>
  </si>
  <si>
    <t xml:space="preserve">Administrative Expenses </t>
  </si>
  <si>
    <t xml:space="preserve">Other Income </t>
  </si>
  <si>
    <t xml:space="preserve">Other Expenses </t>
  </si>
  <si>
    <t>Profit from Operations</t>
  </si>
  <si>
    <t xml:space="preserve">Finance cost </t>
  </si>
  <si>
    <t xml:space="preserve">Profit before Taxation </t>
  </si>
  <si>
    <t xml:space="preserve">Taxation </t>
  </si>
  <si>
    <t>Profit for the year</t>
  </si>
  <si>
    <t xml:space="preserve">Re-measurement of staff retirement benefit obligation </t>
  </si>
  <si>
    <t>Impact of deferred tax</t>
  </si>
  <si>
    <t>Other comprehensive (loss)/income for the year-net of tax</t>
  </si>
  <si>
    <t>NET INCOME</t>
  </si>
  <si>
    <t>INCOME STATEMENT</t>
  </si>
  <si>
    <t xml:space="preserve"> FOR THE YEAR ENDED JUNE 30,2022</t>
  </si>
  <si>
    <t xml:space="preserve">FINANCIAL RATIOS </t>
  </si>
  <si>
    <t xml:space="preserve">CALCULATION </t>
  </si>
  <si>
    <t xml:space="preserve">Return on Equity </t>
  </si>
  <si>
    <t xml:space="preserve">Net Profit Margin </t>
  </si>
  <si>
    <t xml:space="preserve">Gross Profit Margin </t>
  </si>
  <si>
    <t xml:space="preserve">SG&amp;A Margin </t>
  </si>
  <si>
    <t>Asset Turnover</t>
  </si>
  <si>
    <t>Return on Assets</t>
  </si>
  <si>
    <t>Long Term Assets Turn over</t>
  </si>
  <si>
    <t>Inventory Turnover</t>
  </si>
  <si>
    <t>Days Inventory Held</t>
  </si>
  <si>
    <t>Accounts Receivable Turnover</t>
  </si>
  <si>
    <t>Days Sales Outstanding</t>
  </si>
  <si>
    <t>Purchases</t>
  </si>
  <si>
    <t>Days Payable Outstanding</t>
  </si>
  <si>
    <t>Cash Conversion Cycle</t>
  </si>
  <si>
    <t xml:space="preserve">Working Capital </t>
  </si>
  <si>
    <t>Working Capital Turnover</t>
  </si>
  <si>
    <t>Equity Multiplier</t>
  </si>
  <si>
    <t xml:space="preserve">Leverage Ratio </t>
  </si>
  <si>
    <t xml:space="preserve">Current Ratio </t>
  </si>
  <si>
    <t xml:space="preserve">Quick Ratio </t>
  </si>
  <si>
    <t xml:space="preserve">Long Term Leverage Ratio </t>
  </si>
  <si>
    <t>Accounts Payable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</si>
</sst>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0" fillId="10" borderId="0" xfId="0" applyFill="1"/>
    <xf numFmtId="3" fontId="0" fillId="5" borderId="0" xfId="0" applyNumberFormat="1" applyFill="1"/>
    <xf numFmtId="3" fontId="0" fillId="6" borderId="0" xfId="0" applyNumberFormat="1" applyFill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0" xfId="0" applyFont="1" applyFill="1"/>
    <xf numFmtId="3" fontId="6" fillId="10" borderId="0" xfId="0" applyNumberFormat="1" applyFont="1" applyFill="1"/>
    <xf numFmtId="0" fontId="5" fillId="4" borderId="0" xfId="0" applyFont="1" applyFill="1"/>
    <xf numFmtId="0" fontId="6" fillId="9" borderId="0" xfId="0" applyFont="1" applyFill="1"/>
    <xf numFmtId="3" fontId="6" fillId="9" borderId="0" xfId="0" applyNumberFormat="1" applyFont="1" applyFill="1"/>
    <xf numFmtId="0" fontId="7" fillId="5" borderId="0" xfId="0" applyFont="1" applyFill="1"/>
    <xf numFmtId="3" fontId="6" fillId="5" borderId="0" xfId="0" applyNumberFormat="1" applyFont="1" applyFill="1"/>
    <xf numFmtId="0" fontId="6" fillId="4" borderId="0" xfId="0" applyFont="1" applyFill="1"/>
    <xf numFmtId="0" fontId="6" fillId="11" borderId="0" xfId="0" applyFont="1" applyFill="1"/>
    <xf numFmtId="3" fontId="6" fillId="11" borderId="0" xfId="0" applyNumberFormat="1" applyFont="1" applyFill="1"/>
    <xf numFmtId="0" fontId="3" fillId="7" borderId="0" xfId="0" applyFont="1" applyFill="1" applyAlignment="1">
      <alignment horizontal="center"/>
    </xf>
    <xf numFmtId="3" fontId="5" fillId="10" borderId="0" xfId="0" applyNumberFormat="1" applyFont="1" applyFill="1"/>
    <xf numFmtId="0" fontId="8" fillId="10" borderId="0" xfId="0" applyFont="1" applyFill="1" applyAlignment="1">
      <alignment horizontal="center"/>
    </xf>
    <xf numFmtId="0" fontId="5" fillId="12" borderId="0" xfId="0" applyFont="1" applyFill="1"/>
    <xf numFmtId="0" fontId="6" fillId="8" borderId="0" xfId="0" applyFont="1" applyFill="1"/>
    <xf numFmtId="3" fontId="6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E8E6-2E90-4CF8-A756-AA66799C015C}">
  <dimension ref="A1:C48"/>
  <sheetViews>
    <sheetView topLeftCell="A23" workbookViewId="0">
      <selection activeCell="C29" sqref="C29"/>
    </sheetView>
  </sheetViews>
  <sheetFormatPr defaultRowHeight="15" x14ac:dyDescent="0.25"/>
  <cols>
    <col min="1" max="1" width="73.28515625" customWidth="1"/>
    <col min="2" max="2" width="27.28515625" customWidth="1"/>
  </cols>
  <sheetData>
    <row r="1" spans="1:3" ht="15" customHeight="1" x14ac:dyDescent="0.35">
      <c r="A1" s="11" t="s">
        <v>0</v>
      </c>
      <c r="B1" s="11" t="s">
        <v>2</v>
      </c>
    </row>
    <row r="2" spans="1:3" ht="21" x14ac:dyDescent="0.35">
      <c r="A2" s="12" t="s">
        <v>1</v>
      </c>
      <c r="B2" s="11" t="s">
        <v>22</v>
      </c>
    </row>
    <row r="3" spans="1:3" ht="15.75" x14ac:dyDescent="0.25">
      <c r="A3" s="17" t="s">
        <v>8</v>
      </c>
      <c r="B3" s="2"/>
    </row>
    <row r="4" spans="1:3" x14ac:dyDescent="0.25">
      <c r="A4" s="3" t="s">
        <v>3</v>
      </c>
      <c r="B4" s="9">
        <v>4349246</v>
      </c>
    </row>
    <row r="5" spans="1:3" x14ac:dyDescent="0.25">
      <c r="A5" s="3" t="s">
        <v>4</v>
      </c>
      <c r="B5" s="9">
        <v>5670</v>
      </c>
    </row>
    <row r="6" spans="1:3" x14ac:dyDescent="0.25">
      <c r="A6" s="3" t="s">
        <v>5</v>
      </c>
      <c r="B6" s="9">
        <v>2636</v>
      </c>
    </row>
    <row r="7" spans="1:3" x14ac:dyDescent="0.25">
      <c r="A7" s="3" t="s">
        <v>6</v>
      </c>
      <c r="B7" s="9">
        <v>23338</v>
      </c>
    </row>
    <row r="8" spans="1:3" ht="15.75" x14ac:dyDescent="0.25">
      <c r="A8" s="20" t="s">
        <v>7</v>
      </c>
      <c r="B8" s="21">
        <f>SUM(B4:B7)</f>
        <v>4380890</v>
      </c>
      <c r="C8" s="1"/>
    </row>
    <row r="9" spans="1:3" ht="15.75" x14ac:dyDescent="0.25">
      <c r="A9" s="17" t="s">
        <v>9</v>
      </c>
      <c r="B9" s="22"/>
    </row>
    <row r="10" spans="1:3" x14ac:dyDescent="0.25">
      <c r="A10" s="3" t="s">
        <v>10</v>
      </c>
      <c r="B10" s="9">
        <v>307914</v>
      </c>
    </row>
    <row r="11" spans="1:3" x14ac:dyDescent="0.25">
      <c r="A11" s="3" t="s">
        <v>11</v>
      </c>
      <c r="B11" s="9">
        <v>4621550</v>
      </c>
    </row>
    <row r="12" spans="1:3" x14ac:dyDescent="0.25">
      <c r="A12" s="3" t="s">
        <v>12</v>
      </c>
      <c r="B12" s="9">
        <v>850036</v>
      </c>
    </row>
    <row r="13" spans="1:3" x14ac:dyDescent="0.25">
      <c r="A13" s="3" t="s">
        <v>13</v>
      </c>
      <c r="B13" s="9">
        <v>17895</v>
      </c>
    </row>
    <row r="14" spans="1:3" x14ac:dyDescent="0.25">
      <c r="A14" s="3" t="s">
        <v>14</v>
      </c>
      <c r="B14" s="9">
        <v>58834</v>
      </c>
    </row>
    <row r="15" spans="1:3" x14ac:dyDescent="0.25">
      <c r="A15" s="3" t="s">
        <v>15</v>
      </c>
      <c r="B15" s="9">
        <v>207150</v>
      </c>
    </row>
    <row r="16" spans="1:3" x14ac:dyDescent="0.25">
      <c r="A16" s="3" t="s">
        <v>16</v>
      </c>
      <c r="B16" s="9">
        <v>2460</v>
      </c>
    </row>
    <row r="17" spans="1:2" x14ac:dyDescent="0.25">
      <c r="A17" s="3" t="s">
        <v>17</v>
      </c>
      <c r="B17" s="9">
        <v>128810</v>
      </c>
    </row>
    <row r="18" spans="1:2" x14ac:dyDescent="0.25">
      <c r="A18" s="3" t="s">
        <v>18</v>
      </c>
      <c r="B18" s="9">
        <v>222325</v>
      </c>
    </row>
    <row r="19" spans="1:2" ht="15.75" x14ac:dyDescent="0.25">
      <c r="A19" s="20" t="s">
        <v>19</v>
      </c>
      <c r="B19" s="21">
        <f>SUM(B10:B18)</f>
        <v>6416974</v>
      </c>
    </row>
    <row r="20" spans="1:2" x14ac:dyDescent="0.25">
      <c r="A20" s="4" t="s">
        <v>20</v>
      </c>
      <c r="B20" s="10">
        <v>10797864</v>
      </c>
    </row>
    <row r="21" spans="1:2" ht="18.75" x14ac:dyDescent="0.3">
      <c r="A21" s="13" t="s">
        <v>21</v>
      </c>
      <c r="B21" s="5"/>
    </row>
    <row r="22" spans="1:2" x14ac:dyDescent="0.25">
      <c r="A22" s="6" t="s">
        <v>23</v>
      </c>
      <c r="B22" s="7">
        <v>500000</v>
      </c>
    </row>
    <row r="23" spans="1:2" x14ac:dyDescent="0.25">
      <c r="A23" s="6" t="s">
        <v>24</v>
      </c>
      <c r="B23" s="7">
        <v>280136</v>
      </c>
    </row>
    <row r="24" spans="1:2" x14ac:dyDescent="0.25">
      <c r="A24" s="6" t="s">
        <v>25</v>
      </c>
      <c r="B24" s="7">
        <v>5037500</v>
      </c>
    </row>
    <row r="25" spans="1:2" x14ac:dyDescent="0.25">
      <c r="A25" s="6" t="s">
        <v>26</v>
      </c>
      <c r="B25" s="7">
        <v>287061</v>
      </c>
    </row>
    <row r="26" spans="1:2" x14ac:dyDescent="0.25">
      <c r="A26" s="6" t="s">
        <v>27</v>
      </c>
      <c r="B26" s="7">
        <v>589186</v>
      </c>
    </row>
    <row r="27" spans="1:2" ht="15.75" x14ac:dyDescent="0.25">
      <c r="A27" s="18" t="s">
        <v>28</v>
      </c>
      <c r="B27" s="19">
        <f>SUM(B23:B26)</f>
        <v>6193883</v>
      </c>
    </row>
    <row r="28" spans="1:2" ht="18.75" x14ac:dyDescent="0.3">
      <c r="A28" s="14" t="s">
        <v>29</v>
      </c>
      <c r="B28" s="8"/>
    </row>
    <row r="29" spans="1:2" ht="15.75" x14ac:dyDescent="0.25">
      <c r="A29" s="17" t="s">
        <v>30</v>
      </c>
      <c r="B29" s="2"/>
    </row>
    <row r="30" spans="1:2" x14ac:dyDescent="0.25">
      <c r="A30" s="3" t="s">
        <v>31</v>
      </c>
      <c r="B30" s="9">
        <v>343275</v>
      </c>
    </row>
    <row r="31" spans="1:2" x14ac:dyDescent="0.25">
      <c r="A31" s="3" t="s">
        <v>32</v>
      </c>
      <c r="B31" s="9">
        <v>224516</v>
      </c>
    </row>
    <row r="32" spans="1:2" x14ac:dyDescent="0.25">
      <c r="A32" s="3" t="s">
        <v>33</v>
      </c>
      <c r="B32" s="9">
        <v>29482</v>
      </c>
    </row>
    <row r="33" spans="1:2" x14ac:dyDescent="0.25">
      <c r="A33" s="3" t="s">
        <v>34</v>
      </c>
      <c r="B33" s="9">
        <v>91625</v>
      </c>
    </row>
    <row r="34" spans="1:2" x14ac:dyDescent="0.25">
      <c r="A34" s="3" t="s">
        <v>35</v>
      </c>
      <c r="B34" s="9">
        <v>193687</v>
      </c>
    </row>
    <row r="35" spans="1:2" ht="15.75" x14ac:dyDescent="0.25">
      <c r="A35" s="23" t="s">
        <v>36</v>
      </c>
      <c r="B35" s="24">
        <f>SUM(B30:B34)</f>
        <v>882585</v>
      </c>
    </row>
    <row r="36" spans="1:2" ht="15.75" x14ac:dyDescent="0.25">
      <c r="A36" s="17" t="s">
        <v>37</v>
      </c>
      <c r="B36" s="2"/>
    </row>
    <row r="37" spans="1:2" x14ac:dyDescent="0.25">
      <c r="A37" s="3" t="s">
        <v>38</v>
      </c>
      <c r="B37" s="9">
        <v>2652728</v>
      </c>
    </row>
    <row r="38" spans="1:2" x14ac:dyDescent="0.25">
      <c r="A38" s="3" t="s">
        <v>39</v>
      </c>
      <c r="B38" s="9">
        <v>74423</v>
      </c>
    </row>
    <row r="39" spans="1:2" x14ac:dyDescent="0.25">
      <c r="A39" s="3" t="s">
        <v>40</v>
      </c>
      <c r="B39" s="9">
        <v>59654</v>
      </c>
    </row>
    <row r="40" spans="1:2" x14ac:dyDescent="0.25">
      <c r="A40" s="3" t="s">
        <v>41</v>
      </c>
      <c r="B40" s="9">
        <v>50530</v>
      </c>
    </row>
    <row r="41" spans="1:2" x14ac:dyDescent="0.25">
      <c r="A41" s="3" t="s">
        <v>42</v>
      </c>
      <c r="B41" s="9">
        <v>216633</v>
      </c>
    </row>
    <row r="42" spans="1:2" x14ac:dyDescent="0.25">
      <c r="A42" s="3" t="s">
        <v>43</v>
      </c>
      <c r="B42" s="9">
        <v>7151</v>
      </c>
    </row>
    <row r="43" spans="1:2" x14ac:dyDescent="0.25">
      <c r="A43" s="3" t="s">
        <v>44</v>
      </c>
      <c r="B43" s="9">
        <v>568366</v>
      </c>
    </row>
    <row r="44" spans="1:2" x14ac:dyDescent="0.25">
      <c r="A44" s="3" t="s">
        <v>45</v>
      </c>
      <c r="B44" s="9">
        <v>51155</v>
      </c>
    </row>
    <row r="45" spans="1:2" x14ac:dyDescent="0.25">
      <c r="A45" s="3" t="s">
        <v>46</v>
      </c>
      <c r="B45" s="9">
        <v>40756</v>
      </c>
    </row>
    <row r="46" spans="1:2" ht="15.75" x14ac:dyDescent="0.25">
      <c r="A46" s="23" t="s">
        <v>47</v>
      </c>
      <c r="B46" s="24">
        <f>SUM(B37:B45)</f>
        <v>3721396</v>
      </c>
    </row>
    <row r="47" spans="1:2" ht="15.75" x14ac:dyDescent="0.25">
      <c r="A47" s="23" t="s">
        <v>48</v>
      </c>
      <c r="B47" s="24">
        <v>4603981</v>
      </c>
    </row>
    <row r="48" spans="1:2" ht="15.75" x14ac:dyDescent="0.25">
      <c r="A48" s="15" t="s">
        <v>49</v>
      </c>
      <c r="B48" s="16">
        <v>10797864</v>
      </c>
    </row>
  </sheetData>
  <phoneticPr fontId="1" type="noConversion"/>
  <pageMargins left="0.7" right="0.7" top="0.75" bottom="0.75" header="0.3" footer="0.3"/>
  <pageSetup orientation="portrait" r:id="rId1"/>
  <headerFooter>
    <oddFooter>&amp;C_x000D_&amp;1#&amp;"Calibri"&amp;11&amp;KA80000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D4D5-CE4B-4CC8-8130-48AFE81B2392}">
  <dimension ref="A1:B18"/>
  <sheetViews>
    <sheetView workbookViewId="0">
      <selection activeCell="C20" sqref="C20"/>
    </sheetView>
  </sheetViews>
  <sheetFormatPr defaultRowHeight="15" x14ac:dyDescent="0.25"/>
  <cols>
    <col min="1" max="1" width="64.7109375" customWidth="1"/>
    <col min="2" max="2" width="27.7109375" customWidth="1"/>
  </cols>
  <sheetData>
    <row r="1" spans="1:2" ht="21" x14ac:dyDescent="0.35">
      <c r="A1" s="25" t="s">
        <v>66</v>
      </c>
      <c r="B1" s="25" t="s">
        <v>2</v>
      </c>
    </row>
    <row r="2" spans="1:2" ht="21" x14ac:dyDescent="0.35">
      <c r="A2" s="25" t="s">
        <v>67</v>
      </c>
      <c r="B2" s="25" t="s">
        <v>22</v>
      </c>
    </row>
    <row r="3" spans="1:2" x14ac:dyDescent="0.25">
      <c r="A3" s="3" t="s">
        <v>50</v>
      </c>
      <c r="B3" s="9">
        <v>25029244</v>
      </c>
    </row>
    <row r="4" spans="1:2" x14ac:dyDescent="0.25">
      <c r="A4" s="3" t="s">
        <v>51</v>
      </c>
      <c r="B4" s="9">
        <v>-22308266</v>
      </c>
    </row>
    <row r="5" spans="1:2" ht="15.75" x14ac:dyDescent="0.25">
      <c r="A5" s="15" t="s">
        <v>52</v>
      </c>
      <c r="B5" s="26">
        <f>SUM(B3:B4)</f>
        <v>2720978</v>
      </c>
    </row>
    <row r="6" spans="1:2" x14ac:dyDescent="0.25">
      <c r="A6" s="3" t="s">
        <v>53</v>
      </c>
      <c r="B6" s="9">
        <v>-806068</v>
      </c>
    </row>
    <row r="7" spans="1:2" x14ac:dyDescent="0.25">
      <c r="A7" s="3" t="s">
        <v>54</v>
      </c>
      <c r="B7" s="9">
        <v>-303686</v>
      </c>
    </row>
    <row r="8" spans="1:2" x14ac:dyDescent="0.25">
      <c r="A8" s="3" t="s">
        <v>55</v>
      </c>
      <c r="B8" s="9">
        <v>34747</v>
      </c>
    </row>
    <row r="9" spans="1:2" x14ac:dyDescent="0.25">
      <c r="A9" s="3" t="s">
        <v>56</v>
      </c>
      <c r="B9" s="9">
        <v>-118870</v>
      </c>
    </row>
    <row r="10" spans="1:2" ht="15.75" x14ac:dyDescent="0.25">
      <c r="A10" s="15" t="s">
        <v>57</v>
      </c>
      <c r="B10" s="26">
        <f>SUM(B5:B9)</f>
        <v>1527101</v>
      </c>
    </row>
    <row r="11" spans="1:2" x14ac:dyDescent="0.25">
      <c r="A11" s="3" t="s">
        <v>58</v>
      </c>
      <c r="B11" s="9">
        <v>-389439</v>
      </c>
    </row>
    <row r="12" spans="1:2" ht="15.75" x14ac:dyDescent="0.25">
      <c r="A12" s="15" t="s">
        <v>59</v>
      </c>
      <c r="B12" s="26">
        <f>SUM(B10:B11)</f>
        <v>1137662</v>
      </c>
    </row>
    <row r="13" spans="1:2" x14ac:dyDescent="0.25">
      <c r="A13" s="3" t="s">
        <v>60</v>
      </c>
      <c r="B13" s="9">
        <v>-448225</v>
      </c>
    </row>
    <row r="14" spans="1:2" ht="15.75" x14ac:dyDescent="0.25">
      <c r="A14" s="15" t="s">
        <v>61</v>
      </c>
      <c r="B14" s="26">
        <f>SUM(B12:B13)</f>
        <v>689437</v>
      </c>
    </row>
    <row r="15" spans="1:2" x14ac:dyDescent="0.25">
      <c r="A15" s="3" t="s">
        <v>62</v>
      </c>
      <c r="B15" s="9">
        <v>-10141</v>
      </c>
    </row>
    <row r="16" spans="1:2" x14ac:dyDescent="0.25">
      <c r="A16" s="3" t="s">
        <v>63</v>
      </c>
      <c r="B16" s="9">
        <v>2941</v>
      </c>
    </row>
    <row r="17" spans="1:2" x14ac:dyDescent="0.25">
      <c r="A17" s="3" t="s">
        <v>64</v>
      </c>
      <c r="B17" s="9">
        <v>-7200</v>
      </c>
    </row>
    <row r="18" spans="1:2" ht="15.75" x14ac:dyDescent="0.25">
      <c r="A18" s="15" t="s">
        <v>65</v>
      </c>
      <c r="B18" s="26">
        <f>SUM(B14+B17)</f>
        <v>682237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A857-DA98-4C77-AB06-4C0207E7EB42}">
  <dimension ref="A1:B23"/>
  <sheetViews>
    <sheetView tabSelected="1" workbookViewId="0">
      <selection activeCell="E19" sqref="E19"/>
    </sheetView>
  </sheetViews>
  <sheetFormatPr defaultRowHeight="15" x14ac:dyDescent="0.25"/>
  <cols>
    <col min="1" max="1" width="36.42578125" customWidth="1"/>
    <col min="2" max="2" width="27.28515625" customWidth="1"/>
  </cols>
  <sheetData>
    <row r="1" spans="1:2" ht="21" x14ac:dyDescent="0.35">
      <c r="A1" s="27" t="s">
        <v>68</v>
      </c>
      <c r="B1" s="27" t="s">
        <v>69</v>
      </c>
    </row>
    <row r="2" spans="1:2" ht="15.75" x14ac:dyDescent="0.25">
      <c r="A2" s="28" t="s">
        <v>70</v>
      </c>
      <c r="B2" s="29">
        <f>Sheet2!B18/Sheet1!B27</f>
        <v>0.11014689815742403</v>
      </c>
    </row>
    <row r="3" spans="1:2" ht="15.75" x14ac:dyDescent="0.25">
      <c r="A3" s="28" t="s">
        <v>71</v>
      </c>
      <c r="B3" s="29">
        <f>Sheet2!B18/Sheet2!B3</f>
        <v>2.7257595155490914E-2</v>
      </c>
    </row>
    <row r="4" spans="1:2" ht="15.75" x14ac:dyDescent="0.25">
      <c r="A4" s="28" t="s">
        <v>72</v>
      </c>
      <c r="B4" s="29">
        <f>Sheet2!B5/Sheet2!B3</f>
        <v>0.10871195310573503</v>
      </c>
    </row>
    <row r="5" spans="1:2" ht="15.75" x14ac:dyDescent="0.25">
      <c r="A5" s="28" t="s">
        <v>73</v>
      </c>
      <c r="B5" s="29">
        <f>Sheet2!B10/Sheet2!B3</f>
        <v>6.1012669819352112E-2</v>
      </c>
    </row>
    <row r="6" spans="1:2" ht="15.75" x14ac:dyDescent="0.25">
      <c r="A6" s="28" t="s">
        <v>74</v>
      </c>
      <c r="B6" s="29">
        <f>Sheet2!B3/10338773.5</f>
        <v>2.420910372008827</v>
      </c>
    </row>
    <row r="7" spans="1:2" ht="15.75" x14ac:dyDescent="0.25">
      <c r="A7" s="28" t="s">
        <v>75</v>
      </c>
      <c r="B7" s="29">
        <f>Sheet2!B18/10338773.5</f>
        <v>6.5988194827945504E-2</v>
      </c>
    </row>
    <row r="8" spans="1:2" ht="15.75" x14ac:dyDescent="0.25">
      <c r="A8" s="28" t="s">
        <v>76</v>
      </c>
      <c r="B8" s="29">
        <f>Sheet2!B3/4179750.5</f>
        <v>5.9882148467952812</v>
      </c>
    </row>
    <row r="9" spans="1:2" ht="15.75" x14ac:dyDescent="0.25">
      <c r="A9" s="28" t="s">
        <v>77</v>
      </c>
      <c r="B9" s="29">
        <f>(-Sheet2!B4)/4266971.5</f>
        <v>5.228126318631376</v>
      </c>
    </row>
    <row r="10" spans="1:2" ht="15.75" x14ac:dyDescent="0.25">
      <c r="A10" s="28" t="s">
        <v>78</v>
      </c>
      <c r="B10" s="29">
        <f>365/B9</f>
        <v>69.814686515751603</v>
      </c>
    </row>
    <row r="11" spans="1:2" ht="15.75" x14ac:dyDescent="0.25">
      <c r="A11" s="28" t="s">
        <v>79</v>
      </c>
      <c r="B11" s="29">
        <f>Sheet2!B3/(Sheet1!B16+Sheet1!B14)</f>
        <v>408.34737494697686</v>
      </c>
    </row>
    <row r="12" spans="1:2" ht="15.75" x14ac:dyDescent="0.25">
      <c r="A12" s="28" t="s">
        <v>80</v>
      </c>
      <c r="B12" s="29">
        <f>365/B11</f>
        <v>0.8938468137511465</v>
      </c>
    </row>
    <row r="13" spans="1:2" ht="15.75" x14ac:dyDescent="0.25">
      <c r="A13" s="28" t="s">
        <v>81</v>
      </c>
      <c r="B13" s="30">
        <f>(-Sheet2!B4)+Sheet1!B11</f>
        <v>26929816</v>
      </c>
    </row>
    <row r="14" spans="1:2" ht="15.75" x14ac:dyDescent="0.25">
      <c r="A14" s="28" t="s">
        <v>91</v>
      </c>
      <c r="B14" s="29">
        <f>B13/Sheet1!B37</f>
        <v>10.151744166759652</v>
      </c>
    </row>
    <row r="15" spans="1:2" ht="15.75" x14ac:dyDescent="0.25">
      <c r="A15" s="28" t="s">
        <v>82</v>
      </c>
      <c r="B15" s="29">
        <f>365/B14</f>
        <v>35.954412759448488</v>
      </c>
    </row>
    <row r="16" spans="1:2" ht="15.75" x14ac:dyDescent="0.25">
      <c r="A16" s="28" t="s">
        <v>83</v>
      </c>
      <c r="B16" s="29">
        <f>B10+B12-B15</f>
        <v>34.754120570054269</v>
      </c>
    </row>
    <row r="17" spans="1:2" ht="15.75" x14ac:dyDescent="0.25">
      <c r="A17" s="28" t="s">
        <v>84</v>
      </c>
      <c r="B17" s="30">
        <f>Sheet1!B19-Sheet1!B46</f>
        <v>2695578</v>
      </c>
    </row>
    <row r="18" spans="1:2" ht="15.75" x14ac:dyDescent="0.25">
      <c r="A18" s="28" t="s">
        <v>85</v>
      </c>
      <c r="B18" s="29">
        <f>Sheet2!B3/Sheet3!B17</f>
        <v>9.2852976244797958</v>
      </c>
    </row>
    <row r="19" spans="1:2" ht="15.75" x14ac:dyDescent="0.25">
      <c r="A19" s="28" t="s">
        <v>86</v>
      </c>
      <c r="B19" s="29">
        <f>Sheet1!B20/Sheet1!B27</f>
        <v>1.7433109408104739</v>
      </c>
    </row>
    <row r="20" spans="1:2" ht="15.75" x14ac:dyDescent="0.25">
      <c r="A20" s="28" t="s">
        <v>87</v>
      </c>
      <c r="B20" s="29">
        <f>Sheet1!B47/Sheet1!B27</f>
        <v>0.74331094081047377</v>
      </c>
    </row>
    <row r="21" spans="1:2" ht="15.75" x14ac:dyDescent="0.25">
      <c r="A21" s="28" t="s">
        <v>90</v>
      </c>
      <c r="B21" s="29">
        <f>Sheet1!B35/Sheet1!B27</f>
        <v>0.1424930047919859</v>
      </c>
    </row>
    <row r="22" spans="1:2" ht="15.75" x14ac:dyDescent="0.25">
      <c r="A22" s="28" t="s">
        <v>88</v>
      </c>
      <c r="B22" s="29">
        <f>Sheet1!B19/Sheet1!B46</f>
        <v>1.7243459174997771</v>
      </c>
    </row>
    <row r="23" spans="1:2" ht="15.75" x14ac:dyDescent="0.25">
      <c r="A23" s="28" t="s">
        <v>89</v>
      </c>
      <c r="B23" s="29">
        <f>(Sheet1!B18+Sheet1!B16+Sheet1!B14)/Sheet1!B46</f>
        <v>7.6213066279428476E-2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CCBPL</dc:creator>
  <cp:lastModifiedBy>CCBPL</cp:lastModifiedBy>
  <dcterms:created xsi:type="dcterms:W3CDTF">2023-03-18T23:06:04Z</dcterms:created>
  <dcterms:modified xsi:type="dcterms:W3CDTF">2023-03-19T03:11:10Z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69aeb-dc6f-4700-b3da-e685bd12f361_Enabled">
    <vt:lpwstr>true</vt:lpwstr>
  </property>
  <property fmtid="{D5CDD505-2E9C-101B-9397-08002B2CF9AE}" pid="3" name="MSIP_Label_32a69aeb-dc6f-4700-b3da-e685bd12f361_SetDate">
    <vt:lpwstr>2023-03-18T23:50:26Z</vt:lpwstr>
  </property>
  <property fmtid="{D5CDD505-2E9C-101B-9397-08002B2CF9AE}" pid="4" name="MSIP_Label_32a69aeb-dc6f-4700-b3da-e685bd12f361_Method">
    <vt:lpwstr>Privileged</vt:lpwstr>
  </property>
  <property fmtid="{D5CDD505-2E9C-101B-9397-08002B2CF9AE}" pid="5" name="MSIP_Label_32a69aeb-dc6f-4700-b3da-e685bd12f361_Name">
    <vt:lpwstr>32a69aeb-dc6f-4700-b3da-e685bd12f361</vt:lpwstr>
  </property>
  <property fmtid="{D5CDD505-2E9C-101B-9397-08002B2CF9AE}" pid="6" name="MSIP_Label_32a69aeb-dc6f-4700-b3da-e685bd12f361_SiteId">
    <vt:lpwstr>e4dddef5-d743-42fa-99da-83120e7bf32e</vt:lpwstr>
  </property>
  <property fmtid="{D5CDD505-2E9C-101B-9397-08002B2CF9AE}" pid="7" name="MSIP_Label_32a69aeb-dc6f-4700-b3da-e685bd12f361_ActionId">
    <vt:lpwstr>9417418c-0873-420c-9579-f6d1a161bca0</vt:lpwstr>
  </property>
  <property fmtid="{D5CDD505-2E9C-101B-9397-08002B2CF9AE}" pid="8" name="MSIP_Label_32a69aeb-dc6f-4700-b3da-e685bd12f361_ContentBits">
    <vt:lpwstr>2</vt:lpwstr>
  </property>
</Properties>
</file>