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wie\Documents\_Prive\_SP\SalarisAdministratie\2017\nov 2017\"/>
    </mc:Choice>
  </mc:AlternateContent>
  <bookViews>
    <workbookView xWindow="0" yWindow="0" windowWidth="10848" windowHeight="5724" tabRatio="646" activeTab="1"/>
  </bookViews>
  <sheets>
    <sheet name="Persoonsgegevens" sheetId="3" r:id="rId1"/>
    <sheet name="Uren" sheetId="2" r:id="rId2"/>
    <sheet name="Voorschotten" sheetId="4" r:id="rId3"/>
    <sheet name="Verzekering ZK" sheetId="10" r:id="rId4"/>
    <sheet name="Inhoudingen_Uniform" sheetId="6" r:id="rId5"/>
    <sheet name="Inhoudingen_Boetes" sheetId="7" r:id="rId6"/>
    <sheet name="Tegoeden" sheetId="9" r:id="rId7"/>
    <sheet name="Salaris" sheetId="1" state="hidden" r:id="rId8"/>
    <sheet name="Salaris_uitvoer" sheetId="8" r:id="rId9"/>
    <sheet name="Legenda" sheetId="5" r:id="rId10"/>
  </sheets>
  <definedNames>
    <definedName name="_xlnm._FilterDatabase" localSheetId="8" hidden="1">Salaris_uitvoer!$A$5:$BB$56</definedName>
    <definedName name="_xlnm._FilterDatabase" localSheetId="1" hidden="1">Uren!$A$1:$AJ$1</definedName>
    <definedName name="_xlnm.Print_Area" localSheetId="5">Inhoudingen_Boetes!#REF!</definedName>
    <definedName name="_xlnm.Print_Area" localSheetId="0">Persoonsgegevens!$A$1:$D$24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1" i="3" l="1"/>
  <c r="E27" i="6" l="1"/>
  <c r="D2" i="2" l="1"/>
  <c r="E2" i="2"/>
  <c r="F2" i="2"/>
  <c r="G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10" i="2" l="1"/>
  <c r="E10" i="2"/>
  <c r="F10" i="2"/>
  <c r="G10" i="2"/>
  <c r="D11" i="2"/>
  <c r="E15" i="1" s="1"/>
  <c r="E11" i="2"/>
  <c r="M15" i="8" s="1"/>
  <c r="F11" i="2"/>
  <c r="N15" i="8" s="1"/>
  <c r="G11" i="2"/>
  <c r="D12" i="2"/>
  <c r="E12" i="2"/>
  <c r="F12" i="2"/>
  <c r="G12" i="2"/>
  <c r="D13" i="2"/>
  <c r="E17" i="1" s="1"/>
  <c r="E13" i="2"/>
  <c r="M17" i="8" s="1"/>
  <c r="F13" i="2"/>
  <c r="G13" i="2"/>
  <c r="K17" i="8" s="1"/>
  <c r="D14" i="2"/>
  <c r="J18" i="8" s="1"/>
  <c r="E14" i="2"/>
  <c r="M18" i="8" s="1"/>
  <c r="F14" i="2"/>
  <c r="N18" i="8" s="1"/>
  <c r="G14" i="2"/>
  <c r="D15" i="2"/>
  <c r="E15" i="2"/>
  <c r="F15" i="2"/>
  <c r="G15" i="2"/>
  <c r="D16" i="2"/>
  <c r="E16" i="2"/>
  <c r="M20" i="8" s="1"/>
  <c r="F16" i="2"/>
  <c r="G16" i="2"/>
  <c r="D17" i="2"/>
  <c r="E17" i="2"/>
  <c r="F17" i="2"/>
  <c r="N21" i="8" s="1"/>
  <c r="G17" i="2"/>
  <c r="D18" i="2"/>
  <c r="J22" i="8" s="1"/>
  <c r="E18" i="2"/>
  <c r="M22" i="8" s="1"/>
  <c r="F18" i="2"/>
  <c r="G18" i="2"/>
  <c r="D19" i="2"/>
  <c r="E23" i="1" s="1"/>
  <c r="E19" i="2"/>
  <c r="M23" i="8" s="1"/>
  <c r="F19" i="2"/>
  <c r="G19" i="2"/>
  <c r="D20" i="2"/>
  <c r="E24" i="1" s="1"/>
  <c r="E20" i="2"/>
  <c r="M24" i="8" s="1"/>
  <c r="F20" i="2"/>
  <c r="G20" i="2"/>
  <c r="D21" i="2"/>
  <c r="J25" i="8" s="1"/>
  <c r="E21" i="2"/>
  <c r="M25" i="8" s="1"/>
  <c r="F21" i="2"/>
  <c r="N25" i="8" s="1"/>
  <c r="G21" i="2"/>
  <c r="D22" i="2"/>
  <c r="J26" i="8" s="1"/>
  <c r="E22" i="2"/>
  <c r="M26" i="8" s="1"/>
  <c r="F22" i="2"/>
  <c r="N26" i="8" s="1"/>
  <c r="G22" i="2"/>
  <c r="D23" i="2"/>
  <c r="E23" i="2"/>
  <c r="M27" i="8" s="1"/>
  <c r="F23" i="2"/>
  <c r="G23" i="2"/>
  <c r="D24" i="2"/>
  <c r="E28" i="1" s="1"/>
  <c r="E24" i="2"/>
  <c r="M28" i="8" s="1"/>
  <c r="F24" i="2"/>
  <c r="N28" i="8" s="1"/>
  <c r="G24" i="2"/>
  <c r="D25" i="2"/>
  <c r="E25" i="2"/>
  <c r="M29" i="8" s="1"/>
  <c r="F25" i="2"/>
  <c r="G25" i="2"/>
  <c r="K29" i="8" s="1"/>
  <c r="D26" i="2"/>
  <c r="J30" i="8" s="1"/>
  <c r="E26" i="2"/>
  <c r="M30" i="8" s="1"/>
  <c r="F26" i="2"/>
  <c r="G26" i="2"/>
  <c r="D27" i="2"/>
  <c r="J31" i="8" s="1"/>
  <c r="E27" i="2"/>
  <c r="M31" i="8" s="1"/>
  <c r="F27" i="2"/>
  <c r="G27" i="2"/>
  <c r="D28" i="2"/>
  <c r="J32" i="8" s="1"/>
  <c r="E28" i="2"/>
  <c r="M32" i="8" s="1"/>
  <c r="F28" i="2"/>
  <c r="G28" i="2"/>
  <c r="D29" i="2"/>
  <c r="E29" i="2"/>
  <c r="M33" i="8" s="1"/>
  <c r="F29" i="2"/>
  <c r="G29" i="2"/>
  <c r="D30" i="2"/>
  <c r="J34" i="8" s="1"/>
  <c r="E30" i="2"/>
  <c r="M34" i="8" s="1"/>
  <c r="F30" i="2"/>
  <c r="G30" i="2"/>
  <c r="D31" i="2"/>
  <c r="E35" i="1" s="1"/>
  <c r="E31" i="2"/>
  <c r="M35" i="8" s="1"/>
  <c r="F31" i="2"/>
  <c r="G31" i="2"/>
  <c r="D32" i="2"/>
  <c r="J36" i="8" s="1"/>
  <c r="E32" i="2"/>
  <c r="M36" i="8" s="1"/>
  <c r="F32" i="2"/>
  <c r="G32" i="2"/>
  <c r="D33" i="2"/>
  <c r="E37" i="1" s="1"/>
  <c r="E33" i="2"/>
  <c r="M37" i="8" s="1"/>
  <c r="F33" i="2"/>
  <c r="G33" i="2"/>
  <c r="D34" i="2"/>
  <c r="E38" i="1" s="1"/>
  <c r="E34" i="2"/>
  <c r="M38" i="8" s="1"/>
  <c r="F34" i="2"/>
  <c r="G34" i="2"/>
  <c r="D35" i="2"/>
  <c r="E35" i="2"/>
  <c r="M39" i="8" s="1"/>
  <c r="F35" i="2"/>
  <c r="G35" i="2"/>
  <c r="D36" i="2"/>
  <c r="J40" i="8" s="1"/>
  <c r="E36" i="2"/>
  <c r="M40" i="8" s="1"/>
  <c r="F36" i="2"/>
  <c r="N40" i="8" s="1"/>
  <c r="G36" i="2"/>
  <c r="D37" i="2"/>
  <c r="J41" i="8" s="1"/>
  <c r="E37" i="2"/>
  <c r="M41" i="8" s="1"/>
  <c r="F37" i="2"/>
  <c r="G37" i="2"/>
  <c r="D38" i="2"/>
  <c r="E38" i="2"/>
  <c r="M42" i="8" s="1"/>
  <c r="F38" i="2"/>
  <c r="N42" i="8" s="1"/>
  <c r="G38" i="2"/>
  <c r="D39" i="2"/>
  <c r="E43" i="1" s="1"/>
  <c r="E39" i="2"/>
  <c r="M43" i="8" s="1"/>
  <c r="F39" i="2"/>
  <c r="G39" i="2"/>
  <c r="D40" i="2"/>
  <c r="J44" i="8" s="1"/>
  <c r="E40" i="2"/>
  <c r="M44" i="8" s="1"/>
  <c r="F40" i="2"/>
  <c r="G40" i="2"/>
  <c r="D41" i="2"/>
  <c r="J45" i="8" s="1"/>
  <c r="E41" i="2"/>
  <c r="M45" i="8" s="1"/>
  <c r="P45" i="8" s="1"/>
  <c r="F41" i="2"/>
  <c r="G41" i="2"/>
  <c r="D42" i="2"/>
  <c r="E42" i="2"/>
  <c r="M46" i="8" s="1"/>
  <c r="F42" i="2"/>
  <c r="G42" i="2"/>
  <c r="D43" i="2"/>
  <c r="E43" i="2"/>
  <c r="M47" i="8" s="1"/>
  <c r="F43" i="2"/>
  <c r="G43" i="2"/>
  <c r="D44" i="2"/>
  <c r="E44" i="2"/>
  <c r="M48" i="8" s="1"/>
  <c r="F44" i="2"/>
  <c r="G44" i="2"/>
  <c r="D45" i="2"/>
  <c r="E45" i="2"/>
  <c r="M49" i="8" s="1"/>
  <c r="F45" i="2"/>
  <c r="G45" i="2"/>
  <c r="D46" i="2"/>
  <c r="E46" i="2"/>
  <c r="M50" i="8" s="1"/>
  <c r="F46" i="2"/>
  <c r="G46" i="2"/>
  <c r="D47" i="2"/>
  <c r="E47" i="2"/>
  <c r="M51" i="8" s="1"/>
  <c r="F47" i="2"/>
  <c r="G47" i="2"/>
  <c r="D48" i="2"/>
  <c r="E48" i="2"/>
  <c r="M52" i="8" s="1"/>
  <c r="F48" i="2"/>
  <c r="G48" i="2"/>
  <c r="D49" i="2"/>
  <c r="E49" i="2"/>
  <c r="M53" i="8" s="1"/>
  <c r="P53" i="8" s="1"/>
  <c r="F49" i="2"/>
  <c r="G49" i="2"/>
  <c r="D50" i="2"/>
  <c r="E50" i="2"/>
  <c r="M54" i="8" s="1"/>
  <c r="F50" i="2"/>
  <c r="G50" i="2"/>
  <c r="G9" i="2"/>
  <c r="F13" i="1" s="1"/>
  <c r="F9" i="2"/>
  <c r="N13" i="8" s="1"/>
  <c r="E9" i="2"/>
  <c r="D9" i="2"/>
  <c r="M22" i="3"/>
  <c r="M23" i="3"/>
  <c r="AB27" i="8" s="1"/>
  <c r="AC27" i="8" s="1"/>
  <c r="M24" i="3"/>
  <c r="AB28" i="8" s="1"/>
  <c r="AC28" i="8" s="1"/>
  <c r="M25" i="3"/>
  <c r="M26" i="3"/>
  <c r="M27" i="3"/>
  <c r="M28" i="3"/>
  <c r="M29" i="3"/>
  <c r="M30" i="3"/>
  <c r="AB34" i="8" s="1"/>
  <c r="AC34" i="8" s="1"/>
  <c r="M31" i="3"/>
  <c r="AB35" i="8" s="1"/>
  <c r="AC35" i="8" s="1"/>
  <c r="M32" i="3"/>
  <c r="M33" i="3"/>
  <c r="M34" i="3"/>
  <c r="M35" i="3"/>
  <c r="M36" i="3"/>
  <c r="AB40" i="8" s="1"/>
  <c r="AC40" i="8" s="1"/>
  <c r="M37" i="3"/>
  <c r="M38" i="3"/>
  <c r="M39" i="3"/>
  <c r="M40" i="3"/>
  <c r="D3" i="9"/>
  <c r="BA7" i="8" s="1"/>
  <c r="D4" i="9"/>
  <c r="BA8" i="8" s="1"/>
  <c r="D5" i="9"/>
  <c r="BA9" i="8" s="1"/>
  <c r="D6" i="9"/>
  <c r="BA10" i="8" s="1"/>
  <c r="D7" i="9"/>
  <c r="BA11" i="8" s="1"/>
  <c r="D8" i="9"/>
  <c r="D9" i="9"/>
  <c r="BA13" i="8" s="1"/>
  <c r="D10" i="9"/>
  <c r="BA14" i="8" s="1"/>
  <c r="D11" i="9"/>
  <c r="BA15" i="8" s="1"/>
  <c r="D12" i="9"/>
  <c r="D13" i="9"/>
  <c r="BA17" i="8" s="1"/>
  <c r="D14" i="9"/>
  <c r="BA18" i="8" s="1"/>
  <c r="D15" i="9"/>
  <c r="BA19" i="8" s="1"/>
  <c r="D16" i="9"/>
  <c r="BA20" i="8" s="1"/>
  <c r="D17" i="9"/>
  <c r="BA21" i="8" s="1"/>
  <c r="D18" i="9"/>
  <c r="BA22" i="8" s="1"/>
  <c r="D19" i="9"/>
  <c r="BA23" i="8" s="1"/>
  <c r="D20" i="9"/>
  <c r="BA24" i="8" s="1"/>
  <c r="D21" i="9"/>
  <c r="BA25" i="8" s="1"/>
  <c r="D22" i="9"/>
  <c r="BA26" i="8" s="1"/>
  <c r="D23" i="9"/>
  <c r="BA27" i="8" s="1"/>
  <c r="D24" i="9"/>
  <c r="BA28" i="8" s="1"/>
  <c r="D25" i="9"/>
  <c r="BA29" i="8" s="1"/>
  <c r="D26" i="9"/>
  <c r="BA30" i="8" s="1"/>
  <c r="D27" i="9"/>
  <c r="BA31" i="8" s="1"/>
  <c r="D28" i="9"/>
  <c r="BA32" i="8" s="1"/>
  <c r="D29" i="9"/>
  <c r="BA33" i="8" s="1"/>
  <c r="D30" i="9"/>
  <c r="BA34" i="8" s="1"/>
  <c r="D31" i="9"/>
  <c r="BA35" i="8" s="1"/>
  <c r="D32" i="9"/>
  <c r="BA36" i="8" s="1"/>
  <c r="D33" i="9"/>
  <c r="BA37" i="8" s="1"/>
  <c r="D34" i="9"/>
  <c r="BA38" i="8" s="1"/>
  <c r="D35" i="9"/>
  <c r="BA39" i="8" s="1"/>
  <c r="D36" i="9"/>
  <c r="D37" i="9"/>
  <c r="BA41" i="8" s="1"/>
  <c r="D38" i="9"/>
  <c r="BA42" i="8" s="1"/>
  <c r="D39" i="9"/>
  <c r="BA43" i="8" s="1"/>
  <c r="D40" i="9"/>
  <c r="BA44" i="8" s="1"/>
  <c r="D41" i="9"/>
  <c r="BA45" i="8" s="1"/>
  <c r="D42" i="9"/>
  <c r="D43" i="9"/>
  <c r="BA47" i="8" s="1"/>
  <c r="D44" i="9"/>
  <c r="BA48" i="8" s="1"/>
  <c r="D45" i="9"/>
  <c r="BA49" i="8" s="1"/>
  <c r="D46" i="9"/>
  <c r="BA50" i="8" s="1"/>
  <c r="D47" i="9"/>
  <c r="BA51" i="8" s="1"/>
  <c r="D48" i="9"/>
  <c r="D49" i="9"/>
  <c r="BA53" i="8" s="1"/>
  <c r="D50" i="9"/>
  <c r="BA54" i="8" s="1"/>
  <c r="D51" i="9"/>
  <c r="D52" i="9"/>
  <c r="D2" i="9"/>
  <c r="BA6" i="8" s="1"/>
  <c r="D3" i="7"/>
  <c r="AM7" i="1" s="1"/>
  <c r="D4" i="7"/>
  <c r="AM8" i="1" s="1"/>
  <c r="D5" i="7"/>
  <c r="D6" i="7"/>
  <c r="D7" i="7"/>
  <c r="AZ11" i="8" s="1"/>
  <c r="D8" i="7"/>
  <c r="AM12" i="1" s="1"/>
  <c r="D9" i="7"/>
  <c r="D10" i="7"/>
  <c r="D11" i="7"/>
  <c r="AM15" i="1" s="1"/>
  <c r="D12" i="7"/>
  <c r="AM16" i="1" s="1"/>
  <c r="D13" i="7"/>
  <c r="D14" i="7"/>
  <c r="AM18" i="1" s="1"/>
  <c r="D15" i="7"/>
  <c r="AZ19" i="8" s="1"/>
  <c r="D16" i="7"/>
  <c r="AM20" i="1" s="1"/>
  <c r="D17" i="7"/>
  <c r="AM21" i="1" s="1"/>
  <c r="D18" i="7"/>
  <c r="AZ22" i="8" s="1"/>
  <c r="D19" i="7"/>
  <c r="AM23" i="1" s="1"/>
  <c r="D20" i="7"/>
  <c r="AM24" i="1" s="1"/>
  <c r="D21" i="7"/>
  <c r="AZ25" i="8" s="1"/>
  <c r="D22" i="7"/>
  <c r="AM26" i="1" s="1"/>
  <c r="D23" i="7"/>
  <c r="AZ27" i="8" s="1"/>
  <c r="D24" i="7"/>
  <c r="AM28" i="1" s="1"/>
  <c r="D25" i="7"/>
  <c r="AZ29" i="8" s="1"/>
  <c r="D26" i="7"/>
  <c r="D27" i="7"/>
  <c r="AM31" i="1" s="1"/>
  <c r="D28" i="7"/>
  <c r="AM32" i="1" s="1"/>
  <c r="D29" i="7"/>
  <c r="D30" i="7"/>
  <c r="D31" i="7"/>
  <c r="AZ35" i="8" s="1"/>
  <c r="D32" i="7"/>
  <c r="AM36" i="1" s="1"/>
  <c r="D33" i="7"/>
  <c r="D34" i="7"/>
  <c r="D35" i="7"/>
  <c r="AM39" i="1" s="1"/>
  <c r="D36" i="7"/>
  <c r="D37" i="7"/>
  <c r="AM41" i="1" s="1"/>
  <c r="D38" i="7"/>
  <c r="AZ42" i="8" s="1"/>
  <c r="D39" i="7"/>
  <c r="AZ43" i="8" s="1"/>
  <c r="D40" i="7"/>
  <c r="AM44" i="1" s="1"/>
  <c r="D41" i="7"/>
  <c r="D42" i="7"/>
  <c r="D43" i="7"/>
  <c r="AM47" i="1" s="1"/>
  <c r="D44" i="7"/>
  <c r="D45" i="7"/>
  <c r="AZ49" i="8" s="1"/>
  <c r="D46" i="7"/>
  <c r="AM50" i="1" s="1"/>
  <c r="D47" i="7"/>
  <c r="AZ51" i="8" s="1"/>
  <c r="D48" i="7"/>
  <c r="AM52" i="1" s="1"/>
  <c r="D49" i="7"/>
  <c r="D50" i="7"/>
  <c r="D2" i="7"/>
  <c r="AM6" i="1" s="1"/>
  <c r="D3" i="4"/>
  <c r="D4" i="4"/>
  <c r="AX8" i="8" s="1"/>
  <c r="D5" i="4"/>
  <c r="D6" i="4"/>
  <c r="AX10" i="8" s="1"/>
  <c r="D7" i="4"/>
  <c r="D8" i="4"/>
  <c r="D9" i="4"/>
  <c r="AX13" i="8" s="1"/>
  <c r="D10" i="4"/>
  <c r="AX14" i="8" s="1"/>
  <c r="D11" i="4"/>
  <c r="D12" i="4"/>
  <c r="AX16" i="8" s="1"/>
  <c r="D13" i="4"/>
  <c r="AX17" i="8" s="1"/>
  <c r="D14" i="4"/>
  <c r="AX18" i="8" s="1"/>
  <c r="D15" i="4"/>
  <c r="D16" i="4"/>
  <c r="AK20" i="1" s="1"/>
  <c r="D17" i="4"/>
  <c r="AX21" i="8" s="1"/>
  <c r="D18" i="4"/>
  <c r="AX22" i="8" s="1"/>
  <c r="D19" i="4"/>
  <c r="D20" i="4"/>
  <c r="D21" i="4"/>
  <c r="AK25" i="1" s="1"/>
  <c r="D22" i="4"/>
  <c r="AX26" i="8" s="1"/>
  <c r="D23" i="4"/>
  <c r="D24" i="4"/>
  <c r="AX28" i="8" s="1"/>
  <c r="D25" i="4"/>
  <c r="AX29" i="8" s="1"/>
  <c r="D26" i="4"/>
  <c r="AX30" i="8" s="1"/>
  <c r="D27" i="4"/>
  <c r="D28" i="4"/>
  <c r="AK32" i="1" s="1"/>
  <c r="D29" i="4"/>
  <c r="D30" i="4"/>
  <c r="AX34" i="8" s="1"/>
  <c r="D31" i="4"/>
  <c r="D32" i="4"/>
  <c r="D33" i="4"/>
  <c r="AX37" i="8" s="1"/>
  <c r="D34" i="4"/>
  <c r="AX38" i="8" s="1"/>
  <c r="D35" i="4"/>
  <c r="D36" i="4"/>
  <c r="AX40" i="8" s="1"/>
  <c r="D37" i="4"/>
  <c r="D38" i="4"/>
  <c r="AX42" i="8" s="1"/>
  <c r="D39" i="4"/>
  <c r="D40" i="4"/>
  <c r="AK44" i="1" s="1"/>
  <c r="D41" i="4"/>
  <c r="AK45" i="1" s="1"/>
  <c r="D42" i="4"/>
  <c r="AX46" i="8" s="1"/>
  <c r="D43" i="4"/>
  <c r="D44" i="4"/>
  <c r="AX48" i="8" s="1"/>
  <c r="D45" i="4"/>
  <c r="AX49" i="8" s="1"/>
  <c r="D46" i="4"/>
  <c r="AX50" i="8" s="1"/>
  <c r="D47" i="4"/>
  <c r="D48" i="4"/>
  <c r="AK52" i="1" s="1"/>
  <c r="D49" i="4"/>
  <c r="AK53" i="1" s="1"/>
  <c r="D50" i="4"/>
  <c r="AX54" i="8" s="1"/>
  <c r="D2" i="4"/>
  <c r="M19" i="3"/>
  <c r="M20" i="3"/>
  <c r="M21" i="3"/>
  <c r="AI25" i="1" s="1"/>
  <c r="M16" i="3"/>
  <c r="AB20" i="8" s="1"/>
  <c r="AC20" i="8" s="1"/>
  <c r="M17" i="3"/>
  <c r="M18" i="3"/>
  <c r="AB22" i="8" s="1"/>
  <c r="AC22" i="8" s="1"/>
  <c r="M15" i="3"/>
  <c r="M3" i="3"/>
  <c r="M4" i="3"/>
  <c r="AB8" i="8" s="1"/>
  <c r="AC8" i="8" s="1"/>
  <c r="M5" i="3"/>
  <c r="M6" i="3"/>
  <c r="AB10" i="8" s="1"/>
  <c r="AC10" i="8" s="1"/>
  <c r="M7" i="3"/>
  <c r="M8" i="3"/>
  <c r="M9" i="3"/>
  <c r="AV13" i="8" s="1"/>
  <c r="M10" i="3"/>
  <c r="M11" i="3"/>
  <c r="AB15" i="8" s="1"/>
  <c r="AC15" i="8" s="1"/>
  <c r="M12" i="3"/>
  <c r="AB16" i="8" s="1"/>
  <c r="AC16" i="8" s="1"/>
  <c r="M14" i="3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P42" i="8" s="1"/>
  <c r="I43" i="8"/>
  <c r="I44" i="8"/>
  <c r="I45" i="8"/>
  <c r="I46" i="8"/>
  <c r="I47" i="8"/>
  <c r="I48" i="8"/>
  <c r="I49" i="8"/>
  <c r="I50" i="8"/>
  <c r="P50" i="8" s="1"/>
  <c r="I51" i="8"/>
  <c r="I52" i="8"/>
  <c r="I53" i="8"/>
  <c r="I54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E4" i="6"/>
  <c r="D4" i="6" s="1"/>
  <c r="AY8" i="8" s="1"/>
  <c r="E5" i="6"/>
  <c r="D5" i="6" s="1"/>
  <c r="E6" i="6"/>
  <c r="D6" i="6" s="1"/>
  <c r="E7" i="6"/>
  <c r="D7" i="6" s="1"/>
  <c r="E8" i="6"/>
  <c r="D8" i="6" s="1"/>
  <c r="AL12" i="1" s="1"/>
  <c r="E9" i="6"/>
  <c r="D9" i="6" s="1"/>
  <c r="E10" i="6"/>
  <c r="D10" i="6" s="1"/>
  <c r="E11" i="6"/>
  <c r="D11" i="6" s="1"/>
  <c r="AL15" i="1" s="1"/>
  <c r="E12" i="6"/>
  <c r="D12" i="6" s="1"/>
  <c r="AL16" i="1" s="1"/>
  <c r="E13" i="6"/>
  <c r="D13" i="6" s="1"/>
  <c r="E14" i="6"/>
  <c r="D14" i="6" s="1"/>
  <c r="E15" i="6"/>
  <c r="D15" i="6" s="1"/>
  <c r="E16" i="6"/>
  <c r="D16" i="6" s="1"/>
  <c r="AL20" i="1" s="1"/>
  <c r="E17" i="6"/>
  <c r="D17" i="6" s="1"/>
  <c r="E18" i="6"/>
  <c r="D18" i="6" s="1"/>
  <c r="E19" i="6"/>
  <c r="D19" i="6" s="1"/>
  <c r="E20" i="6"/>
  <c r="D20" i="6" s="1"/>
  <c r="AL24" i="1" s="1"/>
  <c r="E21" i="6"/>
  <c r="D21" i="6" s="1"/>
  <c r="E22" i="6"/>
  <c r="D22" i="6" s="1"/>
  <c r="E23" i="6"/>
  <c r="D23" i="6" s="1"/>
  <c r="AY27" i="8" s="1"/>
  <c r="E24" i="6"/>
  <c r="D24" i="6" s="1"/>
  <c r="AL28" i="1" s="1"/>
  <c r="E25" i="6"/>
  <c r="D25" i="6" s="1"/>
  <c r="E26" i="6"/>
  <c r="D26" i="6" s="1"/>
  <c r="E28" i="6"/>
  <c r="D28" i="6" s="1"/>
  <c r="AL32" i="1" s="1"/>
  <c r="E29" i="6"/>
  <c r="D29" i="6" s="1"/>
  <c r="E30" i="6"/>
  <c r="D30" i="6" s="1"/>
  <c r="E31" i="6"/>
  <c r="D31" i="6" s="1"/>
  <c r="E32" i="6"/>
  <c r="D32" i="6" s="1"/>
  <c r="AY36" i="8" s="1"/>
  <c r="E33" i="6"/>
  <c r="D33" i="6" s="1"/>
  <c r="E34" i="6"/>
  <c r="D34" i="6" s="1"/>
  <c r="E35" i="6"/>
  <c r="D35" i="6" s="1"/>
  <c r="E36" i="6"/>
  <c r="D36" i="6" s="1"/>
  <c r="AY40" i="8" s="1"/>
  <c r="E37" i="6"/>
  <c r="D37" i="6" s="1"/>
  <c r="E38" i="6"/>
  <c r="D38" i="6" s="1"/>
  <c r="E39" i="6"/>
  <c r="D39" i="6" s="1"/>
  <c r="E40" i="6"/>
  <c r="D40" i="6" s="1"/>
  <c r="AY44" i="8" s="1"/>
  <c r="E41" i="6"/>
  <c r="D41" i="6" s="1"/>
  <c r="E42" i="6"/>
  <c r="D42" i="6" s="1"/>
  <c r="E43" i="6"/>
  <c r="D43" i="6" s="1"/>
  <c r="E44" i="6"/>
  <c r="D44" i="6" s="1"/>
  <c r="AY48" i="8" s="1"/>
  <c r="E45" i="6"/>
  <c r="D45" i="6" s="1"/>
  <c r="E46" i="6"/>
  <c r="D46" i="6" s="1"/>
  <c r="E47" i="6"/>
  <c r="D47" i="6" s="1"/>
  <c r="E48" i="6"/>
  <c r="D48" i="6" s="1"/>
  <c r="AY52" i="8" s="1"/>
  <c r="E49" i="6"/>
  <c r="D49" i="6" s="1"/>
  <c r="E50" i="6"/>
  <c r="D50" i="6" s="1"/>
  <c r="E3" i="6"/>
  <c r="D3" i="6" s="1"/>
  <c r="E2" i="6"/>
  <c r="D2" i="6" s="1"/>
  <c r="D3" i="10"/>
  <c r="AD7" i="8" s="1"/>
  <c r="D4" i="10"/>
  <c r="AD8" i="8" s="1"/>
  <c r="D5" i="10"/>
  <c r="AD9" i="8" s="1"/>
  <c r="D6" i="10"/>
  <c r="AD10" i="8" s="1"/>
  <c r="D7" i="10"/>
  <c r="AD11" i="8" s="1"/>
  <c r="D8" i="10"/>
  <c r="AD12" i="8" s="1"/>
  <c r="D9" i="10"/>
  <c r="AD13" i="8" s="1"/>
  <c r="D10" i="10"/>
  <c r="AD14" i="8" s="1"/>
  <c r="D11" i="10"/>
  <c r="AD15" i="8" s="1"/>
  <c r="D12" i="10"/>
  <c r="AD16" i="8" s="1"/>
  <c r="D13" i="10"/>
  <c r="AD17" i="8" s="1"/>
  <c r="D14" i="10"/>
  <c r="AD18" i="8" s="1"/>
  <c r="D15" i="10"/>
  <c r="AD19" i="8" s="1"/>
  <c r="D16" i="10"/>
  <c r="AD20" i="8" s="1"/>
  <c r="D17" i="10"/>
  <c r="AD21" i="8" s="1"/>
  <c r="D18" i="10"/>
  <c r="AD22" i="8" s="1"/>
  <c r="D19" i="10"/>
  <c r="AD23" i="8" s="1"/>
  <c r="D20" i="10"/>
  <c r="AD24" i="8" s="1"/>
  <c r="D21" i="10"/>
  <c r="AD25" i="8" s="1"/>
  <c r="D22" i="10"/>
  <c r="AD26" i="8" s="1"/>
  <c r="D23" i="10"/>
  <c r="AD27" i="8" s="1"/>
  <c r="D25" i="10"/>
  <c r="AD29" i="8" s="1"/>
  <c r="D26" i="10"/>
  <c r="AD30" i="8" s="1"/>
  <c r="D27" i="10"/>
  <c r="AD31" i="8" s="1"/>
  <c r="D28" i="10"/>
  <c r="AD32" i="8" s="1"/>
  <c r="D29" i="10"/>
  <c r="AD33" i="8" s="1"/>
  <c r="D30" i="10"/>
  <c r="AD34" i="8" s="1"/>
  <c r="D31" i="10"/>
  <c r="AD35" i="8" s="1"/>
  <c r="D32" i="10"/>
  <c r="AD36" i="8" s="1"/>
  <c r="D33" i="10"/>
  <c r="AD37" i="8" s="1"/>
  <c r="D34" i="10"/>
  <c r="AD38" i="8" s="1"/>
  <c r="D35" i="10"/>
  <c r="AD39" i="8" s="1"/>
  <c r="D36" i="10"/>
  <c r="AD40" i="8" s="1"/>
  <c r="D37" i="10"/>
  <c r="AD41" i="8" s="1"/>
  <c r="D38" i="10"/>
  <c r="AD42" i="8" s="1"/>
  <c r="D39" i="10"/>
  <c r="AD43" i="8" s="1"/>
  <c r="D40" i="10"/>
  <c r="AD44" i="8" s="1"/>
  <c r="D41" i="10"/>
  <c r="AD45" i="8" s="1"/>
  <c r="D42" i="10"/>
  <c r="AD46" i="8" s="1"/>
  <c r="D43" i="10"/>
  <c r="AD47" i="8" s="1"/>
  <c r="D44" i="10"/>
  <c r="AD48" i="8" s="1"/>
  <c r="D45" i="10"/>
  <c r="AD49" i="8" s="1"/>
  <c r="D46" i="10"/>
  <c r="AD50" i="8" s="1"/>
  <c r="D47" i="10"/>
  <c r="AD51" i="8" s="1"/>
  <c r="D48" i="10"/>
  <c r="AD52" i="8" s="1"/>
  <c r="D49" i="10"/>
  <c r="AD53" i="8" s="1"/>
  <c r="D50" i="10"/>
  <c r="AD54" i="8" s="1"/>
  <c r="S56" i="8"/>
  <c r="T56" i="8"/>
  <c r="U56" i="8"/>
  <c r="AD28" i="8"/>
  <c r="D2" i="10"/>
  <c r="AD6" i="8" s="1"/>
  <c r="C2" i="10"/>
  <c r="B2" i="10"/>
  <c r="A2" i="10"/>
  <c r="X56" i="8"/>
  <c r="Y56" i="8"/>
  <c r="C2" i="9"/>
  <c r="B2" i="9"/>
  <c r="A2" i="9"/>
  <c r="C2" i="7"/>
  <c r="B2" i="7"/>
  <c r="A2" i="7"/>
  <c r="C2" i="6"/>
  <c r="B2" i="6"/>
  <c r="A2" i="6"/>
  <c r="C2" i="4"/>
  <c r="B2" i="4"/>
  <c r="A2" i="4"/>
  <c r="C2" i="2"/>
  <c r="B2" i="2"/>
  <c r="A2" i="2"/>
  <c r="BA52" i="8"/>
  <c r="BA46" i="8"/>
  <c r="BA40" i="8"/>
  <c r="BA16" i="8"/>
  <c r="BA12" i="8"/>
  <c r="D27" i="6"/>
  <c r="AY31" i="8" s="1"/>
  <c r="M2" i="3"/>
  <c r="G6" i="8"/>
  <c r="F6" i="8"/>
  <c r="E6" i="8"/>
  <c r="H6" i="8"/>
  <c r="D6" i="8"/>
  <c r="J54" i="8"/>
  <c r="J53" i="8"/>
  <c r="J52" i="8"/>
  <c r="J51" i="8"/>
  <c r="J50" i="8"/>
  <c r="J49" i="8"/>
  <c r="J48" i="8"/>
  <c r="J47" i="8"/>
  <c r="J46" i="8"/>
  <c r="J43" i="8"/>
  <c r="J42" i="8"/>
  <c r="J39" i="8"/>
  <c r="J33" i="8"/>
  <c r="J29" i="8"/>
  <c r="O29" i="8" s="1"/>
  <c r="J27" i="8"/>
  <c r="J21" i="8"/>
  <c r="O21" i="8" s="1"/>
  <c r="J20" i="8"/>
  <c r="J19" i="8"/>
  <c r="J17" i="8"/>
  <c r="O17" i="8" s="1"/>
  <c r="J16" i="8"/>
  <c r="J15" i="8"/>
  <c r="J14" i="8"/>
  <c r="J12" i="8"/>
  <c r="J11" i="8"/>
  <c r="J10" i="8"/>
  <c r="J9" i="8"/>
  <c r="J8" i="8"/>
  <c r="J7" i="8"/>
  <c r="I6" i="8"/>
  <c r="C6" i="8"/>
  <c r="B6" i="8"/>
  <c r="A6" i="8"/>
  <c r="AN4" i="8"/>
  <c r="AL4" i="8"/>
  <c r="AJ4" i="8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C6" i="1"/>
  <c r="B6" i="1"/>
  <c r="A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E14" i="1"/>
  <c r="M14" i="8"/>
  <c r="E16" i="1"/>
  <c r="M16" i="8"/>
  <c r="E19" i="1"/>
  <c r="M19" i="8"/>
  <c r="E20" i="1"/>
  <c r="E21" i="1"/>
  <c r="M21" i="8"/>
  <c r="P21" i="8" s="1"/>
  <c r="E27" i="1"/>
  <c r="E29" i="1"/>
  <c r="E31" i="1"/>
  <c r="E33" i="1"/>
  <c r="E36" i="1"/>
  <c r="E39" i="1"/>
  <c r="E42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F105" i="1"/>
  <c r="J105" i="1" s="1"/>
  <c r="F104" i="1"/>
  <c r="F103" i="1"/>
  <c r="F102" i="1"/>
  <c r="F101" i="1"/>
  <c r="J101" i="1" s="1"/>
  <c r="F100" i="1"/>
  <c r="F99" i="1"/>
  <c r="F98" i="1"/>
  <c r="F97" i="1"/>
  <c r="J97" i="1" s="1"/>
  <c r="F96" i="1"/>
  <c r="F95" i="1"/>
  <c r="F94" i="1"/>
  <c r="F93" i="1"/>
  <c r="J93" i="1" s="1"/>
  <c r="F92" i="1"/>
  <c r="F91" i="1"/>
  <c r="F90" i="1"/>
  <c r="F89" i="1"/>
  <c r="J89" i="1" s="1"/>
  <c r="F88" i="1"/>
  <c r="F87" i="1"/>
  <c r="F86" i="1"/>
  <c r="F85" i="1"/>
  <c r="J85" i="1" s="1"/>
  <c r="F84" i="1"/>
  <c r="F83" i="1"/>
  <c r="F82" i="1"/>
  <c r="F81" i="1"/>
  <c r="J81" i="1" s="1"/>
  <c r="F80" i="1"/>
  <c r="F72" i="1"/>
  <c r="F79" i="1"/>
  <c r="F78" i="1"/>
  <c r="F77" i="1"/>
  <c r="F76" i="1"/>
  <c r="F75" i="1"/>
  <c r="F74" i="1"/>
  <c r="F73" i="1"/>
  <c r="F71" i="1"/>
  <c r="F70" i="1"/>
  <c r="F69" i="1"/>
  <c r="J69" i="1" s="1"/>
  <c r="F68" i="1"/>
  <c r="F67" i="1"/>
  <c r="F66" i="1"/>
  <c r="F65" i="1"/>
  <c r="J65" i="1" s="1"/>
  <c r="F64" i="1"/>
  <c r="F63" i="1"/>
  <c r="F62" i="1"/>
  <c r="F61" i="1"/>
  <c r="J61" i="1" s="1"/>
  <c r="F60" i="1"/>
  <c r="F59" i="1"/>
  <c r="F58" i="1"/>
  <c r="F57" i="1"/>
  <c r="J57" i="1" s="1"/>
  <c r="F56" i="1"/>
  <c r="F55" i="1"/>
  <c r="H104" i="1"/>
  <c r="H102" i="1"/>
  <c r="H100" i="1"/>
  <c r="H98" i="1"/>
  <c r="H96" i="1"/>
  <c r="H94" i="1"/>
  <c r="H92" i="1"/>
  <c r="H90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105" i="1"/>
  <c r="H103" i="1"/>
  <c r="H101" i="1"/>
  <c r="H99" i="1"/>
  <c r="H97" i="1"/>
  <c r="H95" i="1"/>
  <c r="H93" i="1"/>
  <c r="H91" i="1"/>
  <c r="H89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AM9" i="1"/>
  <c r="AZ9" i="8"/>
  <c r="AM25" i="1"/>
  <c r="AM45" i="1"/>
  <c r="AZ45" i="8"/>
  <c r="AM77" i="1"/>
  <c r="AM97" i="1"/>
  <c r="AL95" i="1"/>
  <c r="AM62" i="1"/>
  <c r="AM78" i="1"/>
  <c r="AM98" i="1"/>
  <c r="AL98" i="1"/>
  <c r="AL86" i="1"/>
  <c r="AL85" i="1"/>
  <c r="AM13" i="1"/>
  <c r="AZ13" i="8"/>
  <c r="AZ21" i="8"/>
  <c r="AM33" i="1"/>
  <c r="AZ33" i="8"/>
  <c r="AM53" i="1"/>
  <c r="AZ53" i="8"/>
  <c r="AM65" i="1"/>
  <c r="AM73" i="1"/>
  <c r="AM85" i="1"/>
  <c r="AM93" i="1"/>
  <c r="AM101" i="1"/>
  <c r="AL103" i="1"/>
  <c r="AL91" i="1"/>
  <c r="AL83" i="1"/>
  <c r="AM58" i="1"/>
  <c r="AM70" i="1"/>
  <c r="AM82" i="1"/>
  <c r="AM90" i="1"/>
  <c r="AM102" i="1"/>
  <c r="AL102" i="1"/>
  <c r="AL90" i="1"/>
  <c r="AM55" i="1"/>
  <c r="AM59" i="1"/>
  <c r="AM63" i="1"/>
  <c r="AM67" i="1"/>
  <c r="AM71" i="1"/>
  <c r="AM79" i="1"/>
  <c r="AM83" i="1"/>
  <c r="AM87" i="1"/>
  <c r="AM91" i="1"/>
  <c r="AM95" i="1"/>
  <c r="AM99" i="1"/>
  <c r="AM103" i="1"/>
  <c r="AL105" i="1"/>
  <c r="AL101" i="1"/>
  <c r="AL97" i="1"/>
  <c r="AL93" i="1"/>
  <c r="AL89" i="1"/>
  <c r="AL81" i="1"/>
  <c r="AM56" i="1"/>
  <c r="AM60" i="1"/>
  <c r="AM64" i="1"/>
  <c r="AM68" i="1"/>
  <c r="AM72" i="1"/>
  <c r="AM76" i="1"/>
  <c r="AM80" i="1"/>
  <c r="AM84" i="1"/>
  <c r="AM88" i="1"/>
  <c r="AM92" i="1"/>
  <c r="AM96" i="1"/>
  <c r="AM100" i="1"/>
  <c r="AM104" i="1"/>
  <c r="AL104" i="1"/>
  <c r="AL100" i="1"/>
  <c r="AL96" i="1"/>
  <c r="AL92" i="1"/>
  <c r="AL88" i="1"/>
  <c r="AL84" i="1"/>
  <c r="AL80" i="1"/>
  <c r="AM17" i="1"/>
  <c r="AZ17" i="8"/>
  <c r="AM29" i="1"/>
  <c r="AM37" i="1"/>
  <c r="AZ37" i="8"/>
  <c r="AM49" i="1"/>
  <c r="AM57" i="1"/>
  <c r="AM69" i="1"/>
  <c r="AM81" i="1"/>
  <c r="AM89" i="1"/>
  <c r="AM105" i="1"/>
  <c r="AL99" i="1"/>
  <c r="AL87" i="1"/>
  <c r="AL67" i="1"/>
  <c r="AM66" i="1"/>
  <c r="AM74" i="1"/>
  <c r="AM86" i="1"/>
  <c r="AM94" i="1"/>
  <c r="AL94" i="1"/>
  <c r="AL82" i="1"/>
  <c r="AM75" i="1"/>
  <c r="AM61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K7" i="8"/>
  <c r="K8" i="8"/>
  <c r="K9" i="8"/>
  <c r="K10" i="8"/>
  <c r="K11" i="8"/>
  <c r="K12" i="8"/>
  <c r="K6" i="8"/>
  <c r="N7" i="8"/>
  <c r="N8" i="8"/>
  <c r="N9" i="8"/>
  <c r="Q9" i="8" s="1"/>
  <c r="N10" i="8"/>
  <c r="N11" i="8"/>
  <c r="N12" i="8"/>
  <c r="N6" i="8"/>
  <c r="M7" i="8"/>
  <c r="M8" i="8"/>
  <c r="M9" i="8"/>
  <c r="P9" i="8" s="1"/>
  <c r="M10" i="8"/>
  <c r="M11" i="8"/>
  <c r="M12" i="8"/>
  <c r="M6" i="8"/>
  <c r="J6" i="8"/>
  <c r="AX12" i="8"/>
  <c r="AX20" i="8"/>
  <c r="AX24" i="8"/>
  <c r="AX32" i="8"/>
  <c r="AX36" i="8"/>
  <c r="AX44" i="8"/>
  <c r="AX52" i="8"/>
  <c r="AK12" i="1"/>
  <c r="AK16" i="1"/>
  <c r="AK24" i="1"/>
  <c r="AK28" i="1"/>
  <c r="AK36" i="1"/>
  <c r="AK40" i="1"/>
  <c r="AK48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D7" i="1"/>
  <c r="D8" i="1"/>
  <c r="D9" i="1"/>
  <c r="D10" i="1"/>
  <c r="D11" i="1"/>
  <c r="D12" i="1"/>
  <c r="D6" i="1"/>
  <c r="H7" i="1"/>
  <c r="H8" i="1"/>
  <c r="H6" i="1"/>
  <c r="F7" i="1"/>
  <c r="F8" i="1"/>
  <c r="F6" i="1"/>
  <c r="E7" i="1"/>
  <c r="E8" i="1"/>
  <c r="E6" i="1"/>
  <c r="E9" i="1"/>
  <c r="H9" i="1"/>
  <c r="F9" i="1"/>
  <c r="E10" i="1"/>
  <c r="H10" i="1"/>
  <c r="F10" i="1"/>
  <c r="E11" i="1"/>
  <c r="H11" i="1"/>
  <c r="F11" i="1"/>
  <c r="J11" i="1" s="1"/>
  <c r="E12" i="1"/>
  <c r="H12" i="1"/>
  <c r="F12" i="1"/>
  <c r="Z4" i="1"/>
  <c r="AB4" i="1"/>
  <c r="X4" i="1"/>
  <c r="AI78" i="1"/>
  <c r="AI21" i="1"/>
  <c r="AI20" i="1"/>
  <c r="AI8" i="1"/>
  <c r="AI10" i="1"/>
  <c r="AI22" i="1"/>
  <c r="AI12" i="1"/>
  <c r="J9" i="1" l="1"/>
  <c r="J102" i="1"/>
  <c r="J70" i="1"/>
  <c r="E26" i="1"/>
  <c r="E22" i="1"/>
  <c r="P33" i="8"/>
  <c r="R11" i="8"/>
  <c r="R7" i="8"/>
  <c r="J35" i="8"/>
  <c r="J74" i="1"/>
  <c r="AL52" i="1"/>
  <c r="AZ50" i="8"/>
  <c r="P19" i="8"/>
  <c r="E45" i="1"/>
  <c r="J37" i="8"/>
  <c r="O37" i="8" s="1"/>
  <c r="J59" i="1"/>
  <c r="I71" i="1"/>
  <c r="N71" i="1" s="1"/>
  <c r="Q71" i="1" s="1"/>
  <c r="R71" i="1" s="1"/>
  <c r="S71" i="1" s="1"/>
  <c r="I62" i="1"/>
  <c r="N62" i="1" s="1"/>
  <c r="Q62" i="1" s="1"/>
  <c r="R62" i="1" s="1"/>
  <c r="S62" i="1" s="1"/>
  <c r="AI62" i="1" s="1"/>
  <c r="I86" i="1"/>
  <c r="N86" i="1" s="1"/>
  <c r="Q86" i="1" s="1"/>
  <c r="AM42" i="1"/>
  <c r="AZ41" i="8"/>
  <c r="E34" i="1"/>
  <c r="O7" i="8"/>
  <c r="AM51" i="1"/>
  <c r="AM35" i="1"/>
  <c r="AX53" i="8"/>
  <c r="I67" i="1"/>
  <c r="N67" i="1" s="1"/>
  <c r="Q67" i="1" s="1"/>
  <c r="R67" i="1" s="1"/>
  <c r="S67" i="1" s="1"/>
  <c r="I103" i="1"/>
  <c r="N103" i="1" s="1"/>
  <c r="Q103" i="1" s="1"/>
  <c r="R103" i="1" s="1"/>
  <c r="S103" i="1" s="1"/>
  <c r="J58" i="1"/>
  <c r="J94" i="1"/>
  <c r="I83" i="1"/>
  <c r="N83" i="1" s="1"/>
  <c r="Q83" i="1" s="1"/>
  <c r="AZ23" i="8"/>
  <c r="J82" i="1"/>
  <c r="J98" i="1"/>
  <c r="AK49" i="1"/>
  <c r="AK29" i="1"/>
  <c r="AK13" i="1"/>
  <c r="AX45" i="8"/>
  <c r="AX25" i="8"/>
  <c r="P10" i="8"/>
  <c r="AM22" i="1"/>
  <c r="AM19" i="1"/>
  <c r="AZ26" i="8"/>
  <c r="AZ18" i="8"/>
  <c r="J55" i="1"/>
  <c r="J63" i="1"/>
  <c r="J67" i="1"/>
  <c r="J71" i="1"/>
  <c r="J83" i="1"/>
  <c r="J87" i="1"/>
  <c r="J91" i="1"/>
  <c r="J95" i="1"/>
  <c r="J99" i="1"/>
  <c r="J103" i="1"/>
  <c r="O11" i="8"/>
  <c r="E18" i="1"/>
  <c r="J24" i="8"/>
  <c r="O24" i="8" s="1"/>
  <c r="H14" i="1"/>
  <c r="I14" i="1" s="1"/>
  <c r="Q6" i="8"/>
  <c r="O43" i="8"/>
  <c r="O51" i="8"/>
  <c r="O6" i="8"/>
  <c r="J7" i="1"/>
  <c r="I99" i="1"/>
  <c r="N99" i="1" s="1"/>
  <c r="Q99" i="1" s="1"/>
  <c r="O35" i="8"/>
  <c r="O47" i="8"/>
  <c r="O54" i="8"/>
  <c r="J10" i="1"/>
  <c r="AZ39" i="8"/>
  <c r="O31" i="8"/>
  <c r="J23" i="8"/>
  <c r="O23" i="8" s="1"/>
  <c r="E32" i="1"/>
  <c r="E41" i="1"/>
  <c r="AK41" i="1"/>
  <c r="AX41" i="8"/>
  <c r="AX33" i="8"/>
  <c r="AK33" i="1"/>
  <c r="AK9" i="1"/>
  <c r="AX9" i="8"/>
  <c r="AM54" i="1"/>
  <c r="AZ54" i="8"/>
  <c r="AZ46" i="8"/>
  <c r="AM46" i="1"/>
  <c r="AM38" i="1"/>
  <c r="AZ38" i="8"/>
  <c r="AM34" i="1"/>
  <c r="AZ34" i="8"/>
  <c r="AM30" i="1"/>
  <c r="AZ30" i="8"/>
  <c r="AM14" i="1"/>
  <c r="AZ14" i="8"/>
  <c r="AZ10" i="8"/>
  <c r="AM10" i="1"/>
  <c r="AY23" i="8"/>
  <c r="AL23" i="1"/>
  <c r="I98" i="1"/>
  <c r="N98" i="1" s="1"/>
  <c r="Q98" i="1" s="1"/>
  <c r="R98" i="1" s="1"/>
  <c r="S98" i="1" s="1"/>
  <c r="I91" i="1"/>
  <c r="N91" i="1" s="1"/>
  <c r="Q91" i="1" s="1"/>
  <c r="R91" i="1" s="1"/>
  <c r="S91" i="1" s="1"/>
  <c r="T91" i="1" s="1"/>
  <c r="I87" i="1"/>
  <c r="N87" i="1" s="1"/>
  <c r="Q87" i="1" s="1"/>
  <c r="R87" i="1" s="1"/>
  <c r="I79" i="1"/>
  <c r="N79" i="1" s="1"/>
  <c r="Q79" i="1" s="1"/>
  <c r="J75" i="1"/>
  <c r="I63" i="1"/>
  <c r="N63" i="1" s="1"/>
  <c r="Q63" i="1" s="1"/>
  <c r="R63" i="1" s="1"/>
  <c r="S63" i="1" s="1"/>
  <c r="R29" i="8"/>
  <c r="R17" i="8"/>
  <c r="R10" i="8"/>
  <c r="I70" i="1"/>
  <c r="N70" i="1" s="1"/>
  <c r="Q70" i="1" s="1"/>
  <c r="R70" i="1" s="1"/>
  <c r="S70" i="1" s="1"/>
  <c r="P14" i="8"/>
  <c r="I55" i="1"/>
  <c r="N55" i="1" s="1"/>
  <c r="Q55" i="1" s="1"/>
  <c r="O48" i="8"/>
  <c r="AK8" i="1"/>
  <c r="Q10" i="8"/>
  <c r="R9" i="8"/>
  <c r="AL36" i="1"/>
  <c r="J73" i="1"/>
  <c r="J77" i="1"/>
  <c r="J100" i="1"/>
  <c r="I94" i="1"/>
  <c r="N94" i="1" s="1"/>
  <c r="Q94" i="1" s="1"/>
  <c r="R94" i="1" s="1"/>
  <c r="S94" i="1" s="1"/>
  <c r="J86" i="1"/>
  <c r="I82" i="1"/>
  <c r="N82" i="1" s="1"/>
  <c r="Q82" i="1" s="1"/>
  <c r="R82" i="1" s="1"/>
  <c r="S82" i="1" s="1"/>
  <c r="J78" i="1"/>
  <c r="I66" i="1"/>
  <c r="N66" i="1" s="1"/>
  <c r="Q66" i="1" s="1"/>
  <c r="R66" i="1" s="1"/>
  <c r="S66" i="1" s="1"/>
  <c r="O9" i="8"/>
  <c r="O14" i="8"/>
  <c r="O18" i="8"/>
  <c r="O22" i="8"/>
  <c r="O33" i="8"/>
  <c r="O45" i="8"/>
  <c r="O49" i="8"/>
  <c r="O53" i="8"/>
  <c r="Q25" i="8"/>
  <c r="Q21" i="8"/>
  <c r="V21" i="8" s="1"/>
  <c r="Q18" i="8"/>
  <c r="Q15" i="8"/>
  <c r="Q13" i="8"/>
  <c r="P49" i="8"/>
  <c r="P41" i="8"/>
  <c r="P37" i="8"/>
  <c r="P29" i="8"/>
  <c r="O20" i="8"/>
  <c r="O16" i="8"/>
  <c r="AL31" i="1"/>
  <c r="I90" i="1"/>
  <c r="N90" i="1" s="1"/>
  <c r="Q90" i="1" s="1"/>
  <c r="R90" i="1" s="1"/>
  <c r="J90" i="1"/>
  <c r="Q11" i="8"/>
  <c r="AZ47" i="8"/>
  <c r="AZ15" i="8"/>
  <c r="O27" i="8"/>
  <c r="O39" i="8"/>
  <c r="P47" i="8"/>
  <c r="Q7" i="8"/>
  <c r="AZ6" i="8"/>
  <c r="AZ31" i="8"/>
  <c r="I102" i="1"/>
  <c r="N102" i="1" s="1"/>
  <c r="Q102" i="1" s="1"/>
  <c r="R102" i="1" s="1"/>
  <c r="S102" i="1" s="1"/>
  <c r="P39" i="8"/>
  <c r="I78" i="1"/>
  <c r="N78" i="1" s="1"/>
  <c r="Q78" i="1" s="1"/>
  <c r="P11" i="8"/>
  <c r="V11" i="8" s="1"/>
  <c r="P7" i="8"/>
  <c r="AL48" i="1"/>
  <c r="AM43" i="1"/>
  <c r="AM27" i="1"/>
  <c r="AM11" i="1"/>
  <c r="I104" i="1"/>
  <c r="N104" i="1" s="1"/>
  <c r="Q104" i="1" s="1"/>
  <c r="R104" i="1" s="1"/>
  <c r="S104" i="1" s="1"/>
  <c r="I100" i="1"/>
  <c r="N100" i="1" s="1"/>
  <c r="Q100" i="1" s="1"/>
  <c r="I92" i="1"/>
  <c r="N92" i="1" s="1"/>
  <c r="Q92" i="1" s="1"/>
  <c r="I84" i="1"/>
  <c r="N84" i="1" s="1"/>
  <c r="Q84" i="1" s="1"/>
  <c r="R84" i="1" s="1"/>
  <c r="S84" i="1" s="1"/>
  <c r="I80" i="1"/>
  <c r="N80" i="1" s="1"/>
  <c r="Q80" i="1" s="1"/>
  <c r="R80" i="1" s="1"/>
  <c r="S80" i="1" s="1"/>
  <c r="I76" i="1"/>
  <c r="N76" i="1" s="1"/>
  <c r="Q76" i="1" s="1"/>
  <c r="R76" i="1" s="1"/>
  <c r="S76" i="1" s="1"/>
  <c r="I72" i="1"/>
  <c r="N72" i="1" s="1"/>
  <c r="Q72" i="1" s="1"/>
  <c r="R72" i="1" s="1"/>
  <c r="S72" i="1" s="1"/>
  <c r="I68" i="1"/>
  <c r="N68" i="1" s="1"/>
  <c r="Q68" i="1" s="1"/>
  <c r="R68" i="1" s="1"/>
  <c r="S68" i="1" s="1"/>
  <c r="I64" i="1"/>
  <c r="N64" i="1" s="1"/>
  <c r="Q64" i="1" s="1"/>
  <c r="R64" i="1" s="1"/>
  <c r="I60" i="1"/>
  <c r="N60" i="1" s="1"/>
  <c r="Q60" i="1" s="1"/>
  <c r="R60" i="1" s="1"/>
  <c r="O10" i="8"/>
  <c r="O15" i="8"/>
  <c r="O19" i="8"/>
  <c r="O34" i="8"/>
  <c r="O42" i="8"/>
  <c r="V9" i="8"/>
  <c r="J38" i="8"/>
  <c r="O38" i="8" s="1"/>
  <c r="K13" i="8"/>
  <c r="R13" i="8" s="1"/>
  <c r="AZ7" i="8"/>
  <c r="AY7" i="8"/>
  <c r="AL7" i="1"/>
  <c r="AL51" i="1"/>
  <c r="AY51" i="8"/>
  <c r="AL47" i="1"/>
  <c r="AY47" i="8"/>
  <c r="AY39" i="8"/>
  <c r="AL39" i="1"/>
  <c r="AL44" i="1"/>
  <c r="AY15" i="8"/>
  <c r="H47" i="1"/>
  <c r="I47" i="1" s="1"/>
  <c r="H39" i="1"/>
  <c r="I39" i="1" s="1"/>
  <c r="H21" i="1"/>
  <c r="I21" i="1" s="1"/>
  <c r="N21" i="1" s="1"/>
  <c r="Q21" i="1" s="1"/>
  <c r="O36" i="8"/>
  <c r="O50" i="8"/>
  <c r="AL46" i="1"/>
  <c r="AY46" i="8"/>
  <c r="AL34" i="1"/>
  <c r="AY34" i="8"/>
  <c r="AL22" i="1"/>
  <c r="AY22" i="8"/>
  <c r="AL10" i="1"/>
  <c r="AY10" i="8"/>
  <c r="AX51" i="8"/>
  <c r="AK51" i="1"/>
  <c r="AX43" i="8"/>
  <c r="AK43" i="1"/>
  <c r="AK31" i="1"/>
  <c r="AX31" i="8"/>
  <c r="AX19" i="8"/>
  <c r="AK19" i="1"/>
  <c r="AK11" i="1"/>
  <c r="AX11" i="8"/>
  <c r="AM48" i="1"/>
  <c r="AZ48" i="8"/>
  <c r="R86" i="1"/>
  <c r="S86" i="1" s="1"/>
  <c r="R83" i="1"/>
  <c r="S83" i="1" s="1"/>
  <c r="AY54" i="8"/>
  <c r="AL54" i="1"/>
  <c r="AY42" i="8"/>
  <c r="AL42" i="1"/>
  <c r="AY30" i="8"/>
  <c r="AL30" i="1"/>
  <c r="AY18" i="8"/>
  <c r="AL18" i="1"/>
  <c r="AX47" i="8"/>
  <c r="AK47" i="1"/>
  <c r="AX35" i="8"/>
  <c r="AK35" i="1"/>
  <c r="AX23" i="8"/>
  <c r="AK23" i="1"/>
  <c r="AK7" i="1"/>
  <c r="AX7" i="8"/>
  <c r="AL50" i="1"/>
  <c r="AY50" i="8"/>
  <c r="AL38" i="1"/>
  <c r="AY38" i="8"/>
  <c r="AL14" i="1"/>
  <c r="AY14" i="8"/>
  <c r="AX6" i="8"/>
  <c r="AK6" i="1"/>
  <c r="AX39" i="8"/>
  <c r="AK39" i="1"/>
  <c r="AX27" i="8"/>
  <c r="AK27" i="1"/>
  <c r="AX15" i="8"/>
  <c r="AK15" i="1"/>
  <c r="AM40" i="1"/>
  <c r="AZ40" i="8"/>
  <c r="AI67" i="1"/>
  <c r="T67" i="1"/>
  <c r="R55" i="1"/>
  <c r="S55" i="1" s="1"/>
  <c r="AL6" i="1"/>
  <c r="AY6" i="8"/>
  <c r="R79" i="1"/>
  <c r="S79" i="1" s="1"/>
  <c r="P48" i="8"/>
  <c r="P40" i="8"/>
  <c r="P16" i="8"/>
  <c r="I96" i="1"/>
  <c r="J96" i="1"/>
  <c r="I88" i="1"/>
  <c r="J88" i="1"/>
  <c r="I56" i="1"/>
  <c r="J56" i="1"/>
  <c r="R100" i="1"/>
  <c r="S100" i="1" s="1"/>
  <c r="R99" i="1"/>
  <c r="S99" i="1" s="1"/>
  <c r="J76" i="1"/>
  <c r="J72" i="1"/>
  <c r="I95" i="1"/>
  <c r="I75" i="1"/>
  <c r="I59" i="1"/>
  <c r="AY19" i="8"/>
  <c r="AL19" i="1"/>
  <c r="J60" i="1"/>
  <c r="J64" i="1"/>
  <c r="J68" i="1"/>
  <c r="J80" i="1"/>
  <c r="J84" i="1"/>
  <c r="J92" i="1"/>
  <c r="J104" i="1"/>
  <c r="I74" i="1"/>
  <c r="I58" i="1"/>
  <c r="I12" i="1"/>
  <c r="N12" i="1" s="1"/>
  <c r="Q12" i="1" s="1"/>
  <c r="R12" i="1" s="1"/>
  <c r="AL11" i="1"/>
  <c r="AY11" i="8"/>
  <c r="P52" i="8"/>
  <c r="P32" i="8"/>
  <c r="AL43" i="1"/>
  <c r="AY43" i="8"/>
  <c r="J6" i="1"/>
  <c r="P12" i="8"/>
  <c r="P8" i="8"/>
  <c r="Q12" i="8"/>
  <c r="Q8" i="8"/>
  <c r="R12" i="8"/>
  <c r="R8" i="8"/>
  <c r="AL27" i="1"/>
  <c r="J62" i="1"/>
  <c r="J66" i="1"/>
  <c r="J7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O44" i="8"/>
  <c r="O52" i="8"/>
  <c r="Q42" i="8"/>
  <c r="V42" i="8" s="1"/>
  <c r="AR42" i="8" s="1"/>
  <c r="Q40" i="8"/>
  <c r="Q28" i="8"/>
  <c r="Q26" i="8"/>
  <c r="P54" i="8"/>
  <c r="P51" i="8"/>
  <c r="P46" i="8"/>
  <c r="P44" i="8"/>
  <c r="P43" i="8"/>
  <c r="P38" i="8"/>
  <c r="P36" i="8"/>
  <c r="P35" i="8"/>
  <c r="P34" i="8"/>
  <c r="P31" i="8"/>
  <c r="P30" i="8"/>
  <c r="P28" i="8"/>
  <c r="P27" i="8"/>
  <c r="P26" i="8"/>
  <c r="P25" i="8"/>
  <c r="P24" i="8"/>
  <c r="P23" i="8"/>
  <c r="P22" i="8"/>
  <c r="P18" i="8"/>
  <c r="P17" i="8"/>
  <c r="P15" i="8"/>
  <c r="J12" i="1"/>
  <c r="I6" i="1"/>
  <c r="N6" i="1" s="1"/>
  <c r="Q6" i="1" s="1"/>
  <c r="R6" i="1" s="1"/>
  <c r="S6" i="1" s="1"/>
  <c r="J8" i="1"/>
  <c r="P6" i="8"/>
  <c r="V6" i="8" s="1"/>
  <c r="R6" i="8"/>
  <c r="P20" i="8"/>
  <c r="O8" i="8"/>
  <c r="O12" i="8"/>
  <c r="O26" i="8"/>
  <c r="O32" i="8"/>
  <c r="O46" i="8"/>
  <c r="J13" i="1"/>
  <c r="O41" i="8"/>
  <c r="O40" i="8"/>
  <c r="O30" i="8"/>
  <c r="O25" i="8"/>
  <c r="E40" i="1"/>
  <c r="E25" i="1"/>
  <c r="AK17" i="1"/>
  <c r="H15" i="1"/>
  <c r="I15" i="1" s="1"/>
  <c r="E30" i="1"/>
  <c r="J28" i="8"/>
  <c r="O28" i="8" s="1"/>
  <c r="AL35" i="1"/>
  <c r="AY35" i="8"/>
  <c r="AY26" i="8"/>
  <c r="AL26" i="1"/>
  <c r="H31" i="1"/>
  <c r="I31" i="1" s="1"/>
  <c r="H27" i="1"/>
  <c r="I27" i="1" s="1"/>
  <c r="AI34" i="1"/>
  <c r="AV8" i="8"/>
  <c r="I9" i="1"/>
  <c r="N9" i="1" s="1"/>
  <c r="Q9" i="1" s="1"/>
  <c r="AV34" i="8"/>
  <c r="H26" i="1"/>
  <c r="I26" i="1" s="1"/>
  <c r="H18" i="1"/>
  <c r="I7" i="1"/>
  <c r="AI27" i="1"/>
  <c r="BA56" i="8"/>
  <c r="AZ32" i="8"/>
  <c r="AZ16" i="8"/>
  <c r="AZ24" i="8"/>
  <c r="AZ12" i="8"/>
  <c r="AZ52" i="8"/>
  <c r="AZ44" i="8"/>
  <c r="AZ36" i="8"/>
  <c r="AZ28" i="8"/>
  <c r="AZ20" i="8"/>
  <c r="AZ8" i="8"/>
  <c r="AL8" i="1"/>
  <c r="AL40" i="1"/>
  <c r="AY21" i="8"/>
  <c r="AL21" i="1"/>
  <c r="AL49" i="1"/>
  <c r="AY49" i="8"/>
  <c r="AL41" i="1"/>
  <c r="AY41" i="8"/>
  <c r="AY33" i="8"/>
  <c r="AL33" i="1"/>
  <c r="AY25" i="8"/>
  <c r="AL25" i="1"/>
  <c r="AL9" i="1"/>
  <c r="AY9" i="8"/>
  <c r="AL53" i="1"/>
  <c r="AY53" i="8"/>
  <c r="AL45" i="1"/>
  <c r="AY45" i="8"/>
  <c r="AL37" i="1"/>
  <c r="AY37" i="8"/>
  <c r="AY29" i="8"/>
  <c r="AL29" i="1"/>
  <c r="AY17" i="8"/>
  <c r="AL17" i="1"/>
  <c r="AY13" i="8"/>
  <c r="AL13" i="1"/>
  <c r="AY12" i="8"/>
  <c r="AY16" i="8"/>
  <c r="AY20" i="8"/>
  <c r="AY24" i="8"/>
  <c r="AY28" i="8"/>
  <c r="AY32" i="8"/>
  <c r="AI28" i="1"/>
  <c r="AK37" i="1"/>
  <c r="AK21" i="1"/>
  <c r="AK54" i="1"/>
  <c r="AK50" i="1"/>
  <c r="AK46" i="1"/>
  <c r="AK42" i="1"/>
  <c r="AK38" i="1"/>
  <c r="AK34" i="1"/>
  <c r="AK30" i="1"/>
  <c r="AK26" i="1"/>
  <c r="AK22" i="1"/>
  <c r="AK18" i="1"/>
  <c r="AK14" i="1"/>
  <c r="AK10" i="1"/>
  <c r="J13" i="8"/>
  <c r="O13" i="8" s="1"/>
  <c r="E13" i="1"/>
  <c r="F53" i="1"/>
  <c r="J53" i="1" s="1"/>
  <c r="K53" i="8"/>
  <c r="R53" i="8" s="1"/>
  <c r="K50" i="8"/>
  <c r="R50" i="8" s="1"/>
  <c r="F50" i="1"/>
  <c r="J50" i="1" s="1"/>
  <c r="K47" i="8"/>
  <c r="R47" i="8" s="1"/>
  <c r="F47" i="1"/>
  <c r="J47" i="1" s="1"/>
  <c r="F44" i="1"/>
  <c r="J44" i="1" s="1"/>
  <c r="K44" i="8"/>
  <c r="R44" i="8" s="1"/>
  <c r="K41" i="8"/>
  <c r="R41" i="8" s="1"/>
  <c r="F41" i="1"/>
  <c r="J41" i="1" s="1"/>
  <c r="F38" i="1"/>
  <c r="J38" i="1" s="1"/>
  <c r="K38" i="8"/>
  <c r="R38" i="8" s="1"/>
  <c r="K35" i="8"/>
  <c r="R35" i="8" s="1"/>
  <c r="F35" i="1"/>
  <c r="J35" i="1" s="1"/>
  <c r="F32" i="1"/>
  <c r="J32" i="1" s="1"/>
  <c r="K32" i="8"/>
  <c r="R32" i="8" s="1"/>
  <c r="K18" i="8"/>
  <c r="R18" i="8" s="1"/>
  <c r="F18" i="1"/>
  <c r="J18" i="1" s="1"/>
  <c r="F52" i="1"/>
  <c r="J52" i="1" s="1"/>
  <c r="K52" i="8"/>
  <c r="R52" i="8" s="1"/>
  <c r="F49" i="1"/>
  <c r="J49" i="1" s="1"/>
  <c r="K49" i="8"/>
  <c r="R49" i="8" s="1"/>
  <c r="F46" i="1"/>
  <c r="J46" i="1" s="1"/>
  <c r="K46" i="8"/>
  <c r="R46" i="8" s="1"/>
  <c r="K43" i="8"/>
  <c r="R43" i="8" s="1"/>
  <c r="F43" i="1"/>
  <c r="J43" i="1" s="1"/>
  <c r="F40" i="1"/>
  <c r="J40" i="1" s="1"/>
  <c r="K40" i="8"/>
  <c r="R40" i="8" s="1"/>
  <c r="F37" i="1"/>
  <c r="J37" i="1" s="1"/>
  <c r="K37" i="8"/>
  <c r="R37" i="8" s="1"/>
  <c r="K34" i="8"/>
  <c r="R34" i="8" s="1"/>
  <c r="F34" i="1"/>
  <c r="J34" i="1" s="1"/>
  <c r="K31" i="8"/>
  <c r="R31" i="8" s="1"/>
  <c r="F31" i="1"/>
  <c r="J31" i="1" s="1"/>
  <c r="F28" i="1"/>
  <c r="J28" i="1" s="1"/>
  <c r="K28" i="8"/>
  <c r="R28" i="8" s="1"/>
  <c r="F26" i="1"/>
  <c r="J26" i="1" s="1"/>
  <c r="K26" i="8"/>
  <c r="R26" i="8" s="1"/>
  <c r="F24" i="1"/>
  <c r="J24" i="1" s="1"/>
  <c r="K24" i="8"/>
  <c r="R24" i="8" s="1"/>
  <c r="K22" i="8"/>
  <c r="R22" i="8" s="1"/>
  <c r="F22" i="1"/>
  <c r="J22" i="1" s="1"/>
  <c r="F20" i="1"/>
  <c r="J20" i="1" s="1"/>
  <c r="K20" i="8"/>
  <c r="R20" i="8" s="1"/>
  <c r="F15" i="1"/>
  <c r="J15" i="1" s="1"/>
  <c r="K15" i="8"/>
  <c r="R15" i="8" s="1"/>
  <c r="I11" i="1"/>
  <c r="N11" i="1" s="1"/>
  <c r="Q11" i="1" s="1"/>
  <c r="F29" i="1"/>
  <c r="J29" i="1" s="1"/>
  <c r="K54" i="8"/>
  <c r="R54" i="8" s="1"/>
  <c r="F54" i="1"/>
  <c r="J54" i="1" s="1"/>
  <c r="K51" i="8"/>
  <c r="R51" i="8" s="1"/>
  <c r="F51" i="1"/>
  <c r="J51" i="1" s="1"/>
  <c r="F48" i="1"/>
  <c r="J48" i="1" s="1"/>
  <c r="K48" i="8"/>
  <c r="R48" i="8" s="1"/>
  <c r="F45" i="1"/>
  <c r="J45" i="1" s="1"/>
  <c r="K45" i="8"/>
  <c r="R45" i="8" s="1"/>
  <c r="F42" i="1"/>
  <c r="J42" i="1" s="1"/>
  <c r="K42" i="8"/>
  <c r="R42" i="8" s="1"/>
  <c r="K39" i="8"/>
  <c r="R39" i="8" s="1"/>
  <c r="F39" i="1"/>
  <c r="J39" i="1" s="1"/>
  <c r="F36" i="1"/>
  <c r="J36" i="1" s="1"/>
  <c r="K36" i="8"/>
  <c r="R36" i="8" s="1"/>
  <c r="F33" i="1"/>
  <c r="J33" i="1" s="1"/>
  <c r="K33" i="8"/>
  <c r="R33" i="8" s="1"/>
  <c r="F30" i="1"/>
  <c r="J30" i="1" s="1"/>
  <c r="K30" i="8"/>
  <c r="R30" i="8" s="1"/>
  <c r="K27" i="8"/>
  <c r="R27" i="8" s="1"/>
  <c r="F27" i="1"/>
  <c r="J27" i="1" s="1"/>
  <c r="K25" i="8"/>
  <c r="R25" i="8" s="1"/>
  <c r="F25" i="1"/>
  <c r="J25" i="1" s="1"/>
  <c r="F23" i="1"/>
  <c r="J23" i="1" s="1"/>
  <c r="K23" i="8"/>
  <c r="R23" i="8" s="1"/>
  <c r="F21" i="1"/>
  <c r="J21" i="1" s="1"/>
  <c r="K21" i="8"/>
  <c r="R21" i="8" s="1"/>
  <c r="F19" i="1"/>
  <c r="J19" i="1" s="1"/>
  <c r="K19" i="8"/>
  <c r="R19" i="8" s="1"/>
  <c r="F16" i="1"/>
  <c r="J16" i="1" s="1"/>
  <c r="K16" i="8"/>
  <c r="R16" i="8" s="1"/>
  <c r="K14" i="8"/>
  <c r="R14" i="8" s="1"/>
  <c r="F14" i="1"/>
  <c r="J14" i="1" s="1"/>
  <c r="F17" i="1"/>
  <c r="J17" i="1" s="1"/>
  <c r="H50" i="1"/>
  <c r="I50" i="1" s="1"/>
  <c r="N50" i="8"/>
  <c r="Q50" i="8" s="1"/>
  <c r="N45" i="8"/>
  <c r="Q45" i="8" s="1"/>
  <c r="H45" i="1"/>
  <c r="N43" i="8"/>
  <c r="Q43" i="8" s="1"/>
  <c r="H43" i="1"/>
  <c r="I43" i="1" s="1"/>
  <c r="H41" i="1"/>
  <c r="N41" i="8"/>
  <c r="Q41" i="8" s="1"/>
  <c r="H37" i="1"/>
  <c r="I37" i="1" s="1"/>
  <c r="N37" i="8"/>
  <c r="Q37" i="8" s="1"/>
  <c r="H35" i="1"/>
  <c r="I35" i="1" s="1"/>
  <c r="N35" i="8"/>
  <c r="Q35" i="8" s="1"/>
  <c r="H30" i="1"/>
  <c r="N30" i="8"/>
  <c r="Q30" i="8" s="1"/>
  <c r="AV28" i="8"/>
  <c r="H40" i="1"/>
  <c r="M13" i="8"/>
  <c r="P13" i="8" s="1"/>
  <c r="H13" i="1"/>
  <c r="H54" i="1"/>
  <c r="I54" i="1" s="1"/>
  <c r="N54" i="8"/>
  <c r="Q54" i="8" s="1"/>
  <c r="H53" i="1"/>
  <c r="I53" i="1" s="1"/>
  <c r="N53" i="8"/>
  <c r="Q53" i="8" s="1"/>
  <c r="N52" i="8"/>
  <c r="Q52" i="8" s="1"/>
  <c r="H52" i="1"/>
  <c r="I52" i="1" s="1"/>
  <c r="H51" i="1"/>
  <c r="I51" i="1" s="1"/>
  <c r="N51" i="8"/>
  <c r="Q51" i="8" s="1"/>
  <c r="H49" i="1"/>
  <c r="I49" i="1" s="1"/>
  <c r="N49" i="8"/>
  <c r="Q49" i="8" s="1"/>
  <c r="N48" i="8"/>
  <c r="Q48" i="8" s="1"/>
  <c r="H48" i="1"/>
  <c r="I48" i="1" s="1"/>
  <c r="H46" i="1"/>
  <c r="I46" i="1" s="1"/>
  <c r="N46" i="8"/>
  <c r="Q46" i="8" s="1"/>
  <c r="N44" i="8"/>
  <c r="Q44" i="8" s="1"/>
  <c r="H44" i="1"/>
  <c r="I44" i="1" s="1"/>
  <c r="H38" i="1"/>
  <c r="I38" i="1" s="1"/>
  <c r="N38" i="8"/>
  <c r="Q38" i="8" s="1"/>
  <c r="N36" i="8"/>
  <c r="Q36" i="8" s="1"/>
  <c r="H36" i="1"/>
  <c r="I36" i="1" s="1"/>
  <c r="H34" i="1"/>
  <c r="N34" i="8"/>
  <c r="Q34" i="8" s="1"/>
  <c r="N33" i="8"/>
  <c r="Q33" i="8" s="1"/>
  <c r="V33" i="8" s="1"/>
  <c r="H33" i="1"/>
  <c r="I33" i="1" s="1"/>
  <c r="N33" i="1" s="1"/>
  <c r="Q33" i="1" s="1"/>
  <c r="N32" i="8"/>
  <c r="Q32" i="8" s="1"/>
  <c r="H32" i="1"/>
  <c r="N29" i="8"/>
  <c r="Q29" i="8" s="1"/>
  <c r="H29" i="1"/>
  <c r="I29" i="1" s="1"/>
  <c r="H42" i="1"/>
  <c r="I42" i="1" s="1"/>
  <c r="H28" i="1"/>
  <c r="I28" i="1" s="1"/>
  <c r="N47" i="8"/>
  <c r="Q47" i="8" s="1"/>
  <c r="N39" i="8"/>
  <c r="Q39" i="8" s="1"/>
  <c r="N31" i="8"/>
  <c r="Q31" i="8" s="1"/>
  <c r="N27" i="8"/>
  <c r="Q27" i="8" s="1"/>
  <c r="N24" i="8"/>
  <c r="Q24" i="8" s="1"/>
  <c r="H24" i="1"/>
  <c r="I24" i="1" s="1"/>
  <c r="H23" i="1"/>
  <c r="I23" i="1" s="1"/>
  <c r="N23" i="8"/>
  <c r="Q23" i="8" s="1"/>
  <c r="N22" i="8"/>
  <c r="Q22" i="8" s="1"/>
  <c r="H22" i="1"/>
  <c r="N20" i="8"/>
  <c r="Q20" i="8" s="1"/>
  <c r="H20" i="1"/>
  <c r="I20" i="1" s="1"/>
  <c r="N19" i="8"/>
  <c r="Q19" i="8" s="1"/>
  <c r="H19" i="1"/>
  <c r="I19" i="1" s="1"/>
  <c r="N17" i="8"/>
  <c r="Q17" i="8" s="1"/>
  <c r="H17" i="1"/>
  <c r="I17" i="1" s="1"/>
  <c r="N16" i="8"/>
  <c r="Q16" i="8" s="1"/>
  <c r="H16" i="1"/>
  <c r="I16" i="1" s="1"/>
  <c r="H25" i="1"/>
  <c r="N14" i="8"/>
  <c r="Q14" i="8" s="1"/>
  <c r="I10" i="1"/>
  <c r="N10" i="1" s="1"/>
  <c r="Q10" i="1" s="1"/>
  <c r="I8" i="1"/>
  <c r="N8" i="1" s="1"/>
  <c r="Q8" i="1" s="1"/>
  <c r="R8" i="1" s="1"/>
  <c r="AV15" i="8"/>
  <c r="AI15" i="1"/>
  <c r="AI13" i="1"/>
  <c r="AB18" i="8"/>
  <c r="AC18" i="8" s="1"/>
  <c r="AB13" i="8"/>
  <c r="AC13" i="8" s="1"/>
  <c r="AV22" i="8"/>
  <c r="AB19" i="8"/>
  <c r="AC19" i="8" s="1"/>
  <c r="AV19" i="8"/>
  <c r="AV27" i="8"/>
  <c r="AI19" i="1"/>
  <c r="AB14" i="8"/>
  <c r="AC14" i="8" s="1"/>
  <c r="AB25" i="8"/>
  <c r="AC25" i="8" s="1"/>
  <c r="AV25" i="8"/>
  <c r="I22" i="1" l="1"/>
  <c r="V52" i="8"/>
  <c r="V19" i="8"/>
  <c r="AI91" i="1"/>
  <c r="V10" i="8"/>
  <c r="W10" i="8" s="1"/>
  <c r="Z10" i="8" s="1"/>
  <c r="I45" i="1"/>
  <c r="N45" i="1" s="1"/>
  <c r="Q45" i="1" s="1"/>
  <c r="V14" i="8"/>
  <c r="AR14" i="8" s="1"/>
  <c r="V49" i="8"/>
  <c r="W49" i="8" s="1"/>
  <c r="Z49" i="8" s="1"/>
  <c r="S90" i="1"/>
  <c r="T90" i="1" s="1"/>
  <c r="T62" i="1"/>
  <c r="V39" i="8"/>
  <c r="I34" i="1"/>
  <c r="S87" i="1"/>
  <c r="T87" i="1" s="1"/>
  <c r="W11" i="8"/>
  <c r="Z11" i="8" s="1"/>
  <c r="AB11" i="8" s="1"/>
  <c r="AC11" i="8" s="1"/>
  <c r="V29" i="8"/>
  <c r="V13" i="8"/>
  <c r="W13" i="8" s="1"/>
  <c r="Z13" i="8" s="1"/>
  <c r="AA13" i="8" s="1"/>
  <c r="I18" i="1"/>
  <c r="N18" i="1" s="1"/>
  <c r="Q18" i="1" s="1"/>
  <c r="R18" i="1" s="1"/>
  <c r="S18" i="1" s="1"/>
  <c r="W9" i="8"/>
  <c r="Z9" i="8" s="1"/>
  <c r="AA9" i="8" s="1"/>
  <c r="N7" i="1"/>
  <c r="Q7" i="1" s="1"/>
  <c r="R7" i="1" s="1"/>
  <c r="S7" i="1" s="1"/>
  <c r="T7" i="1" s="1"/>
  <c r="U7" i="1" s="1"/>
  <c r="I41" i="1"/>
  <c r="N41" i="1" s="1"/>
  <c r="Q41" i="1" s="1"/>
  <c r="R41" i="1" s="1"/>
  <c r="S41" i="1" s="1"/>
  <c r="V48" i="8"/>
  <c r="AR48" i="8" s="1"/>
  <c r="I32" i="1"/>
  <c r="N32" i="1" s="1"/>
  <c r="Q32" i="1" s="1"/>
  <c r="V25" i="8"/>
  <c r="W25" i="8" s="1"/>
  <c r="Z25" i="8" s="1"/>
  <c r="AA25" i="8" s="1"/>
  <c r="V43" i="8"/>
  <c r="AR43" i="8" s="1"/>
  <c r="V28" i="8"/>
  <c r="W28" i="8" s="1"/>
  <c r="Z28" i="8" s="1"/>
  <c r="V8" i="8"/>
  <c r="W8" i="8" s="1"/>
  <c r="Z8" i="8" s="1"/>
  <c r="V18" i="8"/>
  <c r="W18" i="8" s="1"/>
  <c r="Z18" i="8" s="1"/>
  <c r="AA18" i="8" s="1"/>
  <c r="N19" i="1"/>
  <c r="Q19" i="1" s="1"/>
  <c r="R19" i="1" s="1"/>
  <c r="S19" i="1" s="1"/>
  <c r="T19" i="1" s="1"/>
  <c r="V34" i="8"/>
  <c r="AR34" i="8" s="1"/>
  <c r="V54" i="8"/>
  <c r="W54" i="8" s="1"/>
  <c r="Z54" i="8" s="1"/>
  <c r="V41" i="8"/>
  <c r="W41" i="8" s="1"/>
  <c r="Z41" i="8" s="1"/>
  <c r="N28" i="1"/>
  <c r="Q28" i="1" s="1"/>
  <c r="N27" i="1"/>
  <c r="Q27" i="1" s="1"/>
  <c r="R27" i="1" s="1"/>
  <c r="S27" i="1" s="1"/>
  <c r="T27" i="1" s="1"/>
  <c r="V7" i="8"/>
  <c r="W7" i="8" s="1"/>
  <c r="Z7" i="8" s="1"/>
  <c r="N23" i="1"/>
  <c r="Q23" i="1" s="1"/>
  <c r="R23" i="1" s="1"/>
  <c r="S23" i="1" s="1"/>
  <c r="V51" i="8"/>
  <c r="AR51" i="8" s="1"/>
  <c r="V15" i="8"/>
  <c r="AR15" i="8" s="1"/>
  <c r="V23" i="8"/>
  <c r="AR23" i="8" s="1"/>
  <c r="V37" i="8"/>
  <c r="W37" i="8" s="1"/>
  <c r="Z37" i="8" s="1"/>
  <c r="V12" i="8"/>
  <c r="W12" i="8" s="1"/>
  <c r="Z12" i="8" s="1"/>
  <c r="N14" i="1"/>
  <c r="Q14" i="1" s="1"/>
  <c r="R14" i="1" s="1"/>
  <c r="S14" i="1" s="1"/>
  <c r="V27" i="8"/>
  <c r="AR27" i="8" s="1"/>
  <c r="N47" i="1"/>
  <c r="Q47" i="1" s="1"/>
  <c r="R47" i="1" s="1"/>
  <c r="S47" i="1" s="1"/>
  <c r="AI63" i="1"/>
  <c r="T63" i="1"/>
  <c r="AI82" i="1"/>
  <c r="T82" i="1"/>
  <c r="R78" i="1"/>
  <c r="S78" i="1" s="1"/>
  <c r="T78" i="1" s="1"/>
  <c r="S60" i="1"/>
  <c r="AI60" i="1" s="1"/>
  <c r="V91" i="1"/>
  <c r="U91" i="1"/>
  <c r="AR9" i="8"/>
  <c r="N43" i="1"/>
  <c r="Q43" i="1" s="1"/>
  <c r="R43" i="1" s="1"/>
  <c r="S43" i="1" s="1"/>
  <c r="N39" i="1"/>
  <c r="Q39" i="1" s="1"/>
  <c r="R39" i="1" s="1"/>
  <c r="S39" i="1" s="1"/>
  <c r="V40" i="8"/>
  <c r="AR40" i="8" s="1"/>
  <c r="V20" i="8"/>
  <c r="W20" i="8" s="1"/>
  <c r="Z20" i="8" s="1"/>
  <c r="S64" i="1"/>
  <c r="AI64" i="1" s="1"/>
  <c r="AX56" i="8"/>
  <c r="N24" i="1"/>
  <c r="Q24" i="1" s="1"/>
  <c r="R24" i="1" s="1"/>
  <c r="S24" i="1" s="1"/>
  <c r="V38" i="8"/>
  <c r="W38" i="8" s="1"/>
  <c r="Z38" i="8" s="1"/>
  <c r="V31" i="8"/>
  <c r="W31" i="8" s="1"/>
  <c r="Z31" i="8" s="1"/>
  <c r="V22" i="8"/>
  <c r="W22" i="8" s="1"/>
  <c r="Z22" i="8" s="1"/>
  <c r="N35" i="1"/>
  <c r="Q35" i="1" s="1"/>
  <c r="R35" i="1" s="1"/>
  <c r="S35" i="1" s="1"/>
  <c r="V26" i="8"/>
  <c r="AR26" i="8" s="1"/>
  <c r="I25" i="1"/>
  <c r="N25" i="1" s="1"/>
  <c r="Q25" i="1" s="1"/>
  <c r="V44" i="8"/>
  <c r="AR44" i="8" s="1"/>
  <c r="S12" i="1"/>
  <c r="T12" i="1" s="1"/>
  <c r="U12" i="1" s="1"/>
  <c r="N42" i="1"/>
  <c r="Q42" i="1" s="1"/>
  <c r="R42" i="1" s="1"/>
  <c r="S42" i="1" s="1"/>
  <c r="V16" i="8"/>
  <c r="AR16" i="8" s="1"/>
  <c r="V24" i="8"/>
  <c r="AR24" i="8" s="1"/>
  <c r="V32" i="8"/>
  <c r="AR32" i="8" s="1"/>
  <c r="V35" i="8"/>
  <c r="AR35" i="8" s="1"/>
  <c r="W42" i="8"/>
  <c r="Z42" i="8" s="1"/>
  <c r="AB42" i="8" s="1"/>
  <c r="AC42" i="8" s="1"/>
  <c r="AR6" i="8"/>
  <c r="W6" i="8"/>
  <c r="Z6" i="8" s="1"/>
  <c r="T99" i="1"/>
  <c r="AI99" i="1"/>
  <c r="T79" i="1"/>
  <c r="AI79" i="1"/>
  <c r="T94" i="1"/>
  <c r="AI94" i="1"/>
  <c r="T86" i="1"/>
  <c r="AI86" i="1"/>
  <c r="T66" i="1"/>
  <c r="AI66" i="1"/>
  <c r="AI100" i="1"/>
  <c r="T100" i="1"/>
  <c r="T70" i="1"/>
  <c r="AI70" i="1"/>
  <c r="T98" i="1"/>
  <c r="AI98" i="1"/>
  <c r="T103" i="1"/>
  <c r="AI103" i="1"/>
  <c r="AI76" i="1"/>
  <c r="T76" i="1"/>
  <c r="T83" i="1"/>
  <c r="AI83" i="1"/>
  <c r="N69" i="1"/>
  <c r="Q69" i="1" s="1"/>
  <c r="N85" i="1"/>
  <c r="Q85" i="1" s="1"/>
  <c r="N101" i="1"/>
  <c r="Q101" i="1" s="1"/>
  <c r="AI90" i="1"/>
  <c r="N95" i="1"/>
  <c r="Q95" i="1" s="1"/>
  <c r="T104" i="1"/>
  <c r="AI104" i="1"/>
  <c r="T80" i="1"/>
  <c r="AI80" i="1"/>
  <c r="N88" i="1"/>
  <c r="Q88" i="1" s="1"/>
  <c r="T55" i="1"/>
  <c r="AI55" i="1"/>
  <c r="U67" i="1"/>
  <c r="V67" i="1"/>
  <c r="T68" i="1"/>
  <c r="AI68" i="1"/>
  <c r="AI71" i="1"/>
  <c r="T71" i="1"/>
  <c r="AI72" i="1"/>
  <c r="T72" i="1"/>
  <c r="N57" i="1"/>
  <c r="Q57" i="1" s="1"/>
  <c r="N73" i="1"/>
  <c r="Q73" i="1" s="1"/>
  <c r="N89" i="1"/>
  <c r="Q89" i="1" s="1"/>
  <c r="N105" i="1"/>
  <c r="Q105" i="1" s="1"/>
  <c r="AI87" i="1"/>
  <c r="AI102" i="1"/>
  <c r="T102" i="1"/>
  <c r="AI84" i="1"/>
  <c r="T84" i="1"/>
  <c r="U62" i="1"/>
  <c r="V62" i="1"/>
  <c r="N29" i="1"/>
  <c r="Q29" i="1" s="1"/>
  <c r="R29" i="1" s="1"/>
  <c r="S29" i="1" s="1"/>
  <c r="N61" i="1"/>
  <c r="Q61" i="1" s="1"/>
  <c r="N77" i="1"/>
  <c r="Q77" i="1" s="1"/>
  <c r="N93" i="1"/>
  <c r="Q93" i="1" s="1"/>
  <c r="N58" i="1"/>
  <c r="Q58" i="1" s="1"/>
  <c r="N59" i="1"/>
  <c r="Q59" i="1" s="1"/>
  <c r="N96" i="1"/>
  <c r="Q96" i="1" s="1"/>
  <c r="V36" i="8"/>
  <c r="AR36" i="8" s="1"/>
  <c r="V30" i="8"/>
  <c r="W30" i="8" s="1"/>
  <c r="Z30" i="8" s="1"/>
  <c r="N65" i="1"/>
  <c r="Q65" i="1" s="1"/>
  <c r="N81" i="1"/>
  <c r="Q81" i="1" s="1"/>
  <c r="N97" i="1"/>
  <c r="Q97" i="1" s="1"/>
  <c r="N74" i="1"/>
  <c r="Q74" i="1" s="1"/>
  <c r="N75" i="1"/>
  <c r="Q75" i="1" s="1"/>
  <c r="N56" i="1"/>
  <c r="Q56" i="1" s="1"/>
  <c r="R92" i="1"/>
  <c r="S92" i="1" s="1"/>
  <c r="I40" i="1"/>
  <c r="N40" i="1" s="1"/>
  <c r="Q40" i="1" s="1"/>
  <c r="R40" i="1" s="1"/>
  <c r="S40" i="1" s="1"/>
  <c r="N15" i="1"/>
  <c r="Q15" i="1" s="1"/>
  <c r="R15" i="1" s="1"/>
  <c r="S15" i="1" s="1"/>
  <c r="T15" i="1" s="1"/>
  <c r="I30" i="1"/>
  <c r="N30" i="1" s="1"/>
  <c r="Q30" i="1" s="1"/>
  <c r="R30" i="1" s="1"/>
  <c r="S30" i="1" s="1"/>
  <c r="O56" i="8"/>
  <c r="N37" i="1"/>
  <c r="Q37" i="1" s="1"/>
  <c r="R37" i="1" s="1"/>
  <c r="S37" i="1" s="1"/>
  <c r="N31" i="1"/>
  <c r="Q31" i="1" s="1"/>
  <c r="R31" i="1" s="1"/>
  <c r="S31" i="1" s="1"/>
  <c r="S8" i="1"/>
  <c r="T8" i="1" s="1"/>
  <c r="U8" i="1" s="1"/>
  <c r="N26" i="1"/>
  <c r="Q26" i="1" s="1"/>
  <c r="R26" i="1" s="1"/>
  <c r="S26" i="1" s="1"/>
  <c r="AZ56" i="8"/>
  <c r="AY56" i="8"/>
  <c r="AR11" i="8"/>
  <c r="R56" i="8"/>
  <c r="R21" i="1"/>
  <c r="S21" i="1" s="1"/>
  <c r="T21" i="1" s="1"/>
  <c r="N20" i="1"/>
  <c r="Q20" i="1" s="1"/>
  <c r="N51" i="1"/>
  <c r="Q51" i="1" s="1"/>
  <c r="AR49" i="8"/>
  <c r="V17" i="8"/>
  <c r="V46" i="8"/>
  <c r="N52" i="1"/>
  <c r="Q52" i="1" s="1"/>
  <c r="AR54" i="8"/>
  <c r="P56" i="8"/>
  <c r="V50" i="8"/>
  <c r="AR33" i="8"/>
  <c r="W33" i="8"/>
  <c r="Z33" i="8" s="1"/>
  <c r="Q56" i="8"/>
  <c r="AR52" i="8"/>
  <c r="W52" i="8"/>
  <c r="Z52" i="8" s="1"/>
  <c r="N16" i="1"/>
  <c r="Q16" i="1" s="1"/>
  <c r="N22" i="1"/>
  <c r="Q22" i="1" s="1"/>
  <c r="N34" i="1"/>
  <c r="Q34" i="1" s="1"/>
  <c r="N38" i="1"/>
  <c r="Q38" i="1" s="1"/>
  <c r="N46" i="1"/>
  <c r="Q46" i="1" s="1"/>
  <c r="N49" i="1"/>
  <c r="Q49" i="1" s="1"/>
  <c r="N54" i="1"/>
  <c r="Q54" i="1" s="1"/>
  <c r="N50" i="1"/>
  <c r="Q50" i="1" s="1"/>
  <c r="AR29" i="8"/>
  <c r="W29" i="8"/>
  <c r="Z29" i="8" s="1"/>
  <c r="N17" i="1"/>
  <c r="Q17" i="1" s="1"/>
  <c r="AR21" i="8"/>
  <c r="W21" i="8"/>
  <c r="Z21" i="8" s="1"/>
  <c r="N53" i="1"/>
  <c r="Q53" i="1" s="1"/>
  <c r="AR39" i="8"/>
  <c r="W39" i="8"/>
  <c r="Z39" i="8" s="1"/>
  <c r="V47" i="8"/>
  <c r="W19" i="8"/>
  <c r="Z19" i="8" s="1"/>
  <c r="AA19" i="8" s="1"/>
  <c r="AR19" i="8"/>
  <c r="R28" i="1"/>
  <c r="S28" i="1" s="1"/>
  <c r="T28" i="1" s="1"/>
  <c r="R33" i="1"/>
  <c r="S33" i="1" s="1"/>
  <c r="N36" i="1"/>
  <c r="Q36" i="1" s="1"/>
  <c r="N44" i="1"/>
  <c r="Q44" i="1" s="1"/>
  <c r="N48" i="1"/>
  <c r="Q48" i="1" s="1"/>
  <c r="V53" i="8"/>
  <c r="V45" i="8"/>
  <c r="I13" i="1"/>
  <c r="N13" i="1" s="1"/>
  <c r="Q13" i="1" s="1"/>
  <c r="R11" i="1"/>
  <c r="S11" i="1" s="1"/>
  <c r="R10" i="1"/>
  <c r="S10" i="1" s="1"/>
  <c r="T10" i="1" s="1"/>
  <c r="T6" i="1"/>
  <c r="AI6" i="1"/>
  <c r="R9" i="1"/>
  <c r="S9" i="1" s="1"/>
  <c r="AR10" i="8" l="1"/>
  <c r="T64" i="1"/>
  <c r="T60" i="1"/>
  <c r="AR13" i="8"/>
  <c r="AA10" i="8"/>
  <c r="AE10" i="8" s="1"/>
  <c r="AF10" i="8" s="1"/>
  <c r="W51" i="8"/>
  <c r="Z51" i="8" s="1"/>
  <c r="AB51" i="8" s="1"/>
  <c r="AC51" i="8" s="1"/>
  <c r="W14" i="8"/>
  <c r="Z14" i="8" s="1"/>
  <c r="AA14" i="8" s="1"/>
  <c r="AI7" i="1"/>
  <c r="AR12" i="8"/>
  <c r="AA42" i="8"/>
  <c r="AE42" i="8" s="1"/>
  <c r="AR22" i="8"/>
  <c r="W48" i="8"/>
  <c r="Z48" i="8" s="1"/>
  <c r="AA48" i="8" s="1"/>
  <c r="W34" i="8"/>
  <c r="Z34" i="8" s="1"/>
  <c r="AA34" i="8" s="1"/>
  <c r="AE34" i="8" s="1"/>
  <c r="AF34" i="8" s="1"/>
  <c r="AA11" i="8"/>
  <c r="AE11" i="8" s="1"/>
  <c r="AF11" i="8" s="1"/>
  <c r="AG11" i="8" s="1"/>
  <c r="AI11" i="8" s="1"/>
  <c r="AJ11" i="8" s="1"/>
  <c r="AR8" i="8"/>
  <c r="AR7" i="8"/>
  <c r="W15" i="8"/>
  <c r="Z15" i="8" s="1"/>
  <c r="AA15" i="8" s="1"/>
  <c r="AE15" i="8" s="1"/>
  <c r="AF15" i="8" s="1"/>
  <c r="AH15" i="8" s="1"/>
  <c r="AB9" i="8"/>
  <c r="AC9" i="8" s="1"/>
  <c r="AE9" i="8" s="1"/>
  <c r="AV9" i="8" s="1"/>
  <c r="AR25" i="8"/>
  <c r="V12" i="1"/>
  <c r="W43" i="8"/>
  <c r="Z43" i="8" s="1"/>
  <c r="AB43" i="8" s="1"/>
  <c r="AC43" i="8" s="1"/>
  <c r="AR28" i="8"/>
  <c r="AR18" i="8"/>
  <c r="W27" i="8"/>
  <c r="Z27" i="8" s="1"/>
  <c r="AA27" i="8" s="1"/>
  <c r="AE27" i="8" s="1"/>
  <c r="AF27" i="8" s="1"/>
  <c r="W23" i="8"/>
  <c r="Z23" i="8" s="1"/>
  <c r="AA23" i="8" s="1"/>
  <c r="W40" i="8"/>
  <c r="Z40" i="8" s="1"/>
  <c r="AA40" i="8" s="1"/>
  <c r="AE40" i="8" s="1"/>
  <c r="AR41" i="8"/>
  <c r="V7" i="1"/>
  <c r="AA12" i="8"/>
  <c r="AB12" i="8"/>
  <c r="AC12" i="8" s="1"/>
  <c r="AE14" i="8"/>
  <c r="AF14" i="8" s="1"/>
  <c r="AG14" i="8" s="1"/>
  <c r="AI14" i="8" s="1"/>
  <c r="AJ14" i="8" s="1"/>
  <c r="AR37" i="8"/>
  <c r="W32" i="8"/>
  <c r="Z32" i="8" s="1"/>
  <c r="AB32" i="8" s="1"/>
  <c r="AC32" i="8" s="1"/>
  <c r="V78" i="1"/>
  <c r="U78" i="1"/>
  <c r="AR20" i="8"/>
  <c r="W91" i="1"/>
  <c r="X91" i="1" s="1"/>
  <c r="W16" i="8"/>
  <c r="Z16" i="8" s="1"/>
  <c r="AA16" i="8" s="1"/>
  <c r="AE16" i="8" s="1"/>
  <c r="V82" i="1"/>
  <c r="U82" i="1"/>
  <c r="W82" i="1" s="1"/>
  <c r="X82" i="1" s="1"/>
  <c r="V63" i="1"/>
  <c r="U63" i="1"/>
  <c r="AR38" i="8"/>
  <c r="AR30" i="8"/>
  <c r="AR31" i="8"/>
  <c r="W26" i="8"/>
  <c r="Z26" i="8" s="1"/>
  <c r="AB26" i="8" s="1"/>
  <c r="AC26" i="8" s="1"/>
  <c r="W36" i="8"/>
  <c r="Z36" i="8" s="1"/>
  <c r="AA36" i="8" s="1"/>
  <c r="V8" i="1"/>
  <c r="W35" i="8"/>
  <c r="Z35" i="8" s="1"/>
  <c r="AA35" i="8" s="1"/>
  <c r="AE35" i="8" s="1"/>
  <c r="W24" i="8"/>
  <c r="Z24" i="8" s="1"/>
  <c r="AB24" i="8" s="1"/>
  <c r="AC24" i="8" s="1"/>
  <c r="W44" i="8"/>
  <c r="Z44" i="8" s="1"/>
  <c r="AA44" i="8" s="1"/>
  <c r="AI92" i="1"/>
  <c r="T92" i="1"/>
  <c r="R75" i="1"/>
  <c r="S75" i="1" s="1"/>
  <c r="R97" i="1"/>
  <c r="S97" i="1" s="1"/>
  <c r="R65" i="1"/>
  <c r="S65" i="1" s="1"/>
  <c r="W62" i="1"/>
  <c r="X62" i="1" s="1"/>
  <c r="R105" i="1"/>
  <c r="S105" i="1" s="1"/>
  <c r="R73" i="1"/>
  <c r="S73" i="1" s="1"/>
  <c r="V68" i="1"/>
  <c r="U68" i="1"/>
  <c r="V55" i="1"/>
  <c r="U55" i="1"/>
  <c r="U90" i="1"/>
  <c r="V90" i="1"/>
  <c r="U64" i="1"/>
  <c r="V64" i="1"/>
  <c r="R58" i="1"/>
  <c r="S58" i="1" s="1"/>
  <c r="R77" i="1"/>
  <c r="S77" i="1" s="1"/>
  <c r="V84" i="1"/>
  <c r="U84" i="1"/>
  <c r="V71" i="1"/>
  <c r="U71" i="1"/>
  <c r="U80" i="1"/>
  <c r="V80" i="1"/>
  <c r="U104" i="1"/>
  <c r="V104" i="1"/>
  <c r="R85" i="1"/>
  <c r="S85" i="1" s="1"/>
  <c r="U83" i="1"/>
  <c r="V83" i="1"/>
  <c r="V103" i="1"/>
  <c r="U103" i="1"/>
  <c r="V70" i="1"/>
  <c r="U70" i="1"/>
  <c r="U66" i="1"/>
  <c r="V66" i="1"/>
  <c r="U94" i="1"/>
  <c r="V94" i="1"/>
  <c r="U99" i="1"/>
  <c r="V99" i="1"/>
  <c r="R56" i="1"/>
  <c r="S56" i="1" s="1"/>
  <c r="R74" i="1"/>
  <c r="S74" i="1" s="1"/>
  <c r="R81" i="1"/>
  <c r="S81" i="1" s="1"/>
  <c r="V87" i="1"/>
  <c r="U87" i="1"/>
  <c r="R89" i="1"/>
  <c r="S89" i="1" s="1"/>
  <c r="R57" i="1"/>
  <c r="S57" i="1" s="1"/>
  <c r="W67" i="1"/>
  <c r="X67" i="1" s="1"/>
  <c r="U60" i="1"/>
  <c r="V60" i="1"/>
  <c r="V76" i="1"/>
  <c r="U76" i="1"/>
  <c r="U100" i="1"/>
  <c r="V100" i="1"/>
  <c r="R96" i="1"/>
  <c r="S96" i="1" s="1"/>
  <c r="R59" i="1"/>
  <c r="S59" i="1" s="1"/>
  <c r="R93" i="1"/>
  <c r="S93" i="1" s="1"/>
  <c r="R61" i="1"/>
  <c r="S61" i="1" s="1"/>
  <c r="V102" i="1"/>
  <c r="U102" i="1"/>
  <c r="U72" i="1"/>
  <c r="V72" i="1"/>
  <c r="R88" i="1"/>
  <c r="S88" i="1" s="1"/>
  <c r="R95" i="1"/>
  <c r="S95" i="1" s="1"/>
  <c r="R101" i="1"/>
  <c r="S101" i="1" s="1"/>
  <c r="R69" i="1"/>
  <c r="S69" i="1" s="1"/>
  <c r="U98" i="1"/>
  <c r="V98" i="1"/>
  <c r="U86" i="1"/>
  <c r="V86" i="1"/>
  <c r="U79" i="1"/>
  <c r="V79" i="1"/>
  <c r="AE18" i="8"/>
  <c r="AV18" i="8" s="1"/>
  <c r="V21" i="1"/>
  <c r="U21" i="1"/>
  <c r="V56" i="8"/>
  <c r="AI43" i="1"/>
  <c r="T43" i="1"/>
  <c r="V15" i="1"/>
  <c r="U15" i="1"/>
  <c r="V19" i="1"/>
  <c r="U19" i="1"/>
  <c r="T29" i="1"/>
  <c r="AI29" i="1"/>
  <c r="U28" i="1"/>
  <c r="V28" i="1"/>
  <c r="U27" i="1"/>
  <c r="V27" i="1"/>
  <c r="AR53" i="8"/>
  <c r="W53" i="8"/>
  <c r="Z53" i="8" s="1"/>
  <c r="W47" i="8"/>
  <c r="Z47" i="8" s="1"/>
  <c r="AR47" i="8"/>
  <c r="AA41" i="8"/>
  <c r="AB41" i="8"/>
  <c r="AC41" i="8" s="1"/>
  <c r="R38" i="1"/>
  <c r="S38" i="1" s="1"/>
  <c r="AA22" i="8"/>
  <c r="AE22" i="8" s="1"/>
  <c r="AF22" i="8" s="1"/>
  <c r="AE13" i="8"/>
  <c r="AF13" i="8" s="1"/>
  <c r="AI31" i="1"/>
  <c r="T31" i="1"/>
  <c r="AA29" i="8"/>
  <c r="AB29" i="8"/>
  <c r="AC29" i="8" s="1"/>
  <c r="AI35" i="1"/>
  <c r="T35" i="1"/>
  <c r="AB31" i="8"/>
  <c r="AC31" i="8" s="1"/>
  <c r="AA31" i="8"/>
  <c r="AR50" i="8"/>
  <c r="W50" i="8"/>
  <c r="Z50" i="8" s="1"/>
  <c r="AI23" i="1"/>
  <c r="T23" i="1"/>
  <c r="AA51" i="8"/>
  <c r="AE19" i="8"/>
  <c r="AF19" i="8" s="1"/>
  <c r="R51" i="1"/>
  <c r="S51" i="1" s="1"/>
  <c r="R20" i="1"/>
  <c r="S20" i="1" s="1"/>
  <c r="T20" i="1" s="1"/>
  <c r="R25" i="1"/>
  <c r="S25" i="1" s="1"/>
  <c r="T25" i="1" s="1"/>
  <c r="R44" i="1"/>
  <c r="S44" i="1" s="1"/>
  <c r="T14" i="1"/>
  <c r="AI14" i="1"/>
  <c r="R22" i="1"/>
  <c r="S22" i="1" s="1"/>
  <c r="T22" i="1" s="1"/>
  <c r="T39" i="1"/>
  <c r="AI39" i="1"/>
  <c r="AB38" i="8"/>
  <c r="AC38" i="8" s="1"/>
  <c r="AA38" i="8"/>
  <c r="AB39" i="8"/>
  <c r="AC39" i="8" s="1"/>
  <c r="AA39" i="8"/>
  <c r="R49" i="1"/>
  <c r="S49" i="1" s="1"/>
  <c r="AA7" i="8"/>
  <c r="AB7" i="8"/>
  <c r="AC7" i="8" s="1"/>
  <c r="AR45" i="8"/>
  <c r="W45" i="8"/>
  <c r="Z45" i="8" s="1"/>
  <c r="T33" i="1"/>
  <c r="AI33" i="1"/>
  <c r="R17" i="1"/>
  <c r="S17" i="1" s="1"/>
  <c r="R45" i="1"/>
  <c r="S45" i="1" s="1"/>
  <c r="R54" i="1"/>
  <c r="S54" i="1" s="1"/>
  <c r="R46" i="1"/>
  <c r="S46" i="1" s="1"/>
  <c r="AB52" i="8"/>
  <c r="AC52" i="8" s="1"/>
  <c r="AA52" i="8"/>
  <c r="T37" i="1"/>
  <c r="AI37" i="1"/>
  <c r="T18" i="1"/>
  <c r="AI18" i="1"/>
  <c r="AB54" i="8"/>
  <c r="AC54" i="8" s="1"/>
  <c r="AA54" i="8"/>
  <c r="AI30" i="1"/>
  <c r="T30" i="1"/>
  <c r="AI42" i="1"/>
  <c r="T42" i="1"/>
  <c r="AI26" i="1"/>
  <c r="T26" i="1"/>
  <c r="T41" i="1"/>
  <c r="AI41" i="1"/>
  <c r="R50" i="1"/>
  <c r="S50" i="1" s="1"/>
  <c r="T47" i="1"/>
  <c r="AI47" i="1"/>
  <c r="AA37" i="8"/>
  <c r="AB37" i="8"/>
  <c r="AC37" i="8" s="1"/>
  <c r="R52" i="1"/>
  <c r="S52" i="1" s="1"/>
  <c r="R32" i="1"/>
  <c r="S32" i="1" s="1"/>
  <c r="AR17" i="8"/>
  <c r="W17" i="8"/>
  <c r="AA30" i="8"/>
  <c r="AB30" i="8"/>
  <c r="AC30" i="8" s="1"/>
  <c r="R36" i="1"/>
  <c r="S36" i="1" s="1"/>
  <c r="T40" i="1"/>
  <c r="AI40" i="1"/>
  <c r="R34" i="1"/>
  <c r="S34" i="1" s="1"/>
  <c r="T34" i="1" s="1"/>
  <c r="T24" i="1"/>
  <c r="AI24" i="1"/>
  <c r="R13" i="1"/>
  <c r="S13" i="1" s="1"/>
  <c r="T13" i="1" s="1"/>
  <c r="R48" i="1"/>
  <c r="S48" i="1" s="1"/>
  <c r="AA20" i="8"/>
  <c r="AE20" i="8" s="1"/>
  <c r="AA28" i="8"/>
  <c r="AE28" i="8" s="1"/>
  <c r="AF28" i="8" s="1"/>
  <c r="R53" i="1"/>
  <c r="S53" i="1" s="1"/>
  <c r="AB21" i="8"/>
  <c r="AC21" i="8" s="1"/>
  <c r="AA21" i="8"/>
  <c r="AE25" i="8"/>
  <c r="AF25" i="8" s="1"/>
  <c r="R16" i="1"/>
  <c r="S16" i="1" s="1"/>
  <c r="AA33" i="8"/>
  <c r="AB33" i="8"/>
  <c r="AC33" i="8" s="1"/>
  <c r="AR46" i="8"/>
  <c r="W46" i="8"/>
  <c r="Z46" i="8" s="1"/>
  <c r="AB49" i="8"/>
  <c r="AC49" i="8" s="1"/>
  <c r="AA49" i="8"/>
  <c r="AI9" i="1"/>
  <c r="T9" i="1"/>
  <c r="V10" i="1"/>
  <c r="U10" i="1"/>
  <c r="AI11" i="1"/>
  <c r="T11" i="1"/>
  <c r="W12" i="1"/>
  <c r="X12" i="1" s="1"/>
  <c r="U6" i="1"/>
  <c r="V6" i="1"/>
  <c r="W8" i="1"/>
  <c r="X8" i="1" s="1"/>
  <c r="AA8" i="8"/>
  <c r="AE8" i="8" s="1"/>
  <c r="AF8" i="8" s="1"/>
  <c r="AA6" i="8"/>
  <c r="AB6" i="8"/>
  <c r="AC6" i="8" s="1"/>
  <c r="W7" i="1"/>
  <c r="X7" i="1" s="1"/>
  <c r="AB48" i="8" l="1"/>
  <c r="AC48" i="8" s="1"/>
  <c r="AV11" i="8"/>
  <c r="AV10" i="8"/>
  <c r="AA32" i="8"/>
  <c r="AE32" i="8" s="1"/>
  <c r="AE54" i="8"/>
  <c r="AA43" i="8"/>
  <c r="AE43" i="8" s="1"/>
  <c r="AG15" i="8"/>
  <c r="AI15" i="8" s="1"/>
  <c r="AB23" i="8"/>
  <c r="AC23" i="8" s="1"/>
  <c r="AE23" i="8" s="1"/>
  <c r="AE12" i="8"/>
  <c r="AV12" i="8" s="1"/>
  <c r="AV14" i="8"/>
  <c r="AA24" i="8"/>
  <c r="AE24" i="8" s="1"/>
  <c r="AH14" i="8"/>
  <c r="AE52" i="8"/>
  <c r="AV52" i="8" s="1"/>
  <c r="AF9" i="8"/>
  <c r="AG9" i="8" s="1"/>
  <c r="AI9" i="8" s="1"/>
  <c r="AJ9" i="8" s="1"/>
  <c r="Y91" i="1"/>
  <c r="Y82" i="1"/>
  <c r="Z82" i="1" s="1"/>
  <c r="W63" i="1"/>
  <c r="X63" i="1" s="1"/>
  <c r="W78" i="1"/>
  <c r="Y78" i="1" s="1"/>
  <c r="Z78" i="1" s="1"/>
  <c r="AA26" i="8"/>
  <c r="AE26" i="8" s="1"/>
  <c r="AF26" i="8" s="1"/>
  <c r="AB36" i="8"/>
  <c r="AC36" i="8" s="1"/>
  <c r="AE36" i="8" s="1"/>
  <c r="AB44" i="8"/>
  <c r="AC44" i="8" s="1"/>
  <c r="AE44" i="8" s="1"/>
  <c r="AV44" i="8" s="1"/>
  <c r="AE49" i="8"/>
  <c r="AF49" i="8" s="1"/>
  <c r="AE39" i="8"/>
  <c r="AV39" i="8" s="1"/>
  <c r="T61" i="1"/>
  <c r="AI61" i="1"/>
  <c r="T96" i="1"/>
  <c r="AI96" i="1"/>
  <c r="T56" i="1"/>
  <c r="AI56" i="1"/>
  <c r="T105" i="1"/>
  <c r="AI105" i="1"/>
  <c r="AI97" i="1"/>
  <c r="T97" i="1"/>
  <c r="AI93" i="1"/>
  <c r="T93" i="1"/>
  <c r="AI57" i="1"/>
  <c r="T57" i="1"/>
  <c r="AI81" i="1"/>
  <c r="T81" i="1"/>
  <c r="AI75" i="1"/>
  <c r="T75" i="1"/>
  <c r="T89" i="1"/>
  <c r="AI89" i="1"/>
  <c r="AI85" i="1"/>
  <c r="T85" i="1"/>
  <c r="AI58" i="1"/>
  <c r="T58" i="1"/>
  <c r="T101" i="1"/>
  <c r="AI101" i="1"/>
  <c r="T73" i="1"/>
  <c r="AI73" i="1"/>
  <c r="T65" i="1"/>
  <c r="AI65" i="1"/>
  <c r="AE48" i="8"/>
  <c r="AF48" i="8" s="1"/>
  <c r="W86" i="1"/>
  <c r="X86" i="1" s="1"/>
  <c r="W72" i="1"/>
  <c r="X72" i="1" s="1"/>
  <c r="T59" i="1"/>
  <c r="AI59" i="1"/>
  <c r="W103" i="1"/>
  <c r="X103" i="1" s="1"/>
  <c r="T77" i="1"/>
  <c r="AI77" i="1"/>
  <c r="W55" i="1"/>
  <c r="X55" i="1" s="1"/>
  <c r="AE6" i="8"/>
  <c r="AV6" i="8" s="1"/>
  <c r="W102" i="1"/>
  <c r="X102" i="1" s="1"/>
  <c r="Y67" i="1"/>
  <c r="W99" i="1"/>
  <c r="X99" i="1" s="1"/>
  <c r="W66" i="1"/>
  <c r="X66" i="1" s="1"/>
  <c r="W80" i="1"/>
  <c r="X80" i="1" s="1"/>
  <c r="W84" i="1"/>
  <c r="X84" i="1" s="1"/>
  <c r="W64" i="1"/>
  <c r="X64" i="1" s="1"/>
  <c r="W79" i="1"/>
  <c r="X79" i="1" s="1"/>
  <c r="W98" i="1"/>
  <c r="X98" i="1" s="1"/>
  <c r="AI88" i="1"/>
  <c r="T88" i="1"/>
  <c r="W100" i="1"/>
  <c r="X100" i="1" s="1"/>
  <c r="W60" i="1"/>
  <c r="X60" i="1" s="1"/>
  <c r="W70" i="1"/>
  <c r="X70" i="1" s="1"/>
  <c r="W68" i="1"/>
  <c r="X68" i="1" s="1"/>
  <c r="U92" i="1"/>
  <c r="V92" i="1"/>
  <c r="AE51" i="8"/>
  <c r="AV51" i="8" s="1"/>
  <c r="AI69" i="1"/>
  <c r="T69" i="1"/>
  <c r="T95" i="1"/>
  <c r="AI95" i="1"/>
  <c r="W76" i="1"/>
  <c r="X76" i="1" s="1"/>
  <c r="W87" i="1"/>
  <c r="X87" i="1" s="1"/>
  <c r="AI74" i="1"/>
  <c r="T74" i="1"/>
  <c r="W94" i="1"/>
  <c r="X94" i="1" s="1"/>
  <c r="W83" i="1"/>
  <c r="X83" i="1" s="1"/>
  <c r="W104" i="1"/>
  <c r="X104" i="1" s="1"/>
  <c r="W71" i="1"/>
  <c r="X71" i="1" s="1"/>
  <c r="W90" i="1"/>
  <c r="X90" i="1" s="1"/>
  <c r="Y62" i="1"/>
  <c r="Z62" i="1" s="1"/>
  <c r="AF18" i="8"/>
  <c r="AH18" i="8" s="1"/>
  <c r="AE7" i="8"/>
  <c r="AF7" i="8" s="1"/>
  <c r="AH11" i="8"/>
  <c r="AE38" i="8"/>
  <c r="AF38" i="8" s="1"/>
  <c r="W21" i="1"/>
  <c r="Y21" i="1" s="1"/>
  <c r="Z21" i="1" s="1"/>
  <c r="AE31" i="8"/>
  <c r="AF31" i="8" s="1"/>
  <c r="T16" i="1"/>
  <c r="AI16" i="1"/>
  <c r="AI53" i="1"/>
  <c r="T53" i="1"/>
  <c r="AI52" i="1"/>
  <c r="T52" i="1"/>
  <c r="V34" i="1"/>
  <c r="U34" i="1"/>
  <c r="AH27" i="8"/>
  <c r="AG27" i="8"/>
  <c r="AI27" i="8" s="1"/>
  <c r="AJ27" i="8" s="1"/>
  <c r="V25" i="1"/>
  <c r="U25" i="1"/>
  <c r="U22" i="1"/>
  <c r="V22" i="1"/>
  <c r="U13" i="1"/>
  <c r="V13" i="1"/>
  <c r="AV35" i="8"/>
  <c r="AF35" i="8"/>
  <c r="T49" i="1"/>
  <c r="AI49" i="1"/>
  <c r="AG22" i="8"/>
  <c r="AH22" i="8"/>
  <c r="AI48" i="1"/>
  <c r="T48" i="1"/>
  <c r="AI17" i="1"/>
  <c r="T17" i="1"/>
  <c r="AF40" i="8"/>
  <c r="AV40" i="8"/>
  <c r="AG34" i="8"/>
  <c r="AH34" i="8"/>
  <c r="AV20" i="8"/>
  <c r="AF20" i="8"/>
  <c r="AI36" i="1"/>
  <c r="T36" i="1"/>
  <c r="AV16" i="8"/>
  <c r="AF16" i="8"/>
  <c r="AV54" i="8"/>
  <c r="AF54" i="8"/>
  <c r="AI46" i="1"/>
  <c r="T46" i="1"/>
  <c r="AF51" i="8"/>
  <c r="AI38" i="1"/>
  <c r="T38" i="1"/>
  <c r="V40" i="1"/>
  <c r="U40" i="1"/>
  <c r="AI51" i="1"/>
  <c r="T51" i="1"/>
  <c r="AB47" i="8"/>
  <c r="AC47" i="8" s="1"/>
  <c r="AA47" i="8"/>
  <c r="Y8" i="1"/>
  <c r="Z8" i="1" s="1"/>
  <c r="Y12" i="1"/>
  <c r="Z12" i="1" s="1"/>
  <c r="AE21" i="8"/>
  <c r="AE30" i="8"/>
  <c r="Z17" i="8"/>
  <c r="W56" i="8"/>
  <c r="V42" i="1"/>
  <c r="U42" i="1"/>
  <c r="V37" i="1"/>
  <c r="U37" i="1"/>
  <c r="AB45" i="8"/>
  <c r="AC45" i="8" s="1"/>
  <c r="AA45" i="8"/>
  <c r="V39" i="1"/>
  <c r="U39" i="1"/>
  <c r="U14" i="1"/>
  <c r="V14" i="1"/>
  <c r="AB53" i="8"/>
  <c r="AC53" i="8" s="1"/>
  <c r="AA53" i="8"/>
  <c r="W19" i="1"/>
  <c r="X19" i="1" s="1"/>
  <c r="AH28" i="8"/>
  <c r="AG28" i="8"/>
  <c r="T32" i="1"/>
  <c r="AI32" i="1"/>
  <c r="T54" i="1"/>
  <c r="AI54" i="1"/>
  <c r="U33" i="1"/>
  <c r="V33" i="1"/>
  <c r="AB50" i="8"/>
  <c r="AC50" i="8" s="1"/>
  <c r="AA50" i="8"/>
  <c r="U35" i="1"/>
  <c r="V35" i="1"/>
  <c r="U31" i="1"/>
  <c r="V31" i="1"/>
  <c r="W27" i="1"/>
  <c r="X27" i="1" s="1"/>
  <c r="U29" i="1"/>
  <c r="V29" i="1"/>
  <c r="AE33" i="8"/>
  <c r="U24" i="1"/>
  <c r="V24" i="1"/>
  <c r="U47" i="1"/>
  <c r="V47" i="1"/>
  <c r="U41" i="1"/>
  <c r="V41" i="1"/>
  <c r="T45" i="1"/>
  <c r="AI45" i="1"/>
  <c r="AH19" i="8"/>
  <c r="AG19" i="8"/>
  <c r="AI19" i="8" s="1"/>
  <c r="AJ19" i="8" s="1"/>
  <c r="U23" i="1"/>
  <c r="V23" i="1"/>
  <c r="AE29" i="8"/>
  <c r="AH13" i="8"/>
  <c r="AG13" i="8"/>
  <c r="W28" i="1"/>
  <c r="X28" i="1" s="1"/>
  <c r="U43" i="1"/>
  <c r="V43" i="1"/>
  <c r="AB46" i="8"/>
  <c r="AC46" i="8" s="1"/>
  <c r="AA46" i="8"/>
  <c r="AH25" i="8"/>
  <c r="AG25" i="8"/>
  <c r="AI25" i="8" s="1"/>
  <c r="AJ25" i="8" s="1"/>
  <c r="T50" i="1"/>
  <c r="AI50" i="1"/>
  <c r="AE37" i="8"/>
  <c r="U26" i="1"/>
  <c r="V26" i="1"/>
  <c r="V30" i="1"/>
  <c r="U30" i="1"/>
  <c r="V18" i="1"/>
  <c r="U18" i="1"/>
  <c r="AV42" i="8"/>
  <c r="AF42" i="8"/>
  <c r="T44" i="1"/>
  <c r="AI44" i="1"/>
  <c r="V20" i="1"/>
  <c r="U20" i="1"/>
  <c r="AE41" i="8"/>
  <c r="W15" i="1"/>
  <c r="X15" i="1" s="1"/>
  <c r="AK14" i="8"/>
  <c r="AL14" i="8" s="1"/>
  <c r="Y7" i="1"/>
  <c r="Z7" i="1" s="1"/>
  <c r="AH8" i="8"/>
  <c r="AG8" i="8"/>
  <c r="W6" i="1"/>
  <c r="X6" i="1" s="1"/>
  <c r="V11" i="1"/>
  <c r="U11" i="1"/>
  <c r="AH10" i="8"/>
  <c r="AG10" i="8"/>
  <c r="U9" i="1"/>
  <c r="V9" i="1"/>
  <c r="W10" i="1"/>
  <c r="X10" i="1" s="1"/>
  <c r="AK11" i="8"/>
  <c r="AL11" i="8" s="1"/>
  <c r="AF52" i="8" l="1"/>
  <c r="Y60" i="1"/>
  <c r="Z60" i="1" s="1"/>
  <c r="AF12" i="8"/>
  <c r="AG12" i="8" s="1"/>
  <c r="AI12" i="8" s="1"/>
  <c r="AJ12" i="8" s="1"/>
  <c r="Y100" i="1"/>
  <c r="Z100" i="1" s="1"/>
  <c r="AV26" i="8"/>
  <c r="AV49" i="8"/>
  <c r="AV48" i="8"/>
  <c r="AH9" i="8"/>
  <c r="Y90" i="1"/>
  <c r="Z90" i="1" s="1"/>
  <c r="Y66" i="1"/>
  <c r="Z66" i="1" s="1"/>
  <c r="AE53" i="8"/>
  <c r="AF53" i="8" s="1"/>
  <c r="Y80" i="1"/>
  <c r="Z80" i="1" s="1"/>
  <c r="Z91" i="1"/>
  <c r="AA91" i="1"/>
  <c r="X78" i="1"/>
  <c r="Y71" i="1"/>
  <c r="Z71" i="1" s="1"/>
  <c r="Y76" i="1"/>
  <c r="Z76" i="1" s="1"/>
  <c r="Y98" i="1"/>
  <c r="Z98" i="1" s="1"/>
  <c r="Y99" i="1"/>
  <c r="Z99" i="1" s="1"/>
  <c r="Y103" i="1"/>
  <c r="Z103" i="1" s="1"/>
  <c r="AA78" i="1"/>
  <c r="AB78" i="1" s="1"/>
  <c r="Y63" i="1"/>
  <c r="AA82" i="1"/>
  <c r="AF39" i="8"/>
  <c r="AG39" i="8" s="1"/>
  <c r="AG18" i="8"/>
  <c r="AI18" i="8" s="1"/>
  <c r="AF6" i="8"/>
  <c r="AH6" i="8" s="1"/>
  <c r="AF44" i="8"/>
  <c r="AH44" i="8" s="1"/>
  <c r="Y83" i="1"/>
  <c r="Z83" i="1" s="1"/>
  <c r="Y94" i="1"/>
  <c r="Z94" i="1" s="1"/>
  <c r="U69" i="1"/>
  <c r="V69" i="1"/>
  <c r="Y79" i="1"/>
  <c r="Z79" i="1" s="1"/>
  <c r="V85" i="1"/>
  <c r="U85" i="1"/>
  <c r="V75" i="1"/>
  <c r="U75" i="1"/>
  <c r="U105" i="1"/>
  <c r="V105" i="1"/>
  <c r="Y19" i="1"/>
  <c r="Z19" i="1" s="1"/>
  <c r="Y104" i="1"/>
  <c r="Z104" i="1" s="1"/>
  <c r="W92" i="1"/>
  <c r="X92" i="1" s="1"/>
  <c r="Y68" i="1"/>
  <c r="Y70" i="1"/>
  <c r="Z70" i="1" s="1"/>
  <c r="AA60" i="1"/>
  <c r="AB60" i="1" s="1"/>
  <c r="U88" i="1"/>
  <c r="V88" i="1"/>
  <c r="Y64" i="1"/>
  <c r="Z64" i="1" s="1"/>
  <c r="Y84" i="1"/>
  <c r="Y55" i="1"/>
  <c r="Y72" i="1"/>
  <c r="Z72" i="1" s="1"/>
  <c r="Y86" i="1"/>
  <c r="Z86" i="1" s="1"/>
  <c r="U65" i="1"/>
  <c r="V65" i="1"/>
  <c r="V101" i="1"/>
  <c r="U101" i="1"/>
  <c r="V57" i="1"/>
  <c r="U57" i="1"/>
  <c r="U97" i="1"/>
  <c r="V97" i="1"/>
  <c r="V96" i="1"/>
  <c r="U96" i="1"/>
  <c r="Z67" i="1"/>
  <c r="AA67" i="1"/>
  <c r="AB67" i="1" s="1"/>
  <c r="V77" i="1"/>
  <c r="U77" i="1"/>
  <c r="U59" i="1"/>
  <c r="V59" i="1"/>
  <c r="V58" i="1"/>
  <c r="U58" i="1"/>
  <c r="V56" i="1"/>
  <c r="U56" i="1"/>
  <c r="AE45" i="8"/>
  <c r="AV45" i="8" s="1"/>
  <c r="AA90" i="1"/>
  <c r="V74" i="1"/>
  <c r="U74" i="1"/>
  <c r="Y87" i="1"/>
  <c r="V95" i="1"/>
  <c r="U95" i="1"/>
  <c r="AA62" i="1"/>
  <c r="AB62" i="1" s="1"/>
  <c r="AA84" i="1"/>
  <c r="AB84" i="1" s="1"/>
  <c r="Y102" i="1"/>
  <c r="AA55" i="1"/>
  <c r="AB55" i="1" s="1"/>
  <c r="AA86" i="1"/>
  <c r="AB86" i="1" s="1"/>
  <c r="V73" i="1"/>
  <c r="U73" i="1"/>
  <c r="U89" i="1"/>
  <c r="V89" i="1"/>
  <c r="V81" i="1"/>
  <c r="U81" i="1"/>
  <c r="V93" i="1"/>
  <c r="U93" i="1"/>
  <c r="V61" i="1"/>
  <c r="U61" i="1"/>
  <c r="AV7" i="8"/>
  <c r="AV38" i="8"/>
  <c r="AA8" i="1"/>
  <c r="AB8" i="1" s="1"/>
  <c r="AV31" i="8"/>
  <c r="AA7" i="1"/>
  <c r="AB7" i="1" s="1"/>
  <c r="Y27" i="1"/>
  <c r="Z27" i="1" s="1"/>
  <c r="X21" i="1"/>
  <c r="AE46" i="8"/>
  <c r="AF46" i="8" s="1"/>
  <c r="Y28" i="1"/>
  <c r="Z28" i="1" s="1"/>
  <c r="AE50" i="8"/>
  <c r="AV50" i="8" s="1"/>
  <c r="AE47" i="8"/>
  <c r="AF47" i="8" s="1"/>
  <c r="AA21" i="1"/>
  <c r="AB21" i="1" s="1"/>
  <c r="W26" i="1"/>
  <c r="X26" i="1" s="1"/>
  <c r="W41" i="1"/>
  <c r="X41" i="1" s="1"/>
  <c r="AF33" i="8"/>
  <c r="AV33" i="8"/>
  <c r="AG26" i="8"/>
  <c r="AH26" i="8"/>
  <c r="V17" i="1"/>
  <c r="U17" i="1"/>
  <c r="AK25" i="8"/>
  <c r="AL25" i="8" s="1"/>
  <c r="W31" i="1"/>
  <c r="X31" i="1" s="1"/>
  <c r="AG7" i="8"/>
  <c r="AI7" i="8" s="1"/>
  <c r="AJ7" i="8" s="1"/>
  <c r="AH7" i="8"/>
  <c r="U54" i="1"/>
  <c r="V54" i="1"/>
  <c r="V32" i="1"/>
  <c r="U32" i="1"/>
  <c r="AV53" i="8"/>
  <c r="W14" i="1"/>
  <c r="X14" i="1" s="1"/>
  <c r="W37" i="1"/>
  <c r="X37" i="1" s="1"/>
  <c r="AI34" i="8"/>
  <c r="AH40" i="8"/>
  <c r="AG40" i="8"/>
  <c r="AI22" i="8"/>
  <c r="W22" i="1"/>
  <c r="X22" i="1" s="1"/>
  <c r="W30" i="1"/>
  <c r="X30" i="1" s="1"/>
  <c r="AI13" i="8"/>
  <c r="AJ13" i="8" s="1"/>
  <c r="V45" i="1"/>
  <c r="U45" i="1"/>
  <c r="W40" i="1"/>
  <c r="X40" i="1" s="1"/>
  <c r="AH54" i="8"/>
  <c r="AG54" i="8"/>
  <c r="V53" i="1"/>
  <c r="U53" i="1"/>
  <c r="AA12" i="1"/>
  <c r="AB12" i="1" s="1"/>
  <c r="Y15" i="1"/>
  <c r="Z15" i="1" s="1"/>
  <c r="V44" i="1"/>
  <c r="U44" i="1"/>
  <c r="W18" i="1"/>
  <c r="X18" i="1" s="1"/>
  <c r="AV32" i="8"/>
  <c r="AF32" i="8"/>
  <c r="AV23" i="8"/>
  <c r="AF23" i="8"/>
  <c r="W43" i="1"/>
  <c r="X43" i="1" s="1"/>
  <c r="AF29" i="8"/>
  <c r="AV29" i="8"/>
  <c r="W47" i="1"/>
  <c r="X47" i="1" s="1"/>
  <c r="W24" i="1"/>
  <c r="X24" i="1" s="1"/>
  <c r="AI28" i="8"/>
  <c r="W39" i="1"/>
  <c r="X39" i="1" s="1"/>
  <c r="AF21" i="8"/>
  <c r="AV21" i="8"/>
  <c r="V51" i="1"/>
  <c r="U51" i="1"/>
  <c r="V38" i="1"/>
  <c r="U38" i="1"/>
  <c r="V46" i="1"/>
  <c r="U46" i="1"/>
  <c r="AH16" i="8"/>
  <c r="AG16" i="8"/>
  <c r="AH20" i="8"/>
  <c r="AG20" i="8"/>
  <c r="U48" i="1"/>
  <c r="V48" i="1"/>
  <c r="W25" i="1"/>
  <c r="X25" i="1" s="1"/>
  <c r="AG52" i="8"/>
  <c r="AH52" i="8"/>
  <c r="U52" i="1"/>
  <c r="V52" i="1"/>
  <c r="AF36" i="8"/>
  <c r="AV36" i="8"/>
  <c r="W23" i="1"/>
  <c r="X23" i="1" s="1"/>
  <c r="AJ15" i="8"/>
  <c r="AF30" i="8"/>
  <c r="AV30" i="8"/>
  <c r="AG51" i="8"/>
  <c r="AH51" i="8"/>
  <c r="V36" i="1"/>
  <c r="U36" i="1"/>
  <c r="AH35" i="8"/>
  <c r="AG35" i="8"/>
  <c r="W34" i="1"/>
  <c r="X34" i="1" s="1"/>
  <c r="AH31" i="8"/>
  <c r="AG31" i="8"/>
  <c r="AF37" i="8"/>
  <c r="AV37" i="8"/>
  <c r="AK27" i="8"/>
  <c r="AL27" i="8" s="1"/>
  <c r="Y6" i="1"/>
  <c r="AK19" i="8"/>
  <c r="AF41" i="8"/>
  <c r="AV41" i="8"/>
  <c r="W20" i="1"/>
  <c r="X20" i="1" s="1"/>
  <c r="AG38" i="8"/>
  <c r="AH38" i="8"/>
  <c r="AG42" i="8"/>
  <c r="AH42" i="8"/>
  <c r="V50" i="1"/>
  <c r="U50" i="1"/>
  <c r="AK15" i="8"/>
  <c r="AV24" i="8"/>
  <c r="AF24" i="8"/>
  <c r="W29" i="1"/>
  <c r="X29" i="1" s="1"/>
  <c r="W35" i="1"/>
  <c r="X35" i="1" s="1"/>
  <c r="W33" i="1"/>
  <c r="X33" i="1" s="1"/>
  <c r="W42" i="1"/>
  <c r="X42" i="1" s="1"/>
  <c r="AB17" i="8"/>
  <c r="AC17" i="8" s="1"/>
  <c r="AA17" i="8"/>
  <c r="AV43" i="8"/>
  <c r="AF43" i="8"/>
  <c r="AH49" i="8"/>
  <c r="AG49" i="8"/>
  <c r="AG48" i="8"/>
  <c r="AH48" i="8"/>
  <c r="U49" i="1"/>
  <c r="V49" i="1"/>
  <c r="W13" i="1"/>
  <c r="X13" i="1" s="1"/>
  <c r="U16" i="1"/>
  <c r="V16" i="1"/>
  <c r="AM14" i="8"/>
  <c r="AN14" i="8" s="1"/>
  <c r="AI10" i="8"/>
  <c r="AK10" i="8" s="1"/>
  <c r="AI8" i="8"/>
  <c r="AJ8" i="8" s="1"/>
  <c r="W11" i="1"/>
  <c r="X11" i="1" s="1"/>
  <c r="Y10" i="1"/>
  <c r="Z10" i="1" s="1"/>
  <c r="W9" i="1"/>
  <c r="X9" i="1" s="1"/>
  <c r="AK9" i="8"/>
  <c r="AL9" i="8" s="1"/>
  <c r="AM11" i="8"/>
  <c r="AN11" i="8" s="1"/>
  <c r="AA99" i="1" l="1"/>
  <c r="AB99" i="1" s="1"/>
  <c r="AA80" i="1"/>
  <c r="AA103" i="1"/>
  <c r="AB103" i="1" s="1"/>
  <c r="AA76" i="1"/>
  <c r="AB76" i="1" s="1"/>
  <c r="AA19" i="1"/>
  <c r="AB19" i="1" s="1"/>
  <c r="AA79" i="1"/>
  <c r="AB79" i="1" s="1"/>
  <c r="AA71" i="1"/>
  <c r="AB71" i="1" s="1"/>
  <c r="AA83" i="1"/>
  <c r="AB83" i="1" s="1"/>
  <c r="AH12" i="8"/>
  <c r="AA70" i="1"/>
  <c r="AB70" i="1" s="1"/>
  <c r="AV47" i="8"/>
  <c r="AA66" i="1"/>
  <c r="AB66" i="1" s="1"/>
  <c r="AA100" i="1"/>
  <c r="AA94" i="1"/>
  <c r="AB94" i="1" s="1"/>
  <c r="AF45" i="8"/>
  <c r="AH45" i="8" s="1"/>
  <c r="AV46" i="8"/>
  <c r="AB91" i="1"/>
  <c r="AC91" i="1"/>
  <c r="AD91" i="1" s="1"/>
  <c r="AH39" i="8"/>
  <c r="Z63" i="1"/>
  <c r="AA63" i="1"/>
  <c r="AB63" i="1" s="1"/>
  <c r="AC99" i="1"/>
  <c r="AD99" i="1" s="1"/>
  <c r="AE99" i="1" s="1"/>
  <c r="AF99" i="1" s="1"/>
  <c r="AH99" i="1" s="1"/>
  <c r="AJ99" i="1" s="1"/>
  <c r="AN99" i="1" s="1"/>
  <c r="AC67" i="1"/>
  <c r="AD67" i="1" s="1"/>
  <c r="AA98" i="1"/>
  <c r="AB98" i="1" s="1"/>
  <c r="AC78" i="1"/>
  <c r="AD78" i="1" s="1"/>
  <c r="AE78" i="1" s="1"/>
  <c r="AF78" i="1" s="1"/>
  <c r="AH78" i="1" s="1"/>
  <c r="AJ78" i="1" s="1"/>
  <c r="AN78" i="1" s="1"/>
  <c r="AB82" i="1"/>
  <c r="AC82" i="1"/>
  <c r="AD82" i="1" s="1"/>
  <c r="AA15" i="1"/>
  <c r="AB15" i="1" s="1"/>
  <c r="AC7" i="1"/>
  <c r="AD7" i="1" s="1"/>
  <c r="AE7" i="1" s="1"/>
  <c r="AF7" i="1" s="1"/>
  <c r="AH7" i="1" s="1"/>
  <c r="AJ7" i="1" s="1"/>
  <c r="AN7" i="1" s="1"/>
  <c r="AG6" i="8"/>
  <c r="AI6" i="8" s="1"/>
  <c r="AJ6" i="8" s="1"/>
  <c r="AF50" i="8"/>
  <c r="AH50" i="8" s="1"/>
  <c r="Y39" i="1"/>
  <c r="Z39" i="1" s="1"/>
  <c r="AG44" i="8"/>
  <c r="AI44" i="8" s="1"/>
  <c r="AJ44" i="8" s="1"/>
  <c r="W89" i="1"/>
  <c r="X89" i="1" s="1"/>
  <c r="W95" i="1"/>
  <c r="X95" i="1" s="1"/>
  <c r="W74" i="1"/>
  <c r="X74" i="1" s="1"/>
  <c r="AC62" i="1"/>
  <c r="AD62" i="1" s="1"/>
  <c r="AE62" i="1" s="1"/>
  <c r="AF62" i="1" s="1"/>
  <c r="AH62" i="1" s="1"/>
  <c r="AJ62" i="1" s="1"/>
  <c r="AN62" i="1" s="1"/>
  <c r="W97" i="1"/>
  <c r="X97" i="1" s="1"/>
  <c r="Z68" i="1"/>
  <c r="AA68" i="1"/>
  <c r="AB68" i="1" s="1"/>
  <c r="W105" i="1"/>
  <c r="X105" i="1" s="1"/>
  <c r="AC60" i="1"/>
  <c r="AD60" i="1" s="1"/>
  <c r="AE60" i="1" s="1"/>
  <c r="AF60" i="1" s="1"/>
  <c r="AH60" i="1" s="1"/>
  <c r="AJ60" i="1" s="1"/>
  <c r="AN60" i="1" s="1"/>
  <c r="W69" i="1"/>
  <c r="X69" i="1" s="1"/>
  <c r="W61" i="1"/>
  <c r="X61" i="1" s="1"/>
  <c r="W81" i="1"/>
  <c r="X81" i="1" s="1"/>
  <c r="W73" i="1"/>
  <c r="X73" i="1" s="1"/>
  <c r="AB80" i="1"/>
  <c r="AC80" i="1"/>
  <c r="AD80" i="1" s="1"/>
  <c r="W56" i="1"/>
  <c r="X56" i="1" s="1"/>
  <c r="W96" i="1"/>
  <c r="X96" i="1" s="1"/>
  <c r="W57" i="1"/>
  <c r="X57" i="1" s="1"/>
  <c r="Z84" i="1"/>
  <c r="AC84" i="1"/>
  <c r="AD84" i="1" s="1"/>
  <c r="W88" i="1"/>
  <c r="X88" i="1" s="1"/>
  <c r="W75" i="1"/>
  <c r="X75" i="1" s="1"/>
  <c r="AC86" i="1"/>
  <c r="AD86" i="1" s="1"/>
  <c r="AA64" i="1"/>
  <c r="AC70" i="1"/>
  <c r="AD70" i="1" s="1"/>
  <c r="AE70" i="1" s="1"/>
  <c r="AF70" i="1" s="1"/>
  <c r="AH70" i="1" s="1"/>
  <c r="AJ70" i="1" s="1"/>
  <c r="AN70" i="1" s="1"/>
  <c r="AB90" i="1"/>
  <c r="AC90" i="1"/>
  <c r="AD90" i="1" s="1"/>
  <c r="W59" i="1"/>
  <c r="X59" i="1" s="1"/>
  <c r="W65" i="1"/>
  <c r="X65" i="1" s="1"/>
  <c r="Z55" i="1"/>
  <c r="AC55" i="1"/>
  <c r="AD55" i="1" s="1"/>
  <c r="AA72" i="1"/>
  <c r="Y33" i="1"/>
  <c r="Z33" i="1" s="1"/>
  <c r="W93" i="1"/>
  <c r="X93" i="1" s="1"/>
  <c r="Z102" i="1"/>
  <c r="AA102" i="1"/>
  <c r="AB102" i="1" s="1"/>
  <c r="Z87" i="1"/>
  <c r="AA87" i="1"/>
  <c r="AB87" i="1" s="1"/>
  <c r="W58" i="1"/>
  <c r="X58" i="1" s="1"/>
  <c r="W77" i="1"/>
  <c r="X77" i="1" s="1"/>
  <c r="AE67" i="1"/>
  <c r="AF67" i="1" s="1"/>
  <c r="AH67" i="1" s="1"/>
  <c r="AJ67" i="1" s="1"/>
  <c r="AN67" i="1" s="1"/>
  <c r="W101" i="1"/>
  <c r="X101" i="1" s="1"/>
  <c r="AE86" i="1"/>
  <c r="AF86" i="1" s="1"/>
  <c r="AH86" i="1" s="1"/>
  <c r="AJ86" i="1" s="1"/>
  <c r="AN86" i="1" s="1"/>
  <c r="Y92" i="1"/>
  <c r="W85" i="1"/>
  <c r="X85" i="1" s="1"/>
  <c r="AA104" i="1"/>
  <c r="AE17" i="8"/>
  <c r="AF17" i="8" s="1"/>
  <c r="Y40" i="1"/>
  <c r="AA27" i="1"/>
  <c r="AB27" i="1" s="1"/>
  <c r="AC8" i="1"/>
  <c r="AD8" i="1" s="1"/>
  <c r="AE8" i="1" s="1"/>
  <c r="AF8" i="1" s="1"/>
  <c r="AH8" i="1" s="1"/>
  <c r="AJ8" i="1" s="1"/>
  <c r="AN8" i="1" s="1"/>
  <c r="Y34" i="1"/>
  <c r="Z34" i="1" s="1"/>
  <c r="AM27" i="8"/>
  <c r="AN27" i="8" s="1"/>
  <c r="Y13" i="1"/>
  <c r="Z13" i="1" s="1"/>
  <c r="AM25" i="8"/>
  <c r="AN25" i="8" s="1"/>
  <c r="Y9" i="1"/>
  <c r="Z9" i="1" s="1"/>
  <c r="Y35" i="1"/>
  <c r="Z35" i="1" s="1"/>
  <c r="Y24" i="1"/>
  <c r="Z24" i="1" s="1"/>
  <c r="Y37" i="1"/>
  <c r="Z37" i="1" s="1"/>
  <c r="AA28" i="1"/>
  <c r="AB28" i="1" s="1"/>
  <c r="Y42" i="1"/>
  <c r="Z42" i="1" s="1"/>
  <c r="Y23" i="1"/>
  <c r="Z23" i="1" s="1"/>
  <c r="Y14" i="1"/>
  <c r="Z14" i="1" s="1"/>
  <c r="AC21" i="1"/>
  <c r="AD21" i="1" s="1"/>
  <c r="AE21" i="1" s="1"/>
  <c r="AF21" i="1" s="1"/>
  <c r="AH21" i="1" s="1"/>
  <c r="AJ21" i="1" s="1"/>
  <c r="AN21" i="1" s="1"/>
  <c r="AI48" i="8"/>
  <c r="AJ48" i="8" s="1"/>
  <c r="AL15" i="8"/>
  <c r="AG41" i="8"/>
  <c r="AH41" i="8"/>
  <c r="AM15" i="8"/>
  <c r="AN15" i="8" s="1"/>
  <c r="AI52" i="8"/>
  <c r="AJ52" i="8" s="1"/>
  <c r="AJ34" i="8"/>
  <c r="W17" i="1"/>
  <c r="X17" i="1" s="1"/>
  <c r="AI49" i="8"/>
  <c r="AJ49" i="8" s="1"/>
  <c r="W36" i="1"/>
  <c r="X36" i="1" s="1"/>
  <c r="Y25" i="1"/>
  <c r="AA25" i="1" s="1"/>
  <c r="AB25" i="1" s="1"/>
  <c r="AH21" i="8"/>
  <c r="AG21" i="8"/>
  <c r="AK28" i="8"/>
  <c r="AJ28" i="8"/>
  <c r="Y47" i="1"/>
  <c r="AH23" i="8"/>
  <c r="AG23" i="8"/>
  <c r="AI39" i="8"/>
  <c r="AI54" i="8"/>
  <c r="AJ54" i="8" s="1"/>
  <c r="W45" i="1"/>
  <c r="X45" i="1" s="1"/>
  <c r="Y22" i="1"/>
  <c r="Z22" i="1" s="1"/>
  <c r="AI40" i="8"/>
  <c r="AH53" i="8"/>
  <c r="AG53" i="8"/>
  <c r="Y31" i="1"/>
  <c r="AA31" i="1" s="1"/>
  <c r="AB31" i="1" s="1"/>
  <c r="AC12" i="1"/>
  <c r="AD12" i="1" s="1"/>
  <c r="AE12" i="1" s="1"/>
  <c r="AF12" i="1" s="1"/>
  <c r="AH12" i="1" s="1"/>
  <c r="AJ12" i="1" s="1"/>
  <c r="AN12" i="1" s="1"/>
  <c r="AH47" i="8"/>
  <c r="AG47" i="8"/>
  <c r="AH46" i="8"/>
  <c r="AG46" i="8"/>
  <c r="AI42" i="8"/>
  <c r="AJ42" i="8" s="1"/>
  <c r="AI51" i="8"/>
  <c r="AJ51" i="8" s="1"/>
  <c r="AI20" i="8"/>
  <c r="AJ20" i="8" s="1"/>
  <c r="AK22" i="8"/>
  <c r="AL22" i="8" s="1"/>
  <c r="AJ22" i="8"/>
  <c r="Y11" i="1"/>
  <c r="Z11" i="1" s="1"/>
  <c r="AK7" i="8"/>
  <c r="AM7" i="8" s="1"/>
  <c r="AN7" i="8" s="1"/>
  <c r="W49" i="1"/>
  <c r="X49" i="1" s="1"/>
  <c r="Y29" i="1"/>
  <c r="AA29" i="1" s="1"/>
  <c r="AB29" i="1" s="1"/>
  <c r="AG24" i="8"/>
  <c r="AH24" i="8"/>
  <c r="AI38" i="8"/>
  <c r="AL19" i="8"/>
  <c r="AM19" i="8"/>
  <c r="AH37" i="8"/>
  <c r="AG37" i="8"/>
  <c r="AI35" i="8"/>
  <c r="AK35" i="8" s="1"/>
  <c r="AL35" i="8" s="1"/>
  <c r="AH30" i="8"/>
  <c r="AG30" i="8"/>
  <c r="W52" i="1"/>
  <c r="X52" i="1" s="1"/>
  <c r="AI16" i="8"/>
  <c r="AK16" i="8" s="1"/>
  <c r="W38" i="1"/>
  <c r="X38" i="1" s="1"/>
  <c r="W51" i="1"/>
  <c r="X51" i="1" s="1"/>
  <c r="W53" i="1"/>
  <c r="X53" i="1" s="1"/>
  <c r="Y30" i="1"/>
  <c r="W54" i="1"/>
  <c r="X54" i="1" s="1"/>
  <c r="Y41" i="1"/>
  <c r="AH43" i="8"/>
  <c r="AG43" i="8"/>
  <c r="W46" i="1"/>
  <c r="X46" i="1" s="1"/>
  <c r="AJ18" i="8"/>
  <c r="AO14" i="8"/>
  <c r="AP14" i="8" s="1"/>
  <c r="AQ14" i="8" s="1"/>
  <c r="AS14" i="8" s="1"/>
  <c r="W16" i="1"/>
  <c r="X16" i="1" s="1"/>
  <c r="W50" i="1"/>
  <c r="X50" i="1" s="1"/>
  <c r="Y20" i="1"/>
  <c r="Z6" i="1"/>
  <c r="AA6" i="1"/>
  <c r="AI31" i="8"/>
  <c r="AG36" i="8"/>
  <c r="AH36" i="8"/>
  <c r="W48" i="1"/>
  <c r="X48" i="1" s="1"/>
  <c r="AG29" i="8"/>
  <c r="AH29" i="8"/>
  <c r="Y43" i="1"/>
  <c r="Z43" i="1" s="1"/>
  <c r="AH32" i="8"/>
  <c r="AG32" i="8"/>
  <c r="Y18" i="1"/>
  <c r="Z18" i="1" s="1"/>
  <c r="W44" i="1"/>
  <c r="X44" i="1" s="1"/>
  <c r="AK13" i="8"/>
  <c r="AL13" i="8" s="1"/>
  <c r="AK34" i="8"/>
  <c r="AL34" i="8" s="1"/>
  <c r="AK18" i="8"/>
  <c r="AL18" i="8" s="1"/>
  <c r="W32" i="1"/>
  <c r="X32" i="1" s="1"/>
  <c r="AI26" i="8"/>
  <c r="AH33" i="8"/>
  <c r="AG33" i="8"/>
  <c r="Y26" i="1"/>
  <c r="Z26" i="1" s="1"/>
  <c r="AL10" i="8"/>
  <c r="AK12" i="8"/>
  <c r="AL12" i="8" s="1"/>
  <c r="AM9" i="8"/>
  <c r="AN9" i="8" s="1"/>
  <c r="AA10" i="1"/>
  <c r="AB10" i="1" s="1"/>
  <c r="AJ10" i="8"/>
  <c r="AM10" i="8"/>
  <c r="AN10" i="8" s="1"/>
  <c r="AK8" i="8"/>
  <c r="AL8" i="8" s="1"/>
  <c r="AO11" i="8"/>
  <c r="AP11" i="8" s="1"/>
  <c r="AQ11" i="8" s="1"/>
  <c r="AS11" i="8" s="1"/>
  <c r="AT11" i="8" s="1"/>
  <c r="AC71" i="1" l="1"/>
  <c r="AD71" i="1" s="1"/>
  <c r="AC76" i="1"/>
  <c r="AD76" i="1" s="1"/>
  <c r="AE76" i="1" s="1"/>
  <c r="AF76" i="1" s="1"/>
  <c r="AH76" i="1" s="1"/>
  <c r="AJ76" i="1" s="1"/>
  <c r="AN76" i="1" s="1"/>
  <c r="AC66" i="1"/>
  <c r="AD66" i="1" s="1"/>
  <c r="AE66" i="1" s="1"/>
  <c r="AF66" i="1" s="1"/>
  <c r="AH66" i="1" s="1"/>
  <c r="AJ66" i="1" s="1"/>
  <c r="AN66" i="1" s="1"/>
  <c r="AC103" i="1"/>
  <c r="AD103" i="1" s="1"/>
  <c r="AE103" i="1" s="1"/>
  <c r="AF103" i="1" s="1"/>
  <c r="AH103" i="1" s="1"/>
  <c r="AJ103" i="1" s="1"/>
  <c r="AN103" i="1" s="1"/>
  <c r="AC98" i="1"/>
  <c r="AD98" i="1" s="1"/>
  <c r="AE98" i="1" s="1"/>
  <c r="AF98" i="1" s="1"/>
  <c r="AH98" i="1" s="1"/>
  <c r="AJ98" i="1" s="1"/>
  <c r="AN98" i="1" s="1"/>
  <c r="AC19" i="1"/>
  <c r="AD19" i="1" s="1"/>
  <c r="AE19" i="1" s="1"/>
  <c r="AF19" i="1" s="1"/>
  <c r="AH19" i="1" s="1"/>
  <c r="AJ19" i="1" s="1"/>
  <c r="AN19" i="1" s="1"/>
  <c r="AE55" i="1"/>
  <c r="AF55" i="1" s="1"/>
  <c r="AH55" i="1" s="1"/>
  <c r="AJ55" i="1" s="1"/>
  <c r="AN55" i="1" s="1"/>
  <c r="AG45" i="8"/>
  <c r="AI45" i="8" s="1"/>
  <c r="AJ45" i="8" s="1"/>
  <c r="AA14" i="1"/>
  <c r="AB14" i="1" s="1"/>
  <c r="AC79" i="1"/>
  <c r="AD79" i="1" s="1"/>
  <c r="AE79" i="1" s="1"/>
  <c r="AF79" i="1" s="1"/>
  <c r="AH79" i="1" s="1"/>
  <c r="AJ79" i="1" s="1"/>
  <c r="AN79" i="1" s="1"/>
  <c r="AC94" i="1"/>
  <c r="AD94" i="1" s="1"/>
  <c r="AE94" i="1" s="1"/>
  <c r="AF94" i="1" s="1"/>
  <c r="AH94" i="1" s="1"/>
  <c r="AJ94" i="1" s="1"/>
  <c r="AN94" i="1" s="1"/>
  <c r="AC83" i="1"/>
  <c r="AD83" i="1" s="1"/>
  <c r="AE83" i="1" s="1"/>
  <c r="AF83" i="1" s="1"/>
  <c r="AH83" i="1" s="1"/>
  <c r="AJ83" i="1" s="1"/>
  <c r="AN83" i="1" s="1"/>
  <c r="AE91" i="1"/>
  <c r="AF91" i="1" s="1"/>
  <c r="AH91" i="1" s="1"/>
  <c r="AJ91" i="1" s="1"/>
  <c r="AN91" i="1" s="1"/>
  <c r="AA24" i="1"/>
  <c r="AB24" i="1" s="1"/>
  <c r="AB100" i="1"/>
  <c r="AC100" i="1"/>
  <c r="AD100" i="1" s="1"/>
  <c r="AE100" i="1" s="1"/>
  <c r="AF100" i="1" s="1"/>
  <c r="AH100" i="1" s="1"/>
  <c r="AJ100" i="1" s="1"/>
  <c r="AN100" i="1" s="1"/>
  <c r="AA9" i="1"/>
  <c r="AC9" i="1" s="1"/>
  <c r="AD9" i="1" s="1"/>
  <c r="AA34" i="1"/>
  <c r="AB34" i="1" s="1"/>
  <c r="AV17" i="8"/>
  <c r="AV56" i="8" s="1"/>
  <c r="AG50" i="8"/>
  <c r="AI50" i="8" s="1"/>
  <c r="AJ50" i="8" s="1"/>
  <c r="AA22" i="1"/>
  <c r="AB22" i="1" s="1"/>
  <c r="Y101" i="1"/>
  <c r="Z101" i="1" s="1"/>
  <c r="Y57" i="1"/>
  <c r="Y69" i="1"/>
  <c r="Z69" i="1" s="1"/>
  <c r="Y97" i="1"/>
  <c r="Z97" i="1" s="1"/>
  <c r="Y65" i="1"/>
  <c r="Z65" i="1" s="1"/>
  <c r="Y75" i="1"/>
  <c r="Z75" i="1" s="1"/>
  <c r="AC68" i="1"/>
  <c r="AD68" i="1" s="1"/>
  <c r="AE68" i="1" s="1"/>
  <c r="AF68" i="1" s="1"/>
  <c r="AH68" i="1" s="1"/>
  <c r="AJ68" i="1" s="1"/>
  <c r="AN68" i="1" s="1"/>
  <c r="AA39" i="1"/>
  <c r="AB39" i="1" s="1"/>
  <c r="AE90" i="1"/>
  <c r="AF90" i="1" s="1"/>
  <c r="AH90" i="1" s="1"/>
  <c r="AJ90" i="1" s="1"/>
  <c r="AN90" i="1" s="1"/>
  <c r="Y53" i="1"/>
  <c r="Z53" i="1" s="1"/>
  <c r="Y93" i="1"/>
  <c r="Z93" i="1" s="1"/>
  <c r="Y59" i="1"/>
  <c r="Z59" i="1" s="1"/>
  <c r="Y73" i="1"/>
  <c r="Z73" i="1" s="1"/>
  <c r="AE82" i="1"/>
  <c r="AF82" i="1" s="1"/>
  <c r="AH82" i="1" s="1"/>
  <c r="AJ82" i="1" s="1"/>
  <c r="AN82" i="1" s="1"/>
  <c r="AK49" i="8"/>
  <c r="AL49" i="8" s="1"/>
  <c r="AA33" i="1"/>
  <c r="AB33" i="1" s="1"/>
  <c r="Y56" i="1"/>
  <c r="Z56" i="1" s="1"/>
  <c r="AC63" i="1"/>
  <c r="AD63" i="1" s="1"/>
  <c r="AE63" i="1" s="1"/>
  <c r="AF63" i="1" s="1"/>
  <c r="AH63" i="1" s="1"/>
  <c r="AJ63" i="1" s="1"/>
  <c r="AN63" i="1" s="1"/>
  <c r="AC15" i="1"/>
  <c r="AD15" i="1" s="1"/>
  <c r="AE15" i="1" s="1"/>
  <c r="AF15" i="1" s="1"/>
  <c r="AH15" i="1" s="1"/>
  <c r="AJ15" i="1" s="1"/>
  <c r="AN15" i="1" s="1"/>
  <c r="AC27" i="1"/>
  <c r="AD27" i="1" s="1"/>
  <c r="AE27" i="1" s="1"/>
  <c r="AF27" i="1" s="1"/>
  <c r="AH27" i="1" s="1"/>
  <c r="AJ27" i="1" s="1"/>
  <c r="AN27" i="1" s="1"/>
  <c r="AA13" i="1"/>
  <c r="AB13" i="1" s="1"/>
  <c r="AT14" i="8"/>
  <c r="AU14" i="8" s="1"/>
  <c r="AW14" i="8" s="1"/>
  <c r="BB14" i="8" s="1"/>
  <c r="AB104" i="1"/>
  <c r="AC104" i="1"/>
  <c r="AD104" i="1" s="1"/>
  <c r="Y85" i="1"/>
  <c r="Z85" i="1" s="1"/>
  <c r="Z92" i="1"/>
  <c r="Y105" i="1"/>
  <c r="Z105" i="1" s="1"/>
  <c r="AB72" i="1"/>
  <c r="AC72" i="1"/>
  <c r="AD72" i="1" s="1"/>
  <c r="Y58" i="1"/>
  <c r="AA58" i="1" s="1"/>
  <c r="AB58" i="1" s="1"/>
  <c r="AA65" i="1"/>
  <c r="AB65" i="1" s="1"/>
  <c r="AB64" i="1"/>
  <c r="AC64" i="1"/>
  <c r="AD64" i="1" s="1"/>
  <c r="AA75" i="1"/>
  <c r="AB75" i="1" s="1"/>
  <c r="AE84" i="1"/>
  <c r="AF84" i="1" s="1"/>
  <c r="AH84" i="1" s="1"/>
  <c r="AJ84" i="1" s="1"/>
  <c r="AN84" i="1" s="1"/>
  <c r="AE71" i="1"/>
  <c r="AF71" i="1" s="1"/>
  <c r="AH71" i="1" s="1"/>
  <c r="AJ71" i="1" s="1"/>
  <c r="AN71" i="1" s="1"/>
  <c r="AE80" i="1"/>
  <c r="AF80" i="1" s="1"/>
  <c r="AH80" i="1" s="1"/>
  <c r="AJ80" i="1" s="1"/>
  <c r="AN80" i="1" s="1"/>
  <c r="AA92" i="1"/>
  <c r="AB92" i="1" s="1"/>
  <c r="Y74" i="1"/>
  <c r="AA74" i="1" s="1"/>
  <c r="AB74" i="1" s="1"/>
  <c r="AC87" i="1"/>
  <c r="AD87" i="1" s="1"/>
  <c r="AE87" i="1" s="1"/>
  <c r="AF87" i="1" s="1"/>
  <c r="AH87" i="1" s="1"/>
  <c r="AJ87" i="1" s="1"/>
  <c r="AN87" i="1" s="1"/>
  <c r="AC102" i="1"/>
  <c r="AD102" i="1" s="1"/>
  <c r="AE102" i="1" s="1"/>
  <c r="AF102" i="1" s="1"/>
  <c r="AH102" i="1" s="1"/>
  <c r="AJ102" i="1" s="1"/>
  <c r="AN102" i="1" s="1"/>
  <c r="AA101" i="1"/>
  <c r="AB101" i="1" s="1"/>
  <c r="Y77" i="1"/>
  <c r="AA59" i="1"/>
  <c r="Y88" i="1"/>
  <c r="Z88" i="1" s="1"/>
  <c r="Y96" i="1"/>
  <c r="Z96" i="1" s="1"/>
  <c r="Y81" i="1"/>
  <c r="Y61" i="1"/>
  <c r="Y95" i="1"/>
  <c r="Y89" i="1"/>
  <c r="AA23" i="1"/>
  <c r="AA37" i="1"/>
  <c r="AC37" i="1" s="1"/>
  <c r="AD37" i="1" s="1"/>
  <c r="AA35" i="1"/>
  <c r="AB35" i="1" s="1"/>
  <c r="Z40" i="1"/>
  <c r="AA40" i="1"/>
  <c r="AO27" i="8"/>
  <c r="AP27" i="8" s="1"/>
  <c r="AQ27" i="8" s="1"/>
  <c r="AS27" i="8" s="1"/>
  <c r="AO25" i="8"/>
  <c r="AP25" i="8" s="1"/>
  <c r="AQ25" i="8" s="1"/>
  <c r="AS25" i="8" s="1"/>
  <c r="AL7" i="8"/>
  <c r="AM22" i="8"/>
  <c r="AN22" i="8" s="1"/>
  <c r="AM13" i="8"/>
  <c r="AN13" i="8" s="1"/>
  <c r="AC10" i="1"/>
  <c r="AD10" i="1" s="1"/>
  <c r="AE10" i="1" s="1"/>
  <c r="AF10" i="1" s="1"/>
  <c r="AH10" i="1" s="1"/>
  <c r="AJ10" i="1" s="1"/>
  <c r="AN10" i="1" s="1"/>
  <c r="AA11" i="1"/>
  <c r="AB11" i="1" s="1"/>
  <c r="Y52" i="1"/>
  <c r="Z52" i="1" s="1"/>
  <c r="AK51" i="8"/>
  <c r="AL51" i="8" s="1"/>
  <c r="AM34" i="8"/>
  <c r="AN34" i="8" s="1"/>
  <c r="AC28" i="1"/>
  <c r="AD28" i="1" s="1"/>
  <c r="AE28" i="1" s="1"/>
  <c r="AF28" i="1" s="1"/>
  <c r="AH28" i="1" s="1"/>
  <c r="AJ28" i="1" s="1"/>
  <c r="AN28" i="1" s="1"/>
  <c r="AM18" i="8"/>
  <c r="AN18" i="8" s="1"/>
  <c r="Y54" i="1"/>
  <c r="Z54" i="1" s="1"/>
  <c r="Y38" i="1"/>
  <c r="Z38" i="1" s="1"/>
  <c r="AK40" i="8"/>
  <c r="AL40" i="8" s="1"/>
  <c r="AA42" i="1"/>
  <c r="Y32" i="1"/>
  <c r="Z32" i="1" s="1"/>
  <c r="Y16" i="1"/>
  <c r="Z16" i="1" s="1"/>
  <c r="Y46" i="1"/>
  <c r="Z46" i="1" s="1"/>
  <c r="AK38" i="8"/>
  <c r="AL38" i="8" s="1"/>
  <c r="AK52" i="8"/>
  <c r="AL52" i="8" s="1"/>
  <c r="AL16" i="8"/>
  <c r="AM16" i="8"/>
  <c r="AN16" i="8" s="1"/>
  <c r="AI36" i="8"/>
  <c r="AJ36" i="8" s="1"/>
  <c r="Z30" i="1"/>
  <c r="AA30" i="1"/>
  <c r="AB30" i="1" s="1"/>
  <c r="AL28" i="8"/>
  <c r="AM28" i="8"/>
  <c r="AN28" i="8" s="1"/>
  <c r="AI33" i="8"/>
  <c r="AJ33" i="8" s="1"/>
  <c r="Y44" i="1"/>
  <c r="Y48" i="1"/>
  <c r="Z48" i="1" s="1"/>
  <c r="AK31" i="8"/>
  <c r="AJ31" i="8"/>
  <c r="Y50" i="1"/>
  <c r="Z50" i="1" s="1"/>
  <c r="AK44" i="8"/>
  <c r="Y51" i="1"/>
  <c r="Z51" i="1" s="1"/>
  <c r="Z29" i="1"/>
  <c r="AC29" i="1"/>
  <c r="AD29" i="1" s="1"/>
  <c r="AI47" i="8"/>
  <c r="AJ47" i="8" s="1"/>
  <c r="AJ40" i="8"/>
  <c r="AK39" i="8"/>
  <c r="AJ39" i="8"/>
  <c r="AI21" i="8"/>
  <c r="Y17" i="1"/>
  <c r="AA17" i="1" s="1"/>
  <c r="AB17" i="1" s="1"/>
  <c r="AI41" i="8"/>
  <c r="AK41" i="8" s="1"/>
  <c r="AL41" i="8" s="1"/>
  <c r="AJ26" i="8"/>
  <c r="AA43" i="1"/>
  <c r="AB43" i="1" s="1"/>
  <c r="AI37" i="8"/>
  <c r="AJ37" i="8" s="1"/>
  <c r="AI32" i="8"/>
  <c r="AJ32" i="8" s="1"/>
  <c r="AI29" i="8"/>
  <c r="AJ29" i="8" s="1"/>
  <c r="AB6" i="1"/>
  <c r="AC6" i="1"/>
  <c r="AD6" i="1" s="1"/>
  <c r="AA26" i="1"/>
  <c r="AB26" i="1" s="1"/>
  <c r="AI30" i="8"/>
  <c r="AJ30" i="8" s="1"/>
  <c r="AJ35" i="8"/>
  <c r="AM35" i="8"/>
  <c r="AN19" i="8"/>
  <c r="AO19" i="8"/>
  <c r="AP19" i="8" s="1"/>
  <c r="AJ38" i="8"/>
  <c r="Y49" i="1"/>
  <c r="AK42" i="8"/>
  <c r="AL42" i="8" s="1"/>
  <c r="Z31" i="1"/>
  <c r="AC31" i="1"/>
  <c r="AD31" i="1" s="1"/>
  <c r="Y45" i="1"/>
  <c r="Z45" i="1" s="1"/>
  <c r="AK54" i="8"/>
  <c r="AM54" i="8" s="1"/>
  <c r="AN54" i="8" s="1"/>
  <c r="Z47" i="1"/>
  <c r="AA47" i="1"/>
  <c r="Y36" i="1"/>
  <c r="AA36" i="1" s="1"/>
  <c r="AB36" i="1" s="1"/>
  <c r="AO15" i="8"/>
  <c r="AP15" i="8" s="1"/>
  <c r="AQ15" i="8" s="1"/>
  <c r="AS15" i="8" s="1"/>
  <c r="AK48" i="8"/>
  <c r="AL48" i="8" s="1"/>
  <c r="AH17" i="8"/>
  <c r="AG17" i="8"/>
  <c r="Z20" i="1"/>
  <c r="AA20" i="1"/>
  <c r="AB20" i="1" s="1"/>
  <c r="AI43" i="8"/>
  <c r="AJ43" i="8" s="1"/>
  <c r="AI24" i="8"/>
  <c r="AJ24" i="8" s="1"/>
  <c r="AI53" i="8"/>
  <c r="AJ53" i="8" s="1"/>
  <c r="Z25" i="1"/>
  <c r="AC25" i="1"/>
  <c r="AD25" i="1" s="1"/>
  <c r="AK26" i="8"/>
  <c r="AL26" i="8" s="1"/>
  <c r="Z41" i="1"/>
  <c r="AA41" i="1"/>
  <c r="AB41" i="1" s="1"/>
  <c r="AA18" i="1"/>
  <c r="AB18" i="1" s="1"/>
  <c r="AJ16" i="8"/>
  <c r="AK20" i="8"/>
  <c r="AL20" i="8" s="1"/>
  <c r="AI46" i="8"/>
  <c r="AJ46" i="8" s="1"/>
  <c r="AI23" i="8"/>
  <c r="AJ23" i="8" s="1"/>
  <c r="AO9" i="8"/>
  <c r="AP9" i="8" s="1"/>
  <c r="AQ9" i="8" s="1"/>
  <c r="AS9" i="8" s="1"/>
  <c r="AM12" i="8"/>
  <c r="AN12" i="8" s="1"/>
  <c r="AK6" i="8"/>
  <c r="AL6" i="8" s="1"/>
  <c r="AO7" i="8"/>
  <c r="AP7" i="8" s="1"/>
  <c r="AM8" i="8"/>
  <c r="AN8" i="8" s="1"/>
  <c r="AO10" i="8"/>
  <c r="AP10" i="8" s="1"/>
  <c r="AQ10" i="8" s="1"/>
  <c r="AS10" i="8" s="1"/>
  <c r="AT10" i="8" s="1"/>
  <c r="AU11" i="8"/>
  <c r="AA93" i="1" l="1"/>
  <c r="AC33" i="1"/>
  <c r="AD33" i="1" s="1"/>
  <c r="AE33" i="1" s="1"/>
  <c r="AF33" i="1" s="1"/>
  <c r="AH33" i="1" s="1"/>
  <c r="AJ33" i="1" s="1"/>
  <c r="AN33" i="1" s="1"/>
  <c r="AC39" i="1"/>
  <c r="AD39" i="1" s="1"/>
  <c r="AE39" i="1" s="1"/>
  <c r="AF39" i="1" s="1"/>
  <c r="AH39" i="1" s="1"/>
  <c r="AJ39" i="1" s="1"/>
  <c r="AN39" i="1" s="1"/>
  <c r="AA97" i="1"/>
  <c r="AB97" i="1" s="1"/>
  <c r="AC14" i="1"/>
  <c r="AD14" i="1" s="1"/>
  <c r="AE14" i="1" s="1"/>
  <c r="AF14" i="1" s="1"/>
  <c r="AH14" i="1" s="1"/>
  <c r="AJ14" i="1" s="1"/>
  <c r="AN14" i="1" s="1"/>
  <c r="AA16" i="1"/>
  <c r="AB16" i="1" s="1"/>
  <c r="AA85" i="1"/>
  <c r="AB85" i="1" s="1"/>
  <c r="AC24" i="1"/>
  <c r="AD24" i="1" s="1"/>
  <c r="AE24" i="1" s="1"/>
  <c r="AF24" i="1" s="1"/>
  <c r="AH24" i="1" s="1"/>
  <c r="AJ24" i="1" s="1"/>
  <c r="AN24" i="1" s="1"/>
  <c r="AM48" i="8"/>
  <c r="AN48" i="8" s="1"/>
  <c r="AB9" i="1"/>
  <c r="AA45" i="1"/>
  <c r="AB45" i="1" s="1"/>
  <c r="AC97" i="1"/>
  <c r="AD97" i="1" s="1"/>
  <c r="AA69" i="1"/>
  <c r="AM49" i="8"/>
  <c r="AN49" i="8" s="1"/>
  <c r="AC34" i="1"/>
  <c r="AD34" i="1" s="1"/>
  <c r="AE34" i="1" s="1"/>
  <c r="AF34" i="1" s="1"/>
  <c r="AH34" i="1" s="1"/>
  <c r="AJ34" i="1" s="1"/>
  <c r="AN34" i="1" s="1"/>
  <c r="AA52" i="1"/>
  <c r="AM51" i="8"/>
  <c r="AN51" i="8" s="1"/>
  <c r="AC35" i="1"/>
  <c r="AD35" i="1" s="1"/>
  <c r="AE35" i="1" s="1"/>
  <c r="AF35" i="1" s="1"/>
  <c r="AH35" i="1" s="1"/>
  <c r="AJ35" i="1" s="1"/>
  <c r="AN35" i="1" s="1"/>
  <c r="AM52" i="8"/>
  <c r="AN52" i="8" s="1"/>
  <c r="AA54" i="1"/>
  <c r="AB54" i="1" s="1"/>
  <c r="AC22" i="1"/>
  <c r="AD22" i="1" s="1"/>
  <c r="AE22" i="1" s="1"/>
  <c r="AF22" i="1" s="1"/>
  <c r="AH22" i="1" s="1"/>
  <c r="AJ22" i="1" s="1"/>
  <c r="AN22" i="1" s="1"/>
  <c r="AA53" i="1"/>
  <c r="AB53" i="1" s="1"/>
  <c r="Z57" i="1"/>
  <c r="AA57" i="1"/>
  <c r="AA105" i="1"/>
  <c r="AB105" i="1" s="1"/>
  <c r="AA56" i="1"/>
  <c r="AB56" i="1" s="1"/>
  <c r="AA73" i="1"/>
  <c r="AB73" i="1" s="1"/>
  <c r="AC13" i="1"/>
  <c r="AD13" i="1" s="1"/>
  <c r="AE13" i="1" s="1"/>
  <c r="AF13" i="1" s="1"/>
  <c r="AH13" i="1" s="1"/>
  <c r="AJ13" i="1" s="1"/>
  <c r="AN13" i="1" s="1"/>
  <c r="AC30" i="1"/>
  <c r="AD30" i="1" s="1"/>
  <c r="AE30" i="1" s="1"/>
  <c r="AF30" i="1" s="1"/>
  <c r="AH30" i="1" s="1"/>
  <c r="AJ30" i="1" s="1"/>
  <c r="AN30" i="1" s="1"/>
  <c r="AB37" i="1"/>
  <c r="AE37" i="1" s="1"/>
  <c r="AF37" i="1" s="1"/>
  <c r="AH37" i="1" s="1"/>
  <c r="AJ37" i="1" s="1"/>
  <c r="AN37" i="1" s="1"/>
  <c r="AC26" i="1"/>
  <c r="AD26" i="1" s="1"/>
  <c r="AE26" i="1" s="1"/>
  <c r="AF26" i="1" s="1"/>
  <c r="AH26" i="1" s="1"/>
  <c r="AJ26" i="1" s="1"/>
  <c r="AN26" i="1" s="1"/>
  <c r="AA46" i="1"/>
  <c r="AB46" i="1" s="1"/>
  <c r="AK46" i="8"/>
  <c r="AL46" i="8" s="1"/>
  <c r="AC11" i="1"/>
  <c r="AD11" i="1" s="1"/>
  <c r="AE11" i="1" s="1"/>
  <c r="AF11" i="1" s="1"/>
  <c r="AH11" i="1" s="1"/>
  <c r="AJ11" i="1" s="1"/>
  <c r="AN11" i="1" s="1"/>
  <c r="AT25" i="8"/>
  <c r="AU25" i="8" s="1"/>
  <c r="AW25" i="8" s="1"/>
  <c r="BB25" i="8" s="1"/>
  <c r="AT9" i="8"/>
  <c r="AU9" i="8" s="1"/>
  <c r="AW9" i="8" s="1"/>
  <c r="BB9" i="8" s="1"/>
  <c r="AT15" i="8"/>
  <c r="AU15" i="8" s="1"/>
  <c r="AW15" i="8" s="1"/>
  <c r="BB15" i="8" s="1"/>
  <c r="AT27" i="8"/>
  <c r="AU27" i="8" s="1"/>
  <c r="AW27" i="8" s="1"/>
  <c r="BB27" i="8" s="1"/>
  <c r="Z61" i="1"/>
  <c r="AA61" i="1"/>
  <c r="AB61" i="1" s="1"/>
  <c r="Z77" i="1"/>
  <c r="AA77" i="1"/>
  <c r="AB77" i="1" s="1"/>
  <c r="Z74" i="1"/>
  <c r="AC74" i="1"/>
  <c r="AD74" i="1" s="1"/>
  <c r="AA96" i="1"/>
  <c r="AB96" i="1" s="1"/>
  <c r="AC75" i="1"/>
  <c r="AD75" i="1" s="1"/>
  <c r="AE75" i="1" s="1"/>
  <c r="AF75" i="1" s="1"/>
  <c r="AH75" i="1" s="1"/>
  <c r="AJ75" i="1" s="1"/>
  <c r="AN75" i="1" s="1"/>
  <c r="Z81" i="1"/>
  <c r="AA81" i="1"/>
  <c r="AB81" i="1" s="1"/>
  <c r="AB59" i="1"/>
  <c r="AC59" i="1"/>
  <c r="AD59" i="1" s="1"/>
  <c r="Z58" i="1"/>
  <c r="AC58" i="1"/>
  <c r="AD58" i="1" s="1"/>
  <c r="AC65" i="1"/>
  <c r="AD65" i="1" s="1"/>
  <c r="AE65" i="1" s="1"/>
  <c r="AF65" i="1" s="1"/>
  <c r="AH65" i="1" s="1"/>
  <c r="AJ65" i="1" s="1"/>
  <c r="AN65" i="1" s="1"/>
  <c r="Z89" i="1"/>
  <c r="AA89" i="1"/>
  <c r="AB89" i="1" s="1"/>
  <c r="AB93" i="1"/>
  <c r="AC93" i="1"/>
  <c r="AD93" i="1" s="1"/>
  <c r="AE64" i="1"/>
  <c r="AF64" i="1" s="1"/>
  <c r="AH64" i="1" s="1"/>
  <c r="AJ64" i="1" s="1"/>
  <c r="AN64" i="1" s="1"/>
  <c r="AE72" i="1"/>
  <c r="AF72" i="1" s="1"/>
  <c r="AH72" i="1" s="1"/>
  <c r="AJ72" i="1" s="1"/>
  <c r="AN72" i="1" s="1"/>
  <c r="Z95" i="1"/>
  <c r="AA95" i="1"/>
  <c r="AB95" i="1" s="1"/>
  <c r="AB69" i="1"/>
  <c r="AC69" i="1"/>
  <c r="AD69" i="1" s="1"/>
  <c r="AC101" i="1"/>
  <c r="AD101" i="1" s="1"/>
  <c r="AE101" i="1" s="1"/>
  <c r="AF101" i="1" s="1"/>
  <c r="AH101" i="1" s="1"/>
  <c r="AJ101" i="1" s="1"/>
  <c r="AN101" i="1" s="1"/>
  <c r="AA88" i="1"/>
  <c r="AB88" i="1" s="1"/>
  <c r="AC92" i="1"/>
  <c r="AD92" i="1" s="1"/>
  <c r="AE92" i="1" s="1"/>
  <c r="AF92" i="1" s="1"/>
  <c r="AH92" i="1" s="1"/>
  <c r="AJ92" i="1" s="1"/>
  <c r="AN92" i="1" s="1"/>
  <c r="AE104" i="1"/>
  <c r="AF104" i="1" s="1"/>
  <c r="AH104" i="1" s="1"/>
  <c r="AJ104" i="1" s="1"/>
  <c r="AN104" i="1" s="1"/>
  <c r="AB23" i="1"/>
  <c r="AC23" i="1"/>
  <c r="AD23" i="1" s="1"/>
  <c r="AA38" i="1"/>
  <c r="AB38" i="1" s="1"/>
  <c r="AB40" i="1"/>
  <c r="AC40" i="1"/>
  <c r="AD40" i="1" s="1"/>
  <c r="AA32" i="1"/>
  <c r="AB32" i="1" s="1"/>
  <c r="AQ7" i="8"/>
  <c r="AS7" i="8" s="1"/>
  <c r="AO22" i="8"/>
  <c r="AP22" i="8" s="1"/>
  <c r="AQ22" i="8" s="1"/>
  <c r="AS22" i="8" s="1"/>
  <c r="AO34" i="8"/>
  <c r="AP34" i="8" s="1"/>
  <c r="AQ34" i="8" s="1"/>
  <c r="AS34" i="8" s="1"/>
  <c r="AM42" i="8"/>
  <c r="AN42" i="8" s="1"/>
  <c r="AO13" i="8"/>
  <c r="AP13" i="8" s="1"/>
  <c r="AQ13" i="8" s="1"/>
  <c r="AS13" i="8" s="1"/>
  <c r="AK43" i="8"/>
  <c r="AL43" i="8" s="1"/>
  <c r="AK33" i="8"/>
  <c r="AL33" i="8" s="1"/>
  <c r="AK36" i="8"/>
  <c r="AL36" i="8" s="1"/>
  <c r="AK29" i="8"/>
  <c r="AL29" i="8" s="1"/>
  <c r="AQ19" i="8"/>
  <c r="AS19" i="8" s="1"/>
  <c r="AO28" i="8"/>
  <c r="AP28" i="8" s="1"/>
  <c r="AQ28" i="8" s="1"/>
  <c r="AS28" i="8" s="1"/>
  <c r="AK24" i="8"/>
  <c r="AL24" i="8" s="1"/>
  <c r="AO16" i="8"/>
  <c r="AP16" i="8" s="1"/>
  <c r="AQ16" i="8" s="1"/>
  <c r="AS16" i="8" s="1"/>
  <c r="AK53" i="8"/>
  <c r="AL53" i="8" s="1"/>
  <c r="AE6" i="1"/>
  <c r="AF6" i="1" s="1"/>
  <c r="AH6" i="1" s="1"/>
  <c r="AJ6" i="1" s="1"/>
  <c r="AN6" i="1" s="1"/>
  <c r="AO49" i="8"/>
  <c r="AP49" i="8" s="1"/>
  <c r="AQ49" i="8" s="1"/>
  <c r="AS49" i="8" s="1"/>
  <c r="AK47" i="8"/>
  <c r="AM38" i="8"/>
  <c r="AK45" i="8"/>
  <c r="AL45" i="8" s="1"/>
  <c r="AO18" i="8"/>
  <c r="AP18" i="8" s="1"/>
  <c r="AQ18" i="8" s="1"/>
  <c r="AS18" i="8" s="1"/>
  <c r="AA51" i="1"/>
  <c r="AB51" i="1" s="1"/>
  <c r="AC16" i="1"/>
  <c r="AD16" i="1" s="1"/>
  <c r="AE16" i="1" s="1"/>
  <c r="AF16" i="1" s="1"/>
  <c r="AH16" i="1" s="1"/>
  <c r="AJ16" i="1" s="1"/>
  <c r="AN16" i="1" s="1"/>
  <c r="AE25" i="1"/>
  <c r="AF25" i="1" s="1"/>
  <c r="AH25" i="1" s="1"/>
  <c r="AJ25" i="1" s="1"/>
  <c r="AN25" i="1" s="1"/>
  <c r="AE31" i="1"/>
  <c r="AF31" i="1" s="1"/>
  <c r="AH31" i="1" s="1"/>
  <c r="AJ31" i="1" s="1"/>
  <c r="AN31" i="1" s="1"/>
  <c r="AK30" i="8"/>
  <c r="AL30" i="8" s="1"/>
  <c r="AK32" i="8"/>
  <c r="AL32" i="8" s="1"/>
  <c r="AE29" i="1"/>
  <c r="AF29" i="1" s="1"/>
  <c r="AH29" i="1" s="1"/>
  <c r="AJ29" i="1" s="1"/>
  <c r="AN29" i="1" s="1"/>
  <c r="AB42" i="1"/>
  <c r="AC42" i="1"/>
  <c r="AD42" i="1" s="1"/>
  <c r="AM40" i="8"/>
  <c r="AN40" i="8" s="1"/>
  <c r="AJ21" i="8"/>
  <c r="AA50" i="1"/>
  <c r="AI17" i="8"/>
  <c r="AJ17" i="8" s="1"/>
  <c r="AM20" i="8"/>
  <c r="AN20" i="8" s="1"/>
  <c r="AJ41" i="8"/>
  <c r="AC43" i="1"/>
  <c r="AD43" i="1" s="1"/>
  <c r="AE43" i="1" s="1"/>
  <c r="AF43" i="1" s="1"/>
  <c r="AH43" i="1" s="1"/>
  <c r="AJ43" i="1" s="1"/>
  <c r="AN43" i="1" s="1"/>
  <c r="AO35" i="8"/>
  <c r="AP35" i="8" s="1"/>
  <c r="AN35" i="8"/>
  <c r="AL39" i="8"/>
  <c r="AM39" i="8"/>
  <c r="AN39" i="8" s="1"/>
  <c r="AE9" i="1"/>
  <c r="AF9" i="1" s="1"/>
  <c r="AH9" i="1" s="1"/>
  <c r="AJ9" i="1" s="1"/>
  <c r="AN9" i="1" s="1"/>
  <c r="AK23" i="8"/>
  <c r="AM23" i="8" s="1"/>
  <c r="AN23" i="8" s="1"/>
  <c r="AC41" i="1"/>
  <c r="AD41" i="1" s="1"/>
  <c r="AE41" i="1" s="1"/>
  <c r="AF41" i="1" s="1"/>
  <c r="AH41" i="1" s="1"/>
  <c r="AJ41" i="1" s="1"/>
  <c r="AN41" i="1" s="1"/>
  <c r="AC20" i="1"/>
  <c r="AD20" i="1" s="1"/>
  <c r="AE20" i="1" s="1"/>
  <c r="AF20" i="1" s="1"/>
  <c r="AH20" i="1" s="1"/>
  <c r="AJ20" i="1" s="1"/>
  <c r="AN20" i="1" s="1"/>
  <c r="AK50" i="8"/>
  <c r="AL50" i="8" s="1"/>
  <c r="AC18" i="1"/>
  <c r="AD18" i="1" s="1"/>
  <c r="AE18" i="1" s="1"/>
  <c r="AF18" i="1" s="1"/>
  <c r="AH18" i="1" s="1"/>
  <c r="AJ18" i="1" s="1"/>
  <c r="AN18" i="1" s="1"/>
  <c r="AM26" i="8"/>
  <c r="AN26" i="8" s="1"/>
  <c r="Z17" i="1"/>
  <c r="AC17" i="1"/>
  <c r="AD17" i="1" s="1"/>
  <c r="AC45" i="1"/>
  <c r="AD45" i="1" s="1"/>
  <c r="AE45" i="1" s="1"/>
  <c r="AF45" i="1" s="1"/>
  <c r="AH45" i="1" s="1"/>
  <c r="AJ45" i="1" s="1"/>
  <c r="AN45" i="1" s="1"/>
  <c r="AL44" i="8"/>
  <c r="AM44" i="8"/>
  <c r="Z44" i="1"/>
  <c r="AA44" i="1"/>
  <c r="AB47" i="1"/>
  <c r="AC47" i="1"/>
  <c r="AD47" i="1" s="1"/>
  <c r="Z36" i="1"/>
  <c r="AC36" i="1"/>
  <c r="AD36" i="1" s="1"/>
  <c r="AL54" i="8"/>
  <c r="AO54" i="8"/>
  <c r="AP54" i="8" s="1"/>
  <c r="Z49" i="1"/>
  <c r="AA49" i="1"/>
  <c r="AB49" i="1" s="1"/>
  <c r="AA48" i="1"/>
  <c r="AB48" i="1" s="1"/>
  <c r="AK37" i="8"/>
  <c r="AL37" i="8" s="1"/>
  <c r="AM41" i="8"/>
  <c r="AN41" i="8" s="1"/>
  <c r="AK21" i="8"/>
  <c r="AL21" i="8" s="1"/>
  <c r="AL31" i="8"/>
  <c r="AM31" i="8"/>
  <c r="AO12" i="8"/>
  <c r="AP12" i="8" s="1"/>
  <c r="AQ12" i="8" s="1"/>
  <c r="AS12" i="8" s="1"/>
  <c r="AM6" i="8"/>
  <c r="AN6" i="8" s="1"/>
  <c r="AO8" i="8"/>
  <c r="AP8" i="8" s="1"/>
  <c r="AQ8" i="8" s="1"/>
  <c r="AS8" i="8" s="1"/>
  <c r="AU10" i="8"/>
  <c r="AW10" i="8" s="1"/>
  <c r="BB10" i="8" s="1"/>
  <c r="AW11" i="8"/>
  <c r="BB11" i="8" s="1"/>
  <c r="AE97" i="1" l="1"/>
  <c r="AF97" i="1" s="1"/>
  <c r="AH97" i="1" s="1"/>
  <c r="AJ97" i="1" s="1"/>
  <c r="AN97" i="1" s="1"/>
  <c r="AC77" i="1"/>
  <c r="AD77" i="1" s="1"/>
  <c r="AO48" i="8"/>
  <c r="AP48" i="8" s="1"/>
  <c r="AQ48" i="8" s="1"/>
  <c r="AS48" i="8" s="1"/>
  <c r="AT48" i="8" s="1"/>
  <c r="AC85" i="1"/>
  <c r="AD85" i="1" s="1"/>
  <c r="AE85" i="1" s="1"/>
  <c r="AF85" i="1" s="1"/>
  <c r="AH85" i="1" s="1"/>
  <c r="AJ85" i="1" s="1"/>
  <c r="AN85" i="1" s="1"/>
  <c r="AC56" i="1"/>
  <c r="AD56" i="1" s="1"/>
  <c r="AE56" i="1" s="1"/>
  <c r="AF56" i="1" s="1"/>
  <c r="AH56" i="1" s="1"/>
  <c r="AJ56" i="1" s="1"/>
  <c r="AN56" i="1" s="1"/>
  <c r="AC81" i="1"/>
  <c r="AD81" i="1" s="1"/>
  <c r="AC105" i="1"/>
  <c r="AD105" i="1" s="1"/>
  <c r="AE105" i="1" s="1"/>
  <c r="AF105" i="1" s="1"/>
  <c r="AH105" i="1" s="1"/>
  <c r="AJ105" i="1" s="1"/>
  <c r="AN105" i="1" s="1"/>
  <c r="AM46" i="8"/>
  <c r="AN46" i="8" s="1"/>
  <c r="AC53" i="1"/>
  <c r="AD53" i="1" s="1"/>
  <c r="AE53" i="1" s="1"/>
  <c r="AF53" i="1" s="1"/>
  <c r="AH53" i="1" s="1"/>
  <c r="AJ53" i="1" s="1"/>
  <c r="AN53" i="1" s="1"/>
  <c r="AO52" i="8"/>
  <c r="AP52" i="8" s="1"/>
  <c r="AQ52" i="8" s="1"/>
  <c r="AS52" i="8" s="1"/>
  <c r="AB52" i="1"/>
  <c r="AC52" i="1"/>
  <c r="AD52" i="1" s="1"/>
  <c r="AC38" i="1"/>
  <c r="AD38" i="1" s="1"/>
  <c r="AE38" i="1" s="1"/>
  <c r="AF38" i="1" s="1"/>
  <c r="AH38" i="1" s="1"/>
  <c r="AJ38" i="1" s="1"/>
  <c r="AN38" i="1" s="1"/>
  <c r="AO51" i="8"/>
  <c r="AP51" i="8" s="1"/>
  <c r="AQ51" i="8" s="1"/>
  <c r="AS51" i="8" s="1"/>
  <c r="AT51" i="8" s="1"/>
  <c r="AC54" i="1"/>
  <c r="AD54" i="1" s="1"/>
  <c r="AE54" i="1" s="1"/>
  <c r="AF54" i="1" s="1"/>
  <c r="AH54" i="1" s="1"/>
  <c r="AJ54" i="1" s="1"/>
  <c r="AN54" i="1" s="1"/>
  <c r="AM50" i="8"/>
  <c r="AN50" i="8" s="1"/>
  <c r="AC46" i="1"/>
  <c r="AD46" i="1" s="1"/>
  <c r="AE46" i="1" s="1"/>
  <c r="AF46" i="1" s="1"/>
  <c r="AH46" i="1" s="1"/>
  <c r="AJ46" i="1" s="1"/>
  <c r="AN46" i="1" s="1"/>
  <c r="AC61" i="1"/>
  <c r="AD61" i="1" s="1"/>
  <c r="AB57" i="1"/>
  <c r="AC57" i="1"/>
  <c r="AD57" i="1" s="1"/>
  <c r="AE58" i="1"/>
  <c r="AF58" i="1" s="1"/>
  <c r="AH58" i="1" s="1"/>
  <c r="AJ58" i="1" s="1"/>
  <c r="AN58" i="1" s="1"/>
  <c r="AE69" i="1"/>
  <c r="AF69" i="1" s="1"/>
  <c r="AH69" i="1" s="1"/>
  <c r="AJ69" i="1" s="1"/>
  <c r="AN69" i="1" s="1"/>
  <c r="AC96" i="1"/>
  <c r="AD96" i="1" s="1"/>
  <c r="AE96" i="1" s="1"/>
  <c r="AF96" i="1" s="1"/>
  <c r="AH96" i="1" s="1"/>
  <c r="AJ96" i="1" s="1"/>
  <c r="AN96" i="1" s="1"/>
  <c r="AC73" i="1"/>
  <c r="AD73" i="1" s="1"/>
  <c r="AE73" i="1" s="1"/>
  <c r="AF73" i="1" s="1"/>
  <c r="AH73" i="1" s="1"/>
  <c r="AJ73" i="1" s="1"/>
  <c r="AN73" i="1" s="1"/>
  <c r="AC51" i="1"/>
  <c r="AD51" i="1" s="1"/>
  <c r="AE51" i="1" s="1"/>
  <c r="AF51" i="1" s="1"/>
  <c r="AH51" i="1" s="1"/>
  <c r="AJ51" i="1" s="1"/>
  <c r="AN51" i="1" s="1"/>
  <c r="AM36" i="8"/>
  <c r="AO36" i="8" s="1"/>
  <c r="AP36" i="8" s="1"/>
  <c r="AE42" i="1"/>
  <c r="AF42" i="1" s="1"/>
  <c r="AH42" i="1" s="1"/>
  <c r="AJ42" i="1" s="1"/>
  <c r="AN42" i="1" s="1"/>
  <c r="AT49" i="8"/>
  <c r="AU49" i="8" s="1"/>
  <c r="AW49" i="8" s="1"/>
  <c r="BB49" i="8" s="1"/>
  <c r="AT8" i="8"/>
  <c r="AU8" i="8" s="1"/>
  <c r="AW8" i="8" s="1"/>
  <c r="BB8" i="8" s="1"/>
  <c r="AT18" i="8"/>
  <c r="AU18" i="8" s="1"/>
  <c r="AW18" i="8" s="1"/>
  <c r="BB18" i="8" s="1"/>
  <c r="AT28" i="8"/>
  <c r="AU28" i="8" s="1"/>
  <c r="AW28" i="8" s="1"/>
  <c r="BB28" i="8" s="1"/>
  <c r="AT16" i="8"/>
  <c r="AU16" i="8" s="1"/>
  <c r="AW16" i="8" s="1"/>
  <c r="BB16" i="8" s="1"/>
  <c r="AT19" i="8"/>
  <c r="AU19" i="8" s="1"/>
  <c r="AW19" i="8" s="1"/>
  <c r="BB19" i="8" s="1"/>
  <c r="AT34" i="8"/>
  <c r="AU34" i="8" s="1"/>
  <c r="AW34" i="8" s="1"/>
  <c r="BB34" i="8" s="1"/>
  <c r="AT13" i="8"/>
  <c r="AU13" i="8" s="1"/>
  <c r="AW13" i="8" s="1"/>
  <c r="BB13" i="8" s="1"/>
  <c r="AT22" i="8"/>
  <c r="AU22" i="8" s="1"/>
  <c r="AW22" i="8" s="1"/>
  <c r="BB22" i="8" s="1"/>
  <c r="AT12" i="8"/>
  <c r="AU12" i="8" s="1"/>
  <c r="AW12" i="8" s="1"/>
  <c r="BB12" i="8" s="1"/>
  <c r="AT7" i="8"/>
  <c r="AU7" i="8" s="1"/>
  <c r="AW7" i="8" s="1"/>
  <c r="BB7" i="8" s="1"/>
  <c r="AE81" i="1"/>
  <c r="AF81" i="1" s="1"/>
  <c r="AH81" i="1" s="1"/>
  <c r="AJ81" i="1" s="1"/>
  <c r="AN81" i="1" s="1"/>
  <c r="AE61" i="1"/>
  <c r="AF61" i="1" s="1"/>
  <c r="AH61" i="1" s="1"/>
  <c r="AJ61" i="1" s="1"/>
  <c r="AN61" i="1" s="1"/>
  <c r="AC89" i="1"/>
  <c r="AD89" i="1" s="1"/>
  <c r="AE89" i="1" s="1"/>
  <c r="AF89" i="1" s="1"/>
  <c r="AH89" i="1" s="1"/>
  <c r="AJ89" i="1" s="1"/>
  <c r="AN89" i="1" s="1"/>
  <c r="AE77" i="1"/>
  <c r="AF77" i="1" s="1"/>
  <c r="AH77" i="1" s="1"/>
  <c r="AJ77" i="1" s="1"/>
  <c r="AN77" i="1" s="1"/>
  <c r="AC95" i="1"/>
  <c r="AD95" i="1" s="1"/>
  <c r="AE95" i="1" s="1"/>
  <c r="AF95" i="1" s="1"/>
  <c r="AH95" i="1" s="1"/>
  <c r="AJ95" i="1" s="1"/>
  <c r="AN95" i="1" s="1"/>
  <c r="AE59" i="1"/>
  <c r="AF59" i="1" s="1"/>
  <c r="AH59" i="1" s="1"/>
  <c r="AJ59" i="1" s="1"/>
  <c r="AN59" i="1" s="1"/>
  <c r="AC88" i="1"/>
  <c r="AD88" i="1" s="1"/>
  <c r="AE88" i="1" s="1"/>
  <c r="AF88" i="1" s="1"/>
  <c r="AH88" i="1" s="1"/>
  <c r="AJ88" i="1" s="1"/>
  <c r="AN88" i="1" s="1"/>
  <c r="AE93" i="1"/>
  <c r="AF93" i="1" s="1"/>
  <c r="AH93" i="1" s="1"/>
  <c r="AJ93" i="1" s="1"/>
  <c r="AN93" i="1" s="1"/>
  <c r="AE74" i="1"/>
  <c r="AF74" i="1" s="1"/>
  <c r="AH74" i="1" s="1"/>
  <c r="AJ74" i="1" s="1"/>
  <c r="AN74" i="1" s="1"/>
  <c r="AE23" i="1"/>
  <c r="AF23" i="1" s="1"/>
  <c r="AH23" i="1" s="1"/>
  <c r="AJ23" i="1" s="1"/>
  <c r="AN23" i="1" s="1"/>
  <c r="AE40" i="1"/>
  <c r="AF40" i="1" s="1"/>
  <c r="AH40" i="1" s="1"/>
  <c r="AJ40" i="1" s="1"/>
  <c r="AN40" i="1" s="1"/>
  <c r="AC32" i="1"/>
  <c r="AD32" i="1" s="1"/>
  <c r="AE32" i="1" s="1"/>
  <c r="AF32" i="1" s="1"/>
  <c r="AH32" i="1" s="1"/>
  <c r="AJ32" i="1" s="1"/>
  <c r="AN32" i="1" s="1"/>
  <c r="AO42" i="8"/>
  <c r="AP42" i="8" s="1"/>
  <c r="AQ42" i="8" s="1"/>
  <c r="AS42" i="8" s="1"/>
  <c r="AM43" i="8"/>
  <c r="AN43" i="8" s="1"/>
  <c r="AM33" i="8"/>
  <c r="AO33" i="8" s="1"/>
  <c r="AP33" i="8" s="1"/>
  <c r="AM30" i="8"/>
  <c r="AN30" i="8" s="1"/>
  <c r="AO39" i="8"/>
  <c r="AP39" i="8" s="1"/>
  <c r="AQ39" i="8" s="1"/>
  <c r="AS39" i="8" s="1"/>
  <c r="AM29" i="8"/>
  <c r="AN29" i="8" s="1"/>
  <c r="AM24" i="8"/>
  <c r="AN24" i="8" s="1"/>
  <c r="AQ35" i="8"/>
  <c r="AS35" i="8" s="1"/>
  <c r="AM32" i="8"/>
  <c r="AO40" i="8"/>
  <c r="AP40" i="8" s="1"/>
  <c r="AQ40" i="8" s="1"/>
  <c r="AS40" i="8" s="1"/>
  <c r="AE36" i="1"/>
  <c r="AF36" i="1" s="1"/>
  <c r="AH36" i="1" s="1"/>
  <c r="AJ36" i="1" s="1"/>
  <c r="AN36" i="1" s="1"/>
  <c r="AM53" i="8"/>
  <c r="AN53" i="8" s="1"/>
  <c r="AN38" i="8"/>
  <c r="AO38" i="8"/>
  <c r="AP38" i="8" s="1"/>
  <c r="AE47" i="1"/>
  <c r="AF47" i="1" s="1"/>
  <c r="AH47" i="1" s="1"/>
  <c r="AJ47" i="1" s="1"/>
  <c r="AN47" i="1" s="1"/>
  <c r="AE17" i="1"/>
  <c r="AF17" i="1" s="1"/>
  <c r="AH17" i="1" s="1"/>
  <c r="AJ17" i="1" s="1"/>
  <c r="AN17" i="1" s="1"/>
  <c r="AC48" i="1"/>
  <c r="AD48" i="1" s="1"/>
  <c r="AE48" i="1" s="1"/>
  <c r="AF48" i="1" s="1"/>
  <c r="AH48" i="1" s="1"/>
  <c r="AJ48" i="1" s="1"/>
  <c r="AN48" i="1" s="1"/>
  <c r="AO26" i="8"/>
  <c r="AP26" i="8" s="1"/>
  <c r="AQ26" i="8" s="1"/>
  <c r="AS26" i="8" s="1"/>
  <c r="AL47" i="8"/>
  <c r="AM47" i="8"/>
  <c r="AM45" i="8"/>
  <c r="AU48" i="8"/>
  <c r="AW48" i="8" s="1"/>
  <c r="BB48" i="8" s="1"/>
  <c r="AQ54" i="8"/>
  <c r="AS54" i="8" s="1"/>
  <c r="AT54" i="8" s="1"/>
  <c r="AN44" i="8"/>
  <c r="AO44" i="8"/>
  <c r="AP44" i="8" s="1"/>
  <c r="AM21" i="8"/>
  <c r="AB50" i="1"/>
  <c r="AC50" i="1"/>
  <c r="AD50" i="1" s="1"/>
  <c r="AC49" i="1"/>
  <c r="AD49" i="1" s="1"/>
  <c r="AE49" i="1" s="1"/>
  <c r="AF49" i="1" s="1"/>
  <c r="AH49" i="1" s="1"/>
  <c r="AJ49" i="1" s="1"/>
  <c r="AN49" i="1" s="1"/>
  <c r="AN31" i="8"/>
  <c r="AO31" i="8"/>
  <c r="AP31" i="8" s="1"/>
  <c r="AM37" i="8"/>
  <c r="AN37" i="8" s="1"/>
  <c r="AL23" i="8"/>
  <c r="AO23" i="8"/>
  <c r="AP23" i="8" s="1"/>
  <c r="AO41" i="8"/>
  <c r="AP41" i="8" s="1"/>
  <c r="AQ41" i="8" s="1"/>
  <c r="AS41" i="8" s="1"/>
  <c r="AB44" i="1"/>
  <c r="AC44" i="1"/>
  <c r="AD44" i="1" s="1"/>
  <c r="AO20" i="8"/>
  <c r="AP20" i="8" s="1"/>
  <c r="AQ20" i="8" s="1"/>
  <c r="AS20" i="8" s="1"/>
  <c r="AK17" i="8"/>
  <c r="AL17" i="8" s="1"/>
  <c r="AO6" i="8"/>
  <c r="AP6" i="8" s="1"/>
  <c r="AQ6" i="8" s="1"/>
  <c r="AS6" i="8" s="1"/>
  <c r="AO46" i="8" l="1"/>
  <c r="AP46" i="8" s="1"/>
  <c r="AU51" i="8"/>
  <c r="AW51" i="8" s="1"/>
  <c r="BB51" i="8" s="1"/>
  <c r="AE57" i="1"/>
  <c r="AF57" i="1" s="1"/>
  <c r="AH57" i="1" s="1"/>
  <c r="AJ57" i="1" s="1"/>
  <c r="AN57" i="1" s="1"/>
  <c r="AE52" i="1"/>
  <c r="AF52" i="1" s="1"/>
  <c r="AH52" i="1" s="1"/>
  <c r="AJ52" i="1" s="1"/>
  <c r="AN52" i="1" s="1"/>
  <c r="AT52" i="8"/>
  <c r="AU52" i="8" s="1"/>
  <c r="AW52" i="8" s="1"/>
  <c r="BB52" i="8" s="1"/>
  <c r="AN36" i="8"/>
  <c r="AQ36" i="8" s="1"/>
  <c r="AS36" i="8" s="1"/>
  <c r="AO50" i="8"/>
  <c r="AP50" i="8" s="1"/>
  <c r="AQ50" i="8" s="1"/>
  <c r="AS50" i="8" s="1"/>
  <c r="AT50" i="8" s="1"/>
  <c r="AN33" i="8"/>
  <c r="AQ33" i="8" s="1"/>
  <c r="AS33" i="8" s="1"/>
  <c r="AT41" i="8"/>
  <c r="AU41" i="8" s="1"/>
  <c r="AW41" i="8" s="1"/>
  <c r="BB41" i="8" s="1"/>
  <c r="AT35" i="8"/>
  <c r="AU35" i="8" s="1"/>
  <c r="AW35" i="8" s="1"/>
  <c r="BB35" i="8" s="1"/>
  <c r="AT26" i="8"/>
  <c r="AU26" i="8" s="1"/>
  <c r="AW26" i="8" s="1"/>
  <c r="BB26" i="8" s="1"/>
  <c r="AT40" i="8"/>
  <c r="AU40" i="8" s="1"/>
  <c r="AW40" i="8" s="1"/>
  <c r="BB40" i="8" s="1"/>
  <c r="AT20" i="8"/>
  <c r="AU20" i="8" s="1"/>
  <c r="AW20" i="8" s="1"/>
  <c r="BB20" i="8" s="1"/>
  <c r="AT39" i="8"/>
  <c r="AU39" i="8" s="1"/>
  <c r="AW39" i="8" s="1"/>
  <c r="BB39" i="8" s="1"/>
  <c r="AT42" i="8"/>
  <c r="AU42" i="8" s="1"/>
  <c r="AW42" i="8" s="1"/>
  <c r="BB42" i="8" s="1"/>
  <c r="AT6" i="8"/>
  <c r="AU6" i="8" s="1"/>
  <c r="AW6" i="8" s="1"/>
  <c r="BB6" i="8" s="1"/>
  <c r="AO43" i="8"/>
  <c r="AP43" i="8" s="1"/>
  <c r="AQ43" i="8" s="1"/>
  <c r="AS43" i="8" s="1"/>
  <c r="AO30" i="8"/>
  <c r="AP30" i="8" s="1"/>
  <c r="AQ30" i="8" s="1"/>
  <c r="AS30" i="8" s="1"/>
  <c r="AO24" i="8"/>
  <c r="AP24" i="8" s="1"/>
  <c r="AQ24" i="8" s="1"/>
  <c r="AS24" i="8" s="1"/>
  <c r="AO29" i="8"/>
  <c r="AP29" i="8" s="1"/>
  <c r="AQ29" i="8" s="1"/>
  <c r="AS29" i="8" s="1"/>
  <c r="AQ38" i="8"/>
  <c r="AS38" i="8" s="1"/>
  <c r="AO37" i="8"/>
  <c r="AP37" i="8" s="1"/>
  <c r="AQ37" i="8" s="1"/>
  <c r="AS37" i="8" s="1"/>
  <c r="AQ44" i="8"/>
  <c r="AS44" i="8" s="1"/>
  <c r="AN32" i="8"/>
  <c r="AO32" i="8"/>
  <c r="AP32" i="8" s="1"/>
  <c r="AQ46" i="8"/>
  <c r="AS46" i="8" s="1"/>
  <c r="AN47" i="8"/>
  <c r="AO47" i="8"/>
  <c r="AP47" i="8" s="1"/>
  <c r="AN45" i="8"/>
  <c r="AO45" i="8"/>
  <c r="AP45" i="8" s="1"/>
  <c r="AE44" i="1"/>
  <c r="AF44" i="1" s="1"/>
  <c r="AH44" i="1" s="1"/>
  <c r="AJ44" i="1" s="1"/>
  <c r="AN44" i="1" s="1"/>
  <c r="AE50" i="1"/>
  <c r="AF50" i="1" s="1"/>
  <c r="AH50" i="1" s="1"/>
  <c r="AJ50" i="1" s="1"/>
  <c r="AN50" i="1" s="1"/>
  <c r="AO53" i="8"/>
  <c r="AP53" i="8" s="1"/>
  <c r="AQ53" i="8" s="1"/>
  <c r="AS53" i="8" s="1"/>
  <c r="AT53" i="8" s="1"/>
  <c r="AU50" i="8"/>
  <c r="AW50" i="8" s="1"/>
  <c r="BB50" i="8" s="1"/>
  <c r="AU54" i="8"/>
  <c r="AW54" i="8" s="1"/>
  <c r="BB54" i="8" s="1"/>
  <c r="AM17" i="8"/>
  <c r="AN17" i="8" s="1"/>
  <c r="AN21" i="8"/>
  <c r="AO21" i="8"/>
  <c r="AP21" i="8" s="1"/>
  <c r="AQ23" i="8"/>
  <c r="AS23" i="8" s="1"/>
  <c r="AQ31" i="8"/>
  <c r="AS31" i="8" s="1"/>
  <c r="AT46" i="8" l="1"/>
  <c r="AU46" i="8" s="1"/>
  <c r="AW46" i="8" s="1"/>
  <c r="BB46" i="8" s="1"/>
  <c r="AT23" i="8"/>
  <c r="AU23" i="8" s="1"/>
  <c r="AW23" i="8" s="1"/>
  <c r="BB23" i="8" s="1"/>
  <c r="AT44" i="8"/>
  <c r="AU44" i="8" s="1"/>
  <c r="AW44" i="8" s="1"/>
  <c r="BB44" i="8" s="1"/>
  <c r="AT29" i="8"/>
  <c r="AU29" i="8" s="1"/>
  <c r="AW29" i="8" s="1"/>
  <c r="BB29" i="8" s="1"/>
  <c r="AT43" i="8"/>
  <c r="AU43" i="8" s="1"/>
  <c r="AW43" i="8" s="1"/>
  <c r="BB43" i="8" s="1"/>
  <c r="AT37" i="8"/>
  <c r="AU37" i="8" s="1"/>
  <c r="AW37" i="8" s="1"/>
  <c r="BB37" i="8" s="1"/>
  <c r="AT24" i="8"/>
  <c r="AU24" i="8" s="1"/>
  <c r="AW24" i="8" s="1"/>
  <c r="BB24" i="8" s="1"/>
  <c r="AT38" i="8"/>
  <c r="AU38" i="8" s="1"/>
  <c r="AW38" i="8" s="1"/>
  <c r="BB38" i="8" s="1"/>
  <c r="AT33" i="8"/>
  <c r="AU33" i="8" s="1"/>
  <c r="AW33" i="8" s="1"/>
  <c r="BB33" i="8" s="1"/>
  <c r="AT31" i="8"/>
  <c r="AU31" i="8" s="1"/>
  <c r="AW31" i="8" s="1"/>
  <c r="BB31" i="8" s="1"/>
  <c r="AT36" i="8"/>
  <c r="AU36" i="8" s="1"/>
  <c r="AW36" i="8" s="1"/>
  <c r="BB36" i="8" s="1"/>
  <c r="AT30" i="8"/>
  <c r="AU30" i="8" s="1"/>
  <c r="AW30" i="8" s="1"/>
  <c r="BB30" i="8" s="1"/>
  <c r="AQ47" i="8"/>
  <c r="AS47" i="8" s="1"/>
  <c r="AT47" i="8" s="1"/>
  <c r="AQ45" i="8"/>
  <c r="AS45" i="8" s="1"/>
  <c r="AQ21" i="8"/>
  <c r="AS21" i="8" s="1"/>
  <c r="AQ32" i="8"/>
  <c r="AS32" i="8" s="1"/>
  <c r="AU53" i="8"/>
  <c r="AW53" i="8" s="1"/>
  <c r="BB53" i="8" s="1"/>
  <c r="AO17" i="8"/>
  <c r="AP17" i="8" s="1"/>
  <c r="AQ17" i="8" s="1"/>
  <c r="AS17" i="8" s="1"/>
  <c r="AT17" i="8" s="1"/>
  <c r="AT45" i="8" l="1"/>
  <c r="AU45" i="8" s="1"/>
  <c r="AW45" i="8" s="1"/>
  <c r="BB45" i="8" s="1"/>
  <c r="AU47" i="8"/>
  <c r="AW47" i="8" s="1"/>
  <c r="BB47" i="8" s="1"/>
  <c r="AT32" i="8"/>
  <c r="AU32" i="8" s="1"/>
  <c r="AW32" i="8" s="1"/>
  <c r="BB32" i="8" s="1"/>
  <c r="AT21" i="8"/>
  <c r="AU21" i="8" s="1"/>
  <c r="AW21" i="8" s="1"/>
  <c r="BB21" i="8" s="1"/>
  <c r="AU17" i="8"/>
  <c r="AU56" i="8" l="1"/>
  <c r="AW17" i="8"/>
  <c r="BB17" i="8" s="1"/>
  <c r="BB56" i="8" s="1"/>
  <c r="AW56" i="8" l="1"/>
</calcChain>
</file>

<file path=xl/sharedStrings.xml><?xml version="1.0" encoding="utf-8"?>
<sst xmlns="http://schemas.openxmlformats.org/spreadsheetml/2006/main" count="472" uniqueCount="283">
  <si>
    <t>Pers.nr</t>
  </si>
  <si>
    <t>Naam</t>
  </si>
  <si>
    <t>Voornamen</t>
  </si>
  <si>
    <t>Ramlal</t>
  </si>
  <si>
    <t>Dhewradj</t>
  </si>
  <si>
    <t>Loon</t>
  </si>
  <si>
    <t>Toelagen</t>
  </si>
  <si>
    <t>Representatie</t>
  </si>
  <si>
    <t>Uurloon</t>
  </si>
  <si>
    <t>VGB</t>
  </si>
  <si>
    <t>Brutoloon</t>
  </si>
  <si>
    <t>Pensioen Premie</t>
  </si>
  <si>
    <t>Tabelloon</t>
  </si>
  <si>
    <t>Zuiverloon</t>
  </si>
  <si>
    <t>Vrijstelling 
kinderbijslag</t>
  </si>
  <si>
    <t>Jaarbasis</t>
  </si>
  <si>
    <t>Belastingvrije
Som</t>
  </si>
  <si>
    <t>Schijf 1</t>
  </si>
  <si>
    <t>Schijf 2</t>
  </si>
  <si>
    <t>Schijf 3</t>
  </si>
  <si>
    <t>Schijf 4</t>
  </si>
  <si>
    <t>Totaal Bel
Per jaar</t>
  </si>
  <si>
    <t>Bruto bel
Per mnd</t>
  </si>
  <si>
    <t>Heffings
korting</t>
  </si>
  <si>
    <t>Loonbel
Per Maand</t>
  </si>
  <si>
    <t>AOV per 
Maand</t>
  </si>
  <si>
    <t>Bedrag na
belvrije som</t>
  </si>
  <si>
    <t>Bedrag 
schijf 1</t>
  </si>
  <si>
    <t>Bedrag 
schijf 2</t>
  </si>
  <si>
    <t>Bedrag 
schijf 3</t>
  </si>
  <si>
    <t>VRIJ</t>
  </si>
  <si>
    <t>Z</t>
  </si>
  <si>
    <t>V</t>
  </si>
  <si>
    <t>ONWETTIG VERZUIM</t>
  </si>
  <si>
    <t>Aantal 
Overuren
(200%)</t>
  </si>
  <si>
    <t>Aantal 
Overuren
(150%)</t>
  </si>
  <si>
    <t>Onwettig verzuim
 (uren)</t>
  </si>
  <si>
    <t>Aantal 
uren</t>
  </si>
  <si>
    <t>Adres</t>
  </si>
  <si>
    <t>Woonplaats</t>
  </si>
  <si>
    <t>Geboortedatum</t>
  </si>
  <si>
    <t>Geboorteplaats</t>
  </si>
  <si>
    <t>CBB-ID Nr</t>
  </si>
  <si>
    <t>Nettoloon</t>
  </si>
  <si>
    <t>Uit te betalen</t>
  </si>
  <si>
    <t>Voorschotten</t>
  </si>
  <si>
    <t>Voorschot 
Totaal</t>
  </si>
  <si>
    <t>Kashmierstraat 161</t>
  </si>
  <si>
    <t>Paramaribo</t>
  </si>
  <si>
    <t>Legenda</t>
  </si>
  <si>
    <r>
      <t xml:space="preserve">Tab </t>
    </r>
    <r>
      <rPr>
        <b/>
        <sz val="11"/>
        <color theme="1"/>
        <rFont val="Calibri"/>
        <family val="2"/>
        <scheme val="minor"/>
      </rPr>
      <t>Uren</t>
    </r>
  </si>
  <si>
    <t>Waarde</t>
  </si>
  <si>
    <t>Betekenis</t>
  </si>
  <si>
    <t>Gewerkt op roostervrije dag</t>
  </si>
  <si>
    <t>Aantal gewerkte uren per dag</t>
  </si>
  <si>
    <t>Gewerkt op Zon- en of feestdag</t>
  </si>
  <si>
    <t>Roostervrij of Vrij op zon- en feestdag</t>
  </si>
  <si>
    <r>
      <t xml:space="preserve">Tab </t>
    </r>
    <r>
      <rPr>
        <b/>
        <sz val="11"/>
        <color theme="1"/>
        <rFont val="Calibri"/>
        <family val="2"/>
        <scheme val="minor"/>
      </rPr>
      <t>Voorschotten</t>
    </r>
  </si>
  <si>
    <t>Vul hier alleen per dag aan hoeveel voorschot is uitbetaald aan medewerker.</t>
  </si>
  <si>
    <t>Deze wordt automatisch opgeteld en meegenomen naar Uitbetaling.</t>
  </si>
  <si>
    <t>Gewerkt op Zon- en 
Feestdagen</t>
  </si>
  <si>
    <t>Totaal 
normaal</t>
  </si>
  <si>
    <t>GEWERKTE 
VRIJE 
DAGEN</t>
  </si>
  <si>
    <t>Datum indienst</t>
  </si>
  <si>
    <t>Datum uitdienst</t>
  </si>
  <si>
    <t>Onwettig 
verzuim</t>
  </si>
  <si>
    <t>Aftrekbare 
kosten</t>
  </si>
  <si>
    <t>TelNr</t>
  </si>
  <si>
    <t>Omschrijving</t>
  </si>
  <si>
    <t>Inhoudingen
Uniform</t>
  </si>
  <si>
    <t>Inhoudingen
Boetes</t>
  </si>
  <si>
    <t>Boetes
Totaal</t>
  </si>
  <si>
    <t>Leeftijd</t>
  </si>
  <si>
    <t>Aantal
Vrije
Dagen</t>
  </si>
  <si>
    <t>Aantal 
Zondagen +
Feestdagen</t>
  </si>
  <si>
    <t>Basisloon</t>
  </si>
  <si>
    <t>Vrije dagen</t>
  </si>
  <si>
    <t>Zon- en feest
dagen</t>
  </si>
  <si>
    <t>Datum in dienst</t>
  </si>
  <si>
    <t>TOTAAL</t>
  </si>
  <si>
    <t>Bedrag</t>
  </si>
  <si>
    <t>Overwerk
Belasting</t>
  </si>
  <si>
    <t>Basis
Brutoloon</t>
  </si>
  <si>
    <t>Totaal
Overuur</t>
  </si>
  <si>
    <t>Basis
Jaarbasis</t>
  </si>
  <si>
    <t>Bankrekening Nr</t>
  </si>
  <si>
    <t>BANKEN</t>
  </si>
  <si>
    <t>RBC</t>
  </si>
  <si>
    <t>DSB</t>
  </si>
  <si>
    <t>SURICHANGE</t>
  </si>
  <si>
    <t>HAKRINBANK</t>
  </si>
  <si>
    <t>CODE</t>
  </si>
  <si>
    <t>OMSCHRIJVING</t>
  </si>
  <si>
    <t>ROYAL BANK CANADA</t>
  </si>
  <si>
    <t>DE SURINAAMSCHE BANK</t>
  </si>
  <si>
    <t>SURICHANGE BANK</t>
  </si>
  <si>
    <t>HKB</t>
  </si>
  <si>
    <t>Bank instelling</t>
  </si>
  <si>
    <t>Bank</t>
  </si>
  <si>
    <t>Rek. Num</t>
  </si>
  <si>
    <t>Tegoeden
Totaal</t>
  </si>
  <si>
    <t>Tegoeden</t>
  </si>
  <si>
    <t>Verzekerings premie</t>
  </si>
  <si>
    <t>Premie bedrag</t>
  </si>
  <si>
    <t>Pensioen verzekering premie</t>
  </si>
  <si>
    <t>Pensioen premie werknemersaandeeel</t>
  </si>
  <si>
    <t>Ziektekosten Verzekeringspremie</t>
  </si>
  <si>
    <t>EX 005237 M</t>
  </si>
  <si>
    <t>Belasting Aftrekbare 
kosten</t>
  </si>
  <si>
    <t>AURAEMO</t>
  </si>
  <si>
    <t>CECILE H.M.</t>
  </si>
  <si>
    <t>KNOPAJAMOISTRAAT 20</t>
  </si>
  <si>
    <t>SARAMACCA</t>
  </si>
  <si>
    <t>EP 013041 V</t>
  </si>
  <si>
    <t>PARBHATIE</t>
  </si>
  <si>
    <t>VREDESLUSTWEG 55</t>
  </si>
  <si>
    <t>EK 009181 V</t>
  </si>
  <si>
    <t>JANGBAHADOER</t>
  </si>
  <si>
    <t>SANTAKOEMARIE</t>
  </si>
  <si>
    <t>SEWSAHAIWEG 10</t>
  </si>
  <si>
    <t>EI 007870 V</t>
  </si>
  <si>
    <t>LETTERBOOM</t>
  </si>
  <si>
    <t>ANDRE</t>
  </si>
  <si>
    <t>SAKAMONISTRAAT 37</t>
  </si>
  <si>
    <t>DV 0044954 M</t>
  </si>
  <si>
    <t>LOWTOE</t>
  </si>
  <si>
    <t>BISOENDATH</t>
  </si>
  <si>
    <t>SR.W.CHURCHILLWEG 395</t>
  </si>
  <si>
    <t>EG 007348 M</t>
  </si>
  <si>
    <t>LILMAN</t>
  </si>
  <si>
    <t>RAMRAJIE</t>
  </si>
  <si>
    <t>KERKPALMSTRAAT 38</t>
  </si>
  <si>
    <t>GUYANA</t>
  </si>
  <si>
    <t>ZX 051584 V</t>
  </si>
  <si>
    <t>POTT</t>
  </si>
  <si>
    <t>GILLIANO</t>
  </si>
  <si>
    <t>J.A.PENGELSTRAAT 222</t>
  </si>
  <si>
    <t>EE 004168 M</t>
  </si>
  <si>
    <t>RAMSARAN</t>
  </si>
  <si>
    <t>SANGITAWATIE</t>
  </si>
  <si>
    <t>BIJLHOUTSTRAAT 136</t>
  </si>
  <si>
    <t>EG 007270 V</t>
  </si>
  <si>
    <t>SOEKLAL</t>
  </si>
  <si>
    <t>SOEKRADJIE</t>
  </si>
  <si>
    <t>WELGEDACHT A WEG 155</t>
  </si>
  <si>
    <t>EA 006407 V</t>
  </si>
  <si>
    <t xml:space="preserve">WHITE </t>
  </si>
  <si>
    <t>LOORSTRAAT 85</t>
  </si>
  <si>
    <t>EJ 002800 V</t>
  </si>
  <si>
    <t>MARITA S.</t>
  </si>
  <si>
    <t>VAN DER STOOP</t>
  </si>
  <si>
    <t>JUNE J.</t>
  </si>
  <si>
    <t>NW.WEERGEVONDENWEG 7</t>
  </si>
  <si>
    <t>ZS 048922 V</t>
  </si>
  <si>
    <t>BEL</t>
  </si>
  <si>
    <t>RUBEN</t>
  </si>
  <si>
    <t>ROZENHOUTSTRAAT 9</t>
  </si>
  <si>
    <t>EA 001620M</t>
  </si>
  <si>
    <t>BRATHWAITE</t>
  </si>
  <si>
    <t>STEVE</t>
  </si>
  <si>
    <t>LONASTRAAT 6</t>
  </si>
  <si>
    <t>BOYER</t>
  </si>
  <si>
    <t>HARRY O.</t>
  </si>
  <si>
    <t>ORMOSIASTRAAT 4</t>
  </si>
  <si>
    <t>ZX 011437M</t>
  </si>
  <si>
    <t>BELLE</t>
  </si>
  <si>
    <t>JEM LAVERNE</t>
  </si>
  <si>
    <t>TAMMENGASTRAAT</t>
  </si>
  <si>
    <t>FARE</t>
  </si>
  <si>
    <t>MARLON R.</t>
  </si>
  <si>
    <t>IRMA ALTENBERGSTRAAT 6</t>
  </si>
  <si>
    <t>Wanica</t>
  </si>
  <si>
    <t>Para</t>
  </si>
  <si>
    <t>FA 003924M</t>
  </si>
  <si>
    <t>JOVAL</t>
  </si>
  <si>
    <t>LOUIS</t>
  </si>
  <si>
    <t>ASRAF SAFOERALAAN 16</t>
  </si>
  <si>
    <t>DE 006149M</t>
  </si>
  <si>
    <t>EZ 006837M</t>
  </si>
  <si>
    <t xml:space="preserve">LINGER </t>
  </si>
  <si>
    <t>DAVID</t>
  </si>
  <si>
    <t>RODASTRAAT 7</t>
  </si>
  <si>
    <t>EB 001017M</t>
  </si>
  <si>
    <t>MOHAMED</t>
  </si>
  <si>
    <t>ROCHAN</t>
  </si>
  <si>
    <t>KROBIASTRAAT 31</t>
  </si>
  <si>
    <t>ZX 016203M</t>
  </si>
  <si>
    <t>MOESAFIRHOESEIN</t>
  </si>
  <si>
    <t>AFZALHOESEIN</t>
  </si>
  <si>
    <t>AWARADAM 2</t>
  </si>
  <si>
    <t>EL 000157M</t>
  </si>
  <si>
    <t>DENNIS IVENS</t>
  </si>
  <si>
    <t>ANNA ZORGWEG 7</t>
  </si>
  <si>
    <t>FC 008221M</t>
  </si>
  <si>
    <t>VERWEY</t>
  </si>
  <si>
    <t>TROON</t>
  </si>
  <si>
    <t>GERARDUS</t>
  </si>
  <si>
    <t>VAN IDSINGASTRAAT 1</t>
  </si>
  <si>
    <t>VELDWIJK</t>
  </si>
  <si>
    <t>HELD</t>
  </si>
  <si>
    <t>REGINALD</t>
  </si>
  <si>
    <t>KOORNDIJK</t>
  </si>
  <si>
    <t>MIGUEL</t>
  </si>
  <si>
    <t>MAJES</t>
  </si>
  <si>
    <t>CARLO</t>
  </si>
  <si>
    <t>DE BOERBUITENWEG #11C</t>
  </si>
  <si>
    <t>PALTAN</t>
  </si>
  <si>
    <t>FF 044772M</t>
  </si>
  <si>
    <t>CHANDERPERKASH</t>
  </si>
  <si>
    <t>LELIWEG #5</t>
  </si>
  <si>
    <t>EF 012113M</t>
  </si>
  <si>
    <t>SALEM</t>
  </si>
  <si>
    <t>VAN THOLL</t>
  </si>
  <si>
    <t>MARC</t>
  </si>
  <si>
    <t>GUARANISTRAAT 84</t>
  </si>
  <si>
    <t>FEFISTONSTRAAT</t>
  </si>
  <si>
    <t>ED 002379M</t>
  </si>
  <si>
    <t>MARMERSTRAAT 25</t>
  </si>
  <si>
    <t>EP 011126M</t>
  </si>
  <si>
    <t>BAITALIWEG 46</t>
  </si>
  <si>
    <t>EN 000654M</t>
  </si>
  <si>
    <t>GROENFELD</t>
  </si>
  <si>
    <t>RENATE</t>
  </si>
  <si>
    <t>RAMDJAWAN</t>
  </si>
  <si>
    <t>GLENN</t>
  </si>
  <si>
    <t>ELIZABETHWEG 32</t>
  </si>
  <si>
    <t xml:space="preserve">ZONSTRAAT </t>
  </si>
  <si>
    <t>HENK</t>
  </si>
  <si>
    <t>LANGAGRASISTRAAT</t>
  </si>
  <si>
    <t>BURNETT</t>
  </si>
  <si>
    <t>GEROLD</t>
  </si>
  <si>
    <t>RITFELD</t>
  </si>
  <si>
    <t>DELANO</t>
  </si>
  <si>
    <t>HARIEWEG 3</t>
  </si>
  <si>
    <t>MATOELISTRAAT 6</t>
  </si>
  <si>
    <t>EY 005503M</t>
  </si>
  <si>
    <t>O</t>
  </si>
  <si>
    <t>DEFINITIES</t>
  </si>
  <si>
    <t>UUR</t>
  </si>
  <si>
    <t>Gewerkt op ZONDAG en Nationale Vrije dagen</t>
  </si>
  <si>
    <t>Gewerkt op Roostervrije dag</t>
  </si>
  <si>
    <t>Onwettig verzuim</t>
  </si>
  <si>
    <t>Z2</t>
  </si>
  <si>
    <t>Gewerkt op ZONDAG en Nationale Vrije dagen 11 urige dag</t>
  </si>
  <si>
    <t>Z1</t>
  </si>
  <si>
    <t>Gewerkt op Roostervrije dag 11 urige dag</t>
  </si>
  <si>
    <t>V1</t>
  </si>
  <si>
    <t>Onwettig verzuim 11 urige dag</t>
  </si>
  <si>
    <t>O1</t>
  </si>
  <si>
    <t>Gewerkt op ZONDAG en Nationale Vrije dagen 12 urige dag</t>
  </si>
  <si>
    <t>Gewerkt op Roostervrije dag 12 urige dag</t>
  </si>
  <si>
    <t>Onwettig verzuim 12 urige dag</t>
  </si>
  <si>
    <t>V2</t>
  </si>
  <si>
    <t>O2</t>
  </si>
  <si>
    <t>DI 000627M</t>
  </si>
  <si>
    <t>EB 003160M</t>
  </si>
  <si>
    <t xml:space="preserve">  </t>
  </si>
  <si>
    <t>EU 004249V</t>
  </si>
  <si>
    <t>EW 008643M</t>
  </si>
  <si>
    <t>EJ 001750M</t>
  </si>
  <si>
    <t>VERTROUWD</t>
  </si>
  <si>
    <t>JENNIFER E.</t>
  </si>
  <si>
    <t>LIVORNO BEEKHUIZENWEG 97</t>
  </si>
  <si>
    <t>EX 013344V</t>
  </si>
  <si>
    <t>DOEKHARAN</t>
  </si>
  <si>
    <t>SURESH</t>
  </si>
  <si>
    <t>PT.TILAKDHARIEWEG 25A</t>
  </si>
  <si>
    <t>Commewijne</t>
  </si>
  <si>
    <t>ES 003750M</t>
  </si>
  <si>
    <t>2- juni 2011</t>
  </si>
  <si>
    <t>ES 002257  M</t>
  </si>
  <si>
    <t>SM. Levistraat 14 c</t>
  </si>
  <si>
    <t>7127457/ 7417223</t>
  </si>
  <si>
    <t>BANSIE(RAMTAHALSINGH)</t>
  </si>
  <si>
    <t>BINESARI</t>
  </si>
  <si>
    <t>JOHN, HENK</t>
  </si>
  <si>
    <t>EK  010199  M</t>
  </si>
  <si>
    <t>8966751/8956228</t>
  </si>
  <si>
    <t>KALLOE</t>
  </si>
  <si>
    <t>SOERINDERKOEMAR</t>
  </si>
  <si>
    <t>ABIGAILSLUSTWEG 3</t>
  </si>
  <si>
    <t>0599678777</t>
  </si>
  <si>
    <t>0533258664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</si>
</sst>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m"/>
    <numFmt numFmtId="165" formatCode="[$-409]d/mmm/yyyy;@"/>
    <numFmt numFmtId="166" formatCode="[$-409]d/mmm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164" fontId="0" fillId="0" borderId="1" xfId="0" applyNumberFormat="1" applyBorder="1"/>
    <xf numFmtId="0" fontId="0" fillId="0" borderId="1" xfId="0" applyBorder="1"/>
    <xf numFmtId="0" fontId="0" fillId="0" borderId="0" xfId="0" applyFill="1"/>
    <xf numFmtId="0" fontId="0" fillId="0" borderId="4" xfId="0" applyBorder="1"/>
    <xf numFmtId="164" fontId="0" fillId="0" borderId="4" xfId="0" applyNumberFormat="1" applyBorder="1"/>
    <xf numFmtId="0" fontId="1" fillId="2" borderId="4" xfId="0" applyFont="1" applyFill="1" applyBorder="1" applyAlignment="1">
      <alignment wrapText="1"/>
    </xf>
    <xf numFmtId="0" fontId="0" fillId="0" borderId="0" xfId="0" applyAlignment="1">
      <alignment horizontal="left"/>
    </xf>
    <xf numFmtId="0" fontId="4" fillId="0" borderId="0" xfId="0" applyFont="1"/>
    <xf numFmtId="0" fontId="4" fillId="3" borderId="0" xfId="0" applyFont="1" applyFill="1"/>
    <xf numFmtId="0" fontId="4" fillId="2" borderId="0" xfId="0" applyFont="1" applyFill="1"/>
    <xf numFmtId="9" fontId="4" fillId="2" borderId="0" xfId="0" applyNumberFormat="1" applyFont="1" applyFill="1"/>
    <xf numFmtId="0" fontId="4" fillId="4" borderId="0" xfId="0" applyFont="1" applyFill="1"/>
    <xf numFmtId="0" fontId="5" fillId="0" borderId="1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4" borderId="1" xfId="0" applyFont="1" applyFill="1" applyBorder="1"/>
    <xf numFmtId="0" fontId="5" fillId="0" borderId="0" xfId="0" applyFont="1"/>
    <xf numFmtId="4" fontId="4" fillId="3" borderId="0" xfId="0" applyNumberFormat="1" applyFont="1" applyFill="1"/>
    <xf numFmtId="4" fontId="4" fillId="0" borderId="0" xfId="0" applyNumberFormat="1" applyFont="1"/>
    <xf numFmtId="4" fontId="5" fillId="2" borderId="0" xfId="0" applyNumberFormat="1" applyFont="1" applyFill="1"/>
    <xf numFmtId="4" fontId="4" fillId="2" borderId="0" xfId="0" applyNumberFormat="1" applyFont="1" applyFill="1"/>
    <xf numFmtId="0" fontId="5" fillId="2" borderId="0" xfId="0" applyFont="1" applyFill="1"/>
    <xf numFmtId="0" fontId="4" fillId="5" borderId="0" xfId="0" applyFont="1" applyFill="1"/>
    <xf numFmtId="0" fontId="2" fillId="5" borderId="0" xfId="0" applyFont="1" applyFill="1"/>
    <xf numFmtId="9" fontId="4" fillId="5" borderId="0" xfId="0" applyNumberFormat="1" applyFont="1" applyFill="1"/>
    <xf numFmtId="9" fontId="2" fillId="5" borderId="0" xfId="0" applyNumberFormat="1" applyFont="1" applyFill="1"/>
    <xf numFmtId="4" fontId="4" fillId="5" borderId="0" xfId="0" applyNumberFormat="1" applyFont="1" applyFill="1"/>
    <xf numFmtId="4" fontId="2" fillId="5" borderId="0" xfId="0" applyNumberFormat="1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64" fontId="1" fillId="0" borderId="4" xfId="0" applyNumberFormat="1" applyFont="1" applyBorder="1"/>
    <xf numFmtId="0" fontId="5" fillId="4" borderId="1" xfId="0" applyFont="1" applyFill="1" applyBorder="1" applyAlignment="1">
      <alignment wrapText="1"/>
    </xf>
    <xf numFmtId="14" fontId="4" fillId="0" borderId="0" xfId="0" applyNumberFormat="1" applyFont="1"/>
    <xf numFmtId="0" fontId="1" fillId="6" borderId="0" xfId="0" applyFont="1" applyFill="1"/>
    <xf numFmtId="4" fontId="1" fillId="6" borderId="0" xfId="0" applyNumberFormat="1" applyFont="1" applyFill="1"/>
    <xf numFmtId="0" fontId="6" fillId="6" borderId="0" xfId="0" applyFont="1" applyFill="1"/>
    <xf numFmtId="0" fontId="4" fillId="0" borderId="0" xfId="0" applyNumberFormat="1" applyFont="1"/>
    <xf numFmtId="0" fontId="7" fillId="0" borderId="3" xfId="0" applyFont="1" applyBorder="1"/>
    <xf numFmtId="0" fontId="7" fillId="0" borderId="0" xfId="0" applyFont="1"/>
    <xf numFmtId="14" fontId="7" fillId="0" borderId="0" xfId="0" applyNumberFormat="1" applyFont="1"/>
    <xf numFmtId="165" fontId="7" fillId="0" borderId="0" xfId="0" applyNumberFormat="1" applyFont="1"/>
    <xf numFmtId="1" fontId="7" fillId="0" borderId="0" xfId="0" applyNumberFormat="1" applyFont="1"/>
    <xf numFmtId="0" fontId="7" fillId="0" borderId="0" xfId="0" applyFont="1" applyBorder="1"/>
    <xf numFmtId="0" fontId="7" fillId="0" borderId="0" xfId="0" applyFont="1" applyFill="1" applyBorder="1"/>
    <xf numFmtId="4" fontId="7" fillId="0" borderId="0" xfId="0" applyNumberFormat="1" applyFont="1" applyFill="1" applyBorder="1"/>
    <xf numFmtId="14" fontId="7" fillId="0" borderId="0" xfId="0" applyNumberFormat="1" applyFont="1" applyFill="1" applyBorder="1"/>
    <xf numFmtId="16" fontId="7" fillId="0" borderId="0" xfId="0" applyNumberFormat="1" applyFont="1"/>
    <xf numFmtId="2" fontId="7" fillId="0" borderId="0" xfId="0" applyNumberFormat="1" applyFont="1"/>
    <xf numFmtId="166" fontId="7" fillId="0" borderId="0" xfId="0" applyNumberFormat="1" applyFont="1"/>
    <xf numFmtId="2" fontId="7" fillId="0" borderId="0" xfId="0" applyNumberFormat="1" applyFont="1" applyFill="1" applyBorder="1"/>
    <xf numFmtId="0" fontId="7" fillId="2" borderId="0" xfId="0" applyFont="1" applyFill="1"/>
    <xf numFmtId="0" fontId="7" fillId="0" borderId="0" xfId="0" applyFont="1" applyFill="1"/>
    <xf numFmtId="164" fontId="8" fillId="0" borderId="4" xfId="0" applyNumberFormat="1" applyFont="1" applyBorder="1"/>
    <xf numFmtId="0" fontId="9" fillId="0" borderId="0" xfId="0" applyFont="1"/>
    <xf numFmtId="164" fontId="7" fillId="0" borderId="1" xfId="0" applyNumberFormat="1" applyFont="1" applyBorder="1"/>
    <xf numFmtId="0" fontId="7" fillId="0" borderId="4" xfId="0" applyFont="1" applyBorder="1"/>
    <xf numFmtId="14" fontId="7" fillId="0" borderId="0" xfId="0" applyNumberFormat="1" applyFont="1" applyAlignment="1">
      <alignment horizontal="right"/>
    </xf>
    <xf numFmtId="14" fontId="10" fillId="0" borderId="0" xfId="0" applyNumberFormat="1" applyFont="1"/>
    <xf numFmtId="0" fontId="10" fillId="0" borderId="3" xfId="0" applyFont="1" applyBorder="1"/>
    <xf numFmtId="0" fontId="10" fillId="0" borderId="0" xfId="0" applyFont="1"/>
    <xf numFmtId="0" fontId="11" fillId="0" borderId="2" xfId="0" applyFont="1" applyBorder="1"/>
    <xf numFmtId="0" fontId="11" fillId="0" borderId="1" xfId="0" applyFont="1" applyBorder="1"/>
    <xf numFmtId="0" fontId="11" fillId="2" borderId="1" xfId="0" applyFont="1" applyFill="1" applyBorder="1" applyAlignment="1">
      <alignment wrapText="1"/>
    </xf>
    <xf numFmtId="164" fontId="7" fillId="0" borderId="1" xfId="0" applyNumberFormat="1" applyFont="1" applyBorder="1" applyProtection="1"/>
    <xf numFmtId="0" fontId="12" fillId="2" borderId="0" xfId="0" applyFont="1" applyFill="1"/>
    <xf numFmtId="0" fontId="0" fillId="7" borderId="0" xfId="0" applyFill="1"/>
    <xf numFmtId="0" fontId="7" fillId="0" borderId="0" xfId="0" applyFont="1" applyFill="1" applyProtection="1"/>
    <xf numFmtId="0" fontId="0" fillId="0" borderId="7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3" xfId="0" applyFont="1" applyBorder="1"/>
    <xf numFmtId="0" fontId="0" fillId="0" borderId="8" xfId="0" applyBorder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6" xfId="0" applyBorder="1"/>
    <xf numFmtId="0" fontId="0" fillId="0" borderId="11" xfId="0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0" fillId="0" borderId="12" xfId="0" applyBorder="1" applyAlignment="1">
      <alignment wrapText="1"/>
    </xf>
    <xf numFmtId="0" fontId="1" fillId="0" borderId="13" xfId="0" applyFont="1" applyFill="1" applyBorder="1" applyAlignment="1">
      <alignment horizontal="right"/>
    </xf>
    <xf numFmtId="0" fontId="1" fillId="0" borderId="13" xfId="0" applyFont="1" applyFill="1" applyBorder="1"/>
    <xf numFmtId="0" fontId="1" fillId="0" borderId="14" xfId="0" applyFont="1" applyBorder="1"/>
    <xf numFmtId="0" fontId="0" fillId="0" borderId="8" xfId="0" applyFill="1" applyBorder="1"/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/>
    <xf numFmtId="0" fontId="14" fillId="0" borderId="2" xfId="0" applyFont="1" applyBorder="1"/>
    <xf numFmtId="0" fontId="14" fillId="0" borderId="1" xfId="0" applyFont="1" applyBorder="1"/>
    <xf numFmtId="0" fontId="14" fillId="0" borderId="4" xfId="0" applyFont="1" applyFill="1" applyBorder="1"/>
    <xf numFmtId="165" fontId="14" fillId="0" borderId="4" xfId="0" applyNumberFormat="1" applyFont="1" applyFill="1" applyBorder="1"/>
    <xf numFmtId="0" fontId="14" fillId="0" borderId="4" xfId="0" applyFont="1" applyBorder="1"/>
    <xf numFmtId="0" fontId="14" fillId="0" borderId="6" xfId="0" applyFont="1" applyBorder="1"/>
    <xf numFmtId="0" fontId="8" fillId="0" borderId="3" xfId="0" applyFont="1" applyBorder="1"/>
    <xf numFmtId="0" fontId="8" fillId="0" borderId="0" xfId="0" applyFont="1"/>
    <xf numFmtId="4" fontId="8" fillId="0" borderId="0" xfId="0" applyNumberFormat="1" applyFont="1"/>
    <xf numFmtId="14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8" fillId="0" borderId="0" xfId="0" applyFont="1" applyBorder="1"/>
    <xf numFmtId="4" fontId="8" fillId="0" borderId="0" xfId="0" applyNumberFormat="1" applyFont="1" applyBorder="1"/>
    <xf numFmtId="0" fontId="8" fillId="0" borderId="0" xfId="0" applyFont="1" applyFill="1" applyBorder="1"/>
    <xf numFmtId="14" fontId="8" fillId="0" borderId="0" xfId="0" applyNumberFormat="1" applyFont="1" applyBorder="1"/>
    <xf numFmtId="4" fontId="8" fillId="0" borderId="0" xfId="0" applyNumberFormat="1" applyFont="1" applyFill="1" applyBorder="1"/>
    <xf numFmtId="14" fontId="8" fillId="0" borderId="0" xfId="0" applyNumberFormat="1" applyFont="1" applyFill="1" applyBorder="1"/>
    <xf numFmtId="165" fontId="8" fillId="0" borderId="0" xfId="0" applyNumberFormat="1" applyFont="1" applyFill="1" applyBorder="1"/>
    <xf numFmtId="164" fontId="0" fillId="0" borderId="4" xfId="0" applyNumberFormat="1" applyFont="1" applyFill="1" applyBorder="1"/>
    <xf numFmtId="0" fontId="0" fillId="0" borderId="4" xfId="0" applyFont="1" applyBorder="1"/>
    <xf numFmtId="0" fontId="0" fillId="0" borderId="3" xfId="0" applyFont="1" applyBorder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165" fontId="8" fillId="0" borderId="0" xfId="0" applyNumberFormat="1" applyFont="1" applyAlignment="1">
      <alignment horizontal="right"/>
    </xf>
    <xf numFmtId="0" fontId="0" fillId="0" borderId="0" xfId="0" applyFont="1" applyFill="1" applyProtection="1"/>
    <xf numFmtId="0" fontId="0" fillId="0" borderId="0" xfId="0" applyFont="1" applyProtection="1"/>
    <xf numFmtId="1" fontId="14" fillId="0" borderId="5" xfId="0" applyNumberFormat="1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Border="1" applyAlignment="1">
      <alignment horizontal="left"/>
    </xf>
    <xf numFmtId="1" fontId="7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10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" fontId="8" fillId="0" borderId="0" xfId="0" quotePrefix="1" applyNumberFormat="1" applyFont="1" applyAlignment="1">
      <alignment horizontal="left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9" tint="-0.24994659260841701"/>
      </font>
      <numFmt numFmtId="30" formatCode="@"/>
      <fill>
        <patternFill>
          <bgColor theme="9" tint="0.79998168889431442"/>
        </patternFill>
      </fill>
    </dxf>
    <dxf>
      <font>
        <b val="0"/>
        <i val="0"/>
        <strike val="0"/>
        <color theme="9" tint="-0.499984740745262"/>
      </font>
      <numFmt numFmtId="30" formatCode="@"/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topLeftCell="F1" workbookViewId="0">
      <pane ySplit="1" topLeftCell="A17" activePane="bottomLeft" state="frozen"/>
      <selection pane="bottomLeft" activeCell="O10" sqref="O10"/>
    </sheetView>
  </sheetViews>
  <sheetFormatPr defaultColWidth="8.88671875" defaultRowHeight="14.4" x14ac:dyDescent="0.3"/>
  <cols>
    <col min="1" max="1" width="15.109375" style="5" customWidth="1"/>
    <col min="2" max="2" width="23.88671875" customWidth="1"/>
    <col min="3" max="3" width="25.44140625" customWidth="1"/>
    <col min="4" max="4" width="10.33203125" customWidth="1"/>
    <col min="5" max="5" width="32.21875" customWidth="1"/>
    <col min="6" max="6" width="17.33203125" customWidth="1"/>
    <col min="7" max="7" width="15.6640625" bestFit="1" customWidth="1"/>
    <col min="8" max="8" width="18" customWidth="1"/>
    <col min="9" max="9" width="16.44140625" customWidth="1"/>
    <col min="10" max="10" width="16.6640625" bestFit="1" customWidth="1"/>
    <col min="11" max="11" width="15.6640625" bestFit="1" customWidth="1"/>
    <col min="12" max="12" width="18.109375" customWidth="1"/>
    <col min="13" max="13" width="11.33203125" bestFit="1" customWidth="1"/>
    <col min="14" max="14" width="13.6640625" bestFit="1" customWidth="1"/>
    <col min="15" max="15" width="19.33203125" style="128" customWidth="1"/>
  </cols>
  <sheetData>
    <row r="1" spans="1:16" ht="16.2" thickBot="1" x14ac:dyDescent="0.35">
      <c r="A1" s="96" t="s">
        <v>0</v>
      </c>
      <c r="B1" s="97" t="s">
        <v>1</v>
      </c>
      <c r="C1" s="97" t="s">
        <v>2</v>
      </c>
      <c r="D1" s="97" t="s">
        <v>8</v>
      </c>
      <c r="E1" s="98" t="s">
        <v>38</v>
      </c>
      <c r="F1" s="98" t="s">
        <v>39</v>
      </c>
      <c r="G1" s="98" t="s">
        <v>40</v>
      </c>
      <c r="H1" s="98" t="s">
        <v>41</v>
      </c>
      <c r="I1" s="98" t="s">
        <v>42</v>
      </c>
      <c r="J1" s="99" t="s">
        <v>63</v>
      </c>
      <c r="K1" s="98" t="s">
        <v>64</v>
      </c>
      <c r="L1" s="98" t="s">
        <v>67</v>
      </c>
      <c r="M1" s="100" t="s">
        <v>72</v>
      </c>
      <c r="N1" s="101" t="s">
        <v>98</v>
      </c>
      <c r="O1" s="124" t="s">
        <v>99</v>
      </c>
    </row>
    <row r="2" spans="1:16" ht="18" x14ac:dyDescent="0.35">
      <c r="A2" s="102">
        <v>30101</v>
      </c>
      <c r="B2" s="103" t="s">
        <v>3</v>
      </c>
      <c r="C2" s="103" t="s">
        <v>4</v>
      </c>
      <c r="D2" s="104">
        <v>4</v>
      </c>
      <c r="E2" s="103" t="s">
        <v>47</v>
      </c>
      <c r="F2" s="103" t="s">
        <v>48</v>
      </c>
      <c r="G2" s="105">
        <v>29116</v>
      </c>
      <c r="H2" s="103" t="s">
        <v>48</v>
      </c>
      <c r="I2" s="103" t="s">
        <v>107</v>
      </c>
      <c r="J2" s="106"/>
      <c r="K2" s="103"/>
      <c r="L2" s="103"/>
      <c r="M2" s="107">
        <f ca="1">ROUNDDOWN((NOW()-G2)/365,0)</f>
        <v>38</v>
      </c>
      <c r="N2" s="103"/>
      <c r="O2" s="125"/>
      <c r="P2" s="47"/>
    </row>
    <row r="3" spans="1:16" ht="18" x14ac:dyDescent="0.35">
      <c r="A3" s="102">
        <v>30102</v>
      </c>
      <c r="B3" s="108" t="s">
        <v>109</v>
      </c>
      <c r="C3" s="108" t="s">
        <v>110</v>
      </c>
      <c r="D3" s="109">
        <v>8.6</v>
      </c>
      <c r="E3" s="108" t="s">
        <v>111</v>
      </c>
      <c r="F3" s="110" t="s">
        <v>48</v>
      </c>
      <c r="G3" s="111">
        <v>26254</v>
      </c>
      <c r="H3" s="108" t="s">
        <v>112</v>
      </c>
      <c r="I3" s="108" t="s">
        <v>113</v>
      </c>
      <c r="J3" s="106">
        <v>35072</v>
      </c>
      <c r="K3" s="103"/>
      <c r="L3" s="103">
        <v>7409896</v>
      </c>
      <c r="M3" s="107">
        <f t="shared" ref="M3:M41" ca="1" si="0">ROUNDDOWN((NOW()-G3)/365,0)</f>
        <v>46</v>
      </c>
      <c r="N3" s="103" t="s">
        <v>88</v>
      </c>
      <c r="O3" s="125">
        <v>6821715</v>
      </c>
      <c r="P3" s="47"/>
    </row>
    <row r="4" spans="1:16" ht="18" x14ac:dyDescent="0.35">
      <c r="A4" s="102">
        <v>30103</v>
      </c>
      <c r="B4" s="108" t="s">
        <v>154</v>
      </c>
      <c r="C4" s="108" t="s">
        <v>155</v>
      </c>
      <c r="D4" s="109">
        <v>8.6</v>
      </c>
      <c r="E4" s="108" t="s">
        <v>156</v>
      </c>
      <c r="F4" s="110" t="s">
        <v>48</v>
      </c>
      <c r="G4" s="111">
        <v>20588</v>
      </c>
      <c r="H4" s="108" t="s">
        <v>48</v>
      </c>
      <c r="I4" s="108" t="s">
        <v>157</v>
      </c>
      <c r="J4" s="106">
        <v>42192</v>
      </c>
      <c r="K4" s="103"/>
      <c r="L4" s="103">
        <v>8530910</v>
      </c>
      <c r="M4" s="107">
        <f t="shared" ca="1" si="0"/>
        <v>61</v>
      </c>
      <c r="N4" s="103" t="s">
        <v>87</v>
      </c>
      <c r="O4" s="125">
        <v>1000468299</v>
      </c>
      <c r="P4" s="47"/>
    </row>
    <row r="5" spans="1:16" ht="18" x14ac:dyDescent="0.35">
      <c r="A5" s="102">
        <v>30104</v>
      </c>
      <c r="B5" s="108" t="s">
        <v>273</v>
      </c>
      <c r="C5" s="108" t="s">
        <v>114</v>
      </c>
      <c r="D5" s="109">
        <v>8.6</v>
      </c>
      <c r="E5" s="108" t="s">
        <v>115</v>
      </c>
      <c r="F5" s="110" t="s">
        <v>48</v>
      </c>
      <c r="G5" s="111">
        <v>24395</v>
      </c>
      <c r="H5" s="110" t="s">
        <v>48</v>
      </c>
      <c r="I5" s="108" t="s">
        <v>116</v>
      </c>
      <c r="J5" s="106">
        <v>38579</v>
      </c>
      <c r="K5" s="103"/>
      <c r="L5" s="103">
        <v>7127228</v>
      </c>
      <c r="M5" s="107">
        <f t="shared" ca="1" si="0"/>
        <v>51</v>
      </c>
      <c r="N5" s="103" t="s">
        <v>88</v>
      </c>
      <c r="O5" s="125">
        <v>2446529</v>
      </c>
      <c r="P5" s="47"/>
    </row>
    <row r="6" spans="1:16" ht="18" x14ac:dyDescent="0.35">
      <c r="A6" s="102">
        <v>30105</v>
      </c>
      <c r="B6" s="108" t="s">
        <v>158</v>
      </c>
      <c r="C6" s="108" t="s">
        <v>159</v>
      </c>
      <c r="D6" s="109">
        <v>8.6</v>
      </c>
      <c r="E6" s="108" t="s">
        <v>160</v>
      </c>
      <c r="F6" s="110" t="s">
        <v>48</v>
      </c>
      <c r="G6" s="111">
        <v>21506</v>
      </c>
      <c r="H6" s="110" t="s">
        <v>132</v>
      </c>
      <c r="I6" s="108"/>
      <c r="J6" s="106">
        <v>41282</v>
      </c>
      <c r="K6" s="103"/>
      <c r="L6" s="103">
        <v>8275880</v>
      </c>
      <c r="M6" s="107">
        <f t="shared" ca="1" si="0"/>
        <v>59</v>
      </c>
      <c r="N6" s="103"/>
      <c r="O6" s="125"/>
      <c r="P6" s="47"/>
    </row>
    <row r="7" spans="1:16" ht="18" x14ac:dyDescent="0.35">
      <c r="A7" s="102">
        <v>30106</v>
      </c>
      <c r="B7" s="108" t="s">
        <v>117</v>
      </c>
      <c r="C7" s="108" t="s">
        <v>118</v>
      </c>
      <c r="D7" s="109">
        <v>8.6</v>
      </c>
      <c r="E7" s="108" t="s">
        <v>119</v>
      </c>
      <c r="F7" s="110" t="s">
        <v>48</v>
      </c>
      <c r="G7" s="111">
        <v>23486</v>
      </c>
      <c r="H7" s="110" t="s">
        <v>48</v>
      </c>
      <c r="I7" s="108" t="s">
        <v>120</v>
      </c>
      <c r="J7" s="106">
        <v>41426</v>
      </c>
      <c r="K7" s="103"/>
      <c r="L7" s="103">
        <v>8781442</v>
      </c>
      <c r="M7" s="107">
        <f t="shared" ca="1" si="0"/>
        <v>53</v>
      </c>
      <c r="N7" s="103" t="s">
        <v>96</v>
      </c>
      <c r="O7" s="125">
        <v>209392866</v>
      </c>
      <c r="P7" s="47"/>
    </row>
    <row r="8" spans="1:16" ht="18" x14ac:dyDescent="0.35">
      <c r="A8" s="102">
        <v>30107</v>
      </c>
      <c r="B8" s="108" t="s">
        <v>161</v>
      </c>
      <c r="C8" s="108" t="s">
        <v>162</v>
      </c>
      <c r="D8" s="109">
        <v>7.31</v>
      </c>
      <c r="E8" s="108" t="s">
        <v>163</v>
      </c>
      <c r="F8" s="110" t="s">
        <v>48</v>
      </c>
      <c r="G8" s="111">
        <v>23121</v>
      </c>
      <c r="H8" s="110" t="s">
        <v>132</v>
      </c>
      <c r="I8" s="108" t="s">
        <v>164</v>
      </c>
      <c r="J8" s="106">
        <v>42712</v>
      </c>
      <c r="K8" s="103"/>
      <c r="L8" s="103">
        <v>7466694</v>
      </c>
      <c r="M8" s="107">
        <f t="shared" ca="1" si="0"/>
        <v>54</v>
      </c>
      <c r="N8" s="103" t="s">
        <v>87</v>
      </c>
      <c r="O8" s="125">
        <v>1000426804</v>
      </c>
      <c r="P8" s="47"/>
    </row>
    <row r="9" spans="1:16" ht="18" x14ac:dyDescent="0.35">
      <c r="A9" s="102">
        <v>30108</v>
      </c>
      <c r="B9" s="108" t="s">
        <v>121</v>
      </c>
      <c r="C9" s="108" t="s">
        <v>122</v>
      </c>
      <c r="D9" s="112">
        <v>8.6</v>
      </c>
      <c r="E9" s="108" t="s">
        <v>123</v>
      </c>
      <c r="F9" s="110" t="s">
        <v>48</v>
      </c>
      <c r="G9" s="111">
        <v>18898</v>
      </c>
      <c r="H9" s="110" t="s">
        <v>48</v>
      </c>
      <c r="I9" s="108" t="s">
        <v>124</v>
      </c>
      <c r="J9" s="106">
        <v>35375</v>
      </c>
      <c r="K9" s="103"/>
      <c r="L9" s="103"/>
      <c r="M9" s="107">
        <f t="shared" ca="1" si="0"/>
        <v>66</v>
      </c>
      <c r="N9" s="103" t="s">
        <v>87</v>
      </c>
      <c r="O9" s="131" t="s">
        <v>282</v>
      </c>
      <c r="P9" s="47"/>
    </row>
    <row r="10" spans="1:16" ht="18" x14ac:dyDescent="0.35">
      <c r="A10" s="102">
        <v>30109</v>
      </c>
      <c r="B10" s="108" t="s">
        <v>125</v>
      </c>
      <c r="C10" s="108" t="s">
        <v>126</v>
      </c>
      <c r="D10" s="112">
        <v>7.31</v>
      </c>
      <c r="E10" s="108" t="s">
        <v>127</v>
      </c>
      <c r="F10" s="110" t="s">
        <v>48</v>
      </c>
      <c r="G10" s="111">
        <v>22723</v>
      </c>
      <c r="H10" s="110" t="s">
        <v>48</v>
      </c>
      <c r="I10" s="108" t="s">
        <v>128</v>
      </c>
      <c r="J10" s="106">
        <v>41054</v>
      </c>
      <c r="K10" s="103"/>
      <c r="L10" s="103">
        <v>8130461</v>
      </c>
      <c r="M10" s="107">
        <f t="shared" ca="1" si="0"/>
        <v>55</v>
      </c>
      <c r="N10" s="103" t="s">
        <v>87</v>
      </c>
      <c r="O10" s="125">
        <v>50059483</v>
      </c>
      <c r="P10" s="47"/>
    </row>
    <row r="11" spans="1:16" ht="18" x14ac:dyDescent="0.35">
      <c r="A11" s="102">
        <v>30110</v>
      </c>
      <c r="B11" s="108" t="s">
        <v>129</v>
      </c>
      <c r="C11" s="108" t="s">
        <v>130</v>
      </c>
      <c r="D11" s="112">
        <v>8.6</v>
      </c>
      <c r="E11" s="108" t="s">
        <v>131</v>
      </c>
      <c r="F11" s="110" t="s">
        <v>48</v>
      </c>
      <c r="G11" s="111">
        <v>18774</v>
      </c>
      <c r="H11" s="110" t="s">
        <v>132</v>
      </c>
      <c r="I11" s="108" t="s">
        <v>133</v>
      </c>
      <c r="J11" s="106">
        <v>38721</v>
      </c>
      <c r="K11" s="103"/>
      <c r="L11" s="103">
        <v>8753514</v>
      </c>
      <c r="M11" s="107">
        <f t="shared" ca="1" si="0"/>
        <v>66</v>
      </c>
      <c r="N11" s="103" t="s">
        <v>88</v>
      </c>
      <c r="O11" s="125">
        <v>2450690</v>
      </c>
      <c r="P11" s="47"/>
    </row>
    <row r="12" spans="1:16" ht="18" x14ac:dyDescent="0.35">
      <c r="A12" s="102">
        <v>30111</v>
      </c>
      <c r="B12" s="108" t="s">
        <v>206</v>
      </c>
      <c r="C12" s="108" t="s">
        <v>208</v>
      </c>
      <c r="D12" s="112">
        <v>6.01</v>
      </c>
      <c r="E12" s="108" t="s">
        <v>209</v>
      </c>
      <c r="F12" s="110" t="s">
        <v>112</v>
      </c>
      <c r="G12" s="111">
        <v>22348</v>
      </c>
      <c r="H12" s="110" t="s">
        <v>112</v>
      </c>
      <c r="I12" s="108" t="s">
        <v>210</v>
      </c>
      <c r="J12" s="106">
        <v>42190</v>
      </c>
      <c r="K12" s="103"/>
      <c r="L12" s="103">
        <v>8101823</v>
      </c>
      <c r="M12" s="107">
        <f t="shared" ca="1" si="0"/>
        <v>56</v>
      </c>
      <c r="N12" s="103"/>
      <c r="O12" s="126">
        <v>2450690</v>
      </c>
      <c r="P12" s="47"/>
    </row>
    <row r="13" spans="1:16" ht="18" x14ac:dyDescent="0.35">
      <c r="A13" s="102">
        <v>30112</v>
      </c>
      <c r="B13" s="108" t="s">
        <v>134</v>
      </c>
      <c r="C13" s="108" t="s">
        <v>135</v>
      </c>
      <c r="D13" s="112">
        <v>8.6</v>
      </c>
      <c r="E13" s="108" t="s">
        <v>136</v>
      </c>
      <c r="F13" s="110" t="s">
        <v>48</v>
      </c>
      <c r="G13" s="111">
        <v>29801</v>
      </c>
      <c r="H13" s="110" t="s">
        <v>48</v>
      </c>
      <c r="I13" s="108" t="s">
        <v>137</v>
      </c>
      <c r="J13" s="106">
        <v>40999</v>
      </c>
      <c r="K13" s="103"/>
      <c r="L13" s="103">
        <v>8749431</v>
      </c>
      <c r="M13" s="107">
        <v>34</v>
      </c>
      <c r="N13" s="103" t="s">
        <v>87</v>
      </c>
      <c r="O13" s="125">
        <v>1000408218</v>
      </c>
      <c r="P13" s="47"/>
    </row>
    <row r="14" spans="1:16" ht="18" x14ac:dyDescent="0.35">
      <c r="A14" s="102">
        <v>30113</v>
      </c>
      <c r="B14" s="108" t="s">
        <v>138</v>
      </c>
      <c r="C14" s="108" t="s">
        <v>139</v>
      </c>
      <c r="D14" s="112">
        <v>8.6</v>
      </c>
      <c r="E14" s="108" t="s">
        <v>140</v>
      </c>
      <c r="F14" s="110" t="s">
        <v>172</v>
      </c>
      <c r="G14" s="111">
        <v>22726</v>
      </c>
      <c r="H14" s="110" t="s">
        <v>48</v>
      </c>
      <c r="I14" s="108" t="s">
        <v>141</v>
      </c>
      <c r="J14" s="106">
        <v>40894</v>
      </c>
      <c r="K14" s="103"/>
      <c r="L14" s="103">
        <v>8986038</v>
      </c>
      <c r="M14" s="107">
        <f t="shared" ca="1" si="0"/>
        <v>55</v>
      </c>
      <c r="N14" s="103" t="s">
        <v>88</v>
      </c>
      <c r="O14" s="125">
        <v>9629939</v>
      </c>
      <c r="P14" s="47"/>
    </row>
    <row r="15" spans="1:16" ht="18" x14ac:dyDescent="0.35">
      <c r="A15" s="102">
        <v>30114</v>
      </c>
      <c r="B15" s="108" t="s">
        <v>142</v>
      </c>
      <c r="C15" s="108" t="s">
        <v>143</v>
      </c>
      <c r="D15" s="112">
        <v>6.01</v>
      </c>
      <c r="E15" s="108" t="s">
        <v>144</v>
      </c>
      <c r="F15" s="110" t="s">
        <v>48</v>
      </c>
      <c r="G15" s="111">
        <v>20712</v>
      </c>
      <c r="H15" s="110" t="s">
        <v>48</v>
      </c>
      <c r="I15" s="108" t="s">
        <v>145</v>
      </c>
      <c r="J15" s="106">
        <v>41289</v>
      </c>
      <c r="K15" s="103"/>
      <c r="L15" s="103">
        <v>8966429</v>
      </c>
      <c r="M15" s="107">
        <f t="shared" ca="1" si="0"/>
        <v>61</v>
      </c>
      <c r="N15" s="103" t="s">
        <v>88</v>
      </c>
      <c r="O15" s="125">
        <v>2450836</v>
      </c>
      <c r="P15" s="47"/>
    </row>
    <row r="16" spans="1:16" ht="18" x14ac:dyDescent="0.35">
      <c r="A16" s="102">
        <v>30115</v>
      </c>
      <c r="B16" s="108" t="s">
        <v>165</v>
      </c>
      <c r="C16" s="108" t="s">
        <v>166</v>
      </c>
      <c r="D16" s="112">
        <v>7.31</v>
      </c>
      <c r="E16" s="108" t="s">
        <v>167</v>
      </c>
      <c r="F16" s="110" t="s">
        <v>48</v>
      </c>
      <c r="G16" s="111">
        <v>21469</v>
      </c>
      <c r="H16" s="110" t="s">
        <v>132</v>
      </c>
      <c r="I16" s="108"/>
      <c r="J16" s="106">
        <v>41713</v>
      </c>
      <c r="K16" s="103"/>
      <c r="L16" s="103">
        <v>6221414</v>
      </c>
      <c r="M16" s="107">
        <f t="shared" ca="1" si="0"/>
        <v>59</v>
      </c>
      <c r="N16" s="103"/>
      <c r="O16" s="125"/>
      <c r="P16" s="47"/>
    </row>
    <row r="17" spans="1:16" ht="18" x14ac:dyDescent="0.35">
      <c r="A17" s="102">
        <v>30116</v>
      </c>
      <c r="B17" s="108" t="s">
        <v>168</v>
      </c>
      <c r="C17" s="108" t="s">
        <v>169</v>
      </c>
      <c r="D17" s="112">
        <v>7.31</v>
      </c>
      <c r="E17" s="108" t="s">
        <v>170</v>
      </c>
      <c r="F17" s="110" t="s">
        <v>171</v>
      </c>
      <c r="G17" s="111">
        <v>30142</v>
      </c>
      <c r="H17" s="110" t="s">
        <v>48</v>
      </c>
      <c r="I17" s="108" t="s">
        <v>173</v>
      </c>
      <c r="J17" s="106">
        <v>42129</v>
      </c>
      <c r="K17" s="103"/>
      <c r="L17" s="103">
        <v>8759725</v>
      </c>
      <c r="M17" s="107">
        <f t="shared" ca="1" si="0"/>
        <v>35</v>
      </c>
      <c r="N17" s="103" t="s">
        <v>96</v>
      </c>
      <c r="O17" s="125">
        <v>20614875</v>
      </c>
      <c r="P17" s="47"/>
    </row>
    <row r="18" spans="1:16" ht="18" x14ac:dyDescent="0.35">
      <c r="A18" s="102">
        <v>30117</v>
      </c>
      <c r="B18" s="108" t="s">
        <v>174</v>
      </c>
      <c r="C18" s="108" t="s">
        <v>175</v>
      </c>
      <c r="D18" s="112">
        <v>12.5</v>
      </c>
      <c r="E18" s="108" t="s">
        <v>176</v>
      </c>
      <c r="F18" s="110" t="s">
        <v>171</v>
      </c>
      <c r="G18" s="111">
        <v>20341</v>
      </c>
      <c r="H18" s="110" t="s">
        <v>172</v>
      </c>
      <c r="I18" s="108" t="s">
        <v>177</v>
      </c>
      <c r="J18" s="106">
        <v>35065</v>
      </c>
      <c r="K18" s="103"/>
      <c r="L18" s="103">
        <v>7111629</v>
      </c>
      <c r="M18" s="107">
        <f t="shared" ca="1" si="0"/>
        <v>62</v>
      </c>
      <c r="N18" s="103" t="s">
        <v>88</v>
      </c>
      <c r="O18" s="125">
        <v>1163566</v>
      </c>
      <c r="P18" s="47"/>
    </row>
    <row r="19" spans="1:16" ht="18" x14ac:dyDescent="0.35">
      <c r="A19" s="102">
        <v>30118</v>
      </c>
      <c r="B19" s="108" t="s">
        <v>146</v>
      </c>
      <c r="C19" s="108" t="s">
        <v>149</v>
      </c>
      <c r="D19" s="112">
        <v>8.6</v>
      </c>
      <c r="E19" s="108" t="s">
        <v>147</v>
      </c>
      <c r="F19" s="110" t="s">
        <v>48</v>
      </c>
      <c r="G19" s="111">
        <v>23895</v>
      </c>
      <c r="H19" s="110" t="s">
        <v>48</v>
      </c>
      <c r="I19" s="108" t="s">
        <v>148</v>
      </c>
      <c r="J19" s="106">
        <v>34394</v>
      </c>
      <c r="K19" s="103"/>
      <c r="L19" s="103">
        <v>8782993</v>
      </c>
      <c r="M19" s="107">
        <f t="shared" ca="1" si="0"/>
        <v>52</v>
      </c>
      <c r="N19" s="103" t="s">
        <v>88</v>
      </c>
      <c r="O19" s="125">
        <v>9997288</v>
      </c>
      <c r="P19" s="47"/>
    </row>
    <row r="20" spans="1:16" ht="18" x14ac:dyDescent="0.35">
      <c r="A20" s="102">
        <v>30119</v>
      </c>
      <c r="B20" s="108" t="s">
        <v>203</v>
      </c>
      <c r="C20" s="108" t="s">
        <v>204</v>
      </c>
      <c r="D20" s="112">
        <v>8.6</v>
      </c>
      <c r="E20" s="108" t="s">
        <v>205</v>
      </c>
      <c r="F20" s="110" t="s">
        <v>48</v>
      </c>
      <c r="G20" s="111">
        <v>24474</v>
      </c>
      <c r="H20" s="110" t="s">
        <v>48</v>
      </c>
      <c r="I20" s="108" t="s">
        <v>207</v>
      </c>
      <c r="J20" s="106">
        <v>41886</v>
      </c>
      <c r="K20" s="103"/>
      <c r="L20" s="103">
        <v>8742069</v>
      </c>
      <c r="M20" s="107">
        <f t="shared" ca="1" si="0"/>
        <v>50</v>
      </c>
      <c r="N20" s="103" t="s">
        <v>96</v>
      </c>
      <c r="O20" s="125">
        <v>206630863</v>
      </c>
      <c r="P20" s="47"/>
    </row>
    <row r="21" spans="1:16" ht="18" x14ac:dyDescent="0.35">
      <c r="A21" s="102">
        <v>30120</v>
      </c>
      <c r="B21" s="108" t="s">
        <v>150</v>
      </c>
      <c r="C21" s="108" t="s">
        <v>151</v>
      </c>
      <c r="D21" s="112">
        <v>8.6</v>
      </c>
      <c r="E21" s="108" t="s">
        <v>152</v>
      </c>
      <c r="F21" s="110" t="s">
        <v>48</v>
      </c>
      <c r="G21" s="111">
        <v>20859</v>
      </c>
      <c r="H21" s="110" t="s">
        <v>132</v>
      </c>
      <c r="I21" s="108" t="s">
        <v>153</v>
      </c>
      <c r="J21" s="106">
        <v>37418</v>
      </c>
      <c r="K21" s="103"/>
      <c r="L21" s="103">
        <v>8568023</v>
      </c>
      <c r="M21" s="107">
        <f t="shared" ca="1" si="0"/>
        <v>60</v>
      </c>
      <c r="N21" s="103" t="s">
        <v>88</v>
      </c>
      <c r="O21" s="125">
        <v>2450984</v>
      </c>
      <c r="P21" s="47"/>
    </row>
    <row r="22" spans="1:16" ht="18" x14ac:dyDescent="0.35">
      <c r="A22" s="102">
        <v>30121</v>
      </c>
      <c r="B22" s="108" t="s">
        <v>201</v>
      </c>
      <c r="C22" s="108" t="s">
        <v>202</v>
      </c>
      <c r="D22" s="112">
        <v>8.6</v>
      </c>
      <c r="E22" s="110" t="s">
        <v>214</v>
      </c>
      <c r="F22" s="108" t="s">
        <v>48</v>
      </c>
      <c r="G22" s="111">
        <v>29816</v>
      </c>
      <c r="H22" s="108" t="s">
        <v>48</v>
      </c>
      <c r="I22" s="108" t="s">
        <v>178</v>
      </c>
      <c r="J22" s="121" t="s">
        <v>269</v>
      </c>
      <c r="K22" s="103"/>
      <c r="L22" s="103">
        <v>7133686</v>
      </c>
      <c r="M22" s="107">
        <f t="shared" ca="1" si="0"/>
        <v>36</v>
      </c>
      <c r="N22" s="103" t="s">
        <v>88</v>
      </c>
      <c r="O22" s="125">
        <v>7860269</v>
      </c>
      <c r="P22" s="47"/>
    </row>
    <row r="23" spans="1:16" ht="18" x14ac:dyDescent="0.35">
      <c r="A23" s="102">
        <v>30122</v>
      </c>
      <c r="B23" s="108" t="s">
        <v>179</v>
      </c>
      <c r="C23" s="108" t="s">
        <v>180</v>
      </c>
      <c r="D23" s="112">
        <v>8.6</v>
      </c>
      <c r="E23" s="110" t="s">
        <v>181</v>
      </c>
      <c r="F23" s="110" t="s">
        <v>48</v>
      </c>
      <c r="G23" s="111">
        <v>20898</v>
      </c>
      <c r="H23" s="110" t="s">
        <v>48</v>
      </c>
      <c r="I23" s="108" t="s">
        <v>182</v>
      </c>
      <c r="J23" s="106">
        <v>40516</v>
      </c>
      <c r="K23" s="103"/>
      <c r="L23" s="103">
        <v>8925954</v>
      </c>
      <c r="M23" s="107">
        <f t="shared" ca="1" si="0"/>
        <v>60</v>
      </c>
      <c r="N23" s="103" t="s">
        <v>96</v>
      </c>
      <c r="O23" s="125">
        <v>206504965</v>
      </c>
      <c r="P23" s="47"/>
    </row>
    <row r="24" spans="1:16" ht="18" x14ac:dyDescent="0.35">
      <c r="A24" s="102">
        <v>30123</v>
      </c>
      <c r="B24" s="108" t="s">
        <v>183</v>
      </c>
      <c r="C24" s="108" t="s">
        <v>184</v>
      </c>
      <c r="D24" s="112">
        <v>8.6</v>
      </c>
      <c r="E24" s="108" t="s">
        <v>185</v>
      </c>
      <c r="F24" s="110" t="s">
        <v>48</v>
      </c>
      <c r="G24" s="111">
        <v>17733</v>
      </c>
      <c r="H24" s="110" t="s">
        <v>132</v>
      </c>
      <c r="I24" s="108" t="s">
        <v>186</v>
      </c>
      <c r="J24" s="106">
        <v>39143</v>
      </c>
      <c r="K24" s="103"/>
      <c r="L24" s="103"/>
      <c r="M24" s="107">
        <f t="shared" ca="1" si="0"/>
        <v>69</v>
      </c>
      <c r="N24" s="103" t="s">
        <v>88</v>
      </c>
      <c r="O24" s="125">
        <v>7860366</v>
      </c>
      <c r="P24" s="47"/>
    </row>
    <row r="25" spans="1:16" ht="18" x14ac:dyDescent="0.35">
      <c r="A25" s="102">
        <v>30124</v>
      </c>
      <c r="B25" s="108" t="s">
        <v>187</v>
      </c>
      <c r="C25" s="108" t="s">
        <v>188</v>
      </c>
      <c r="D25" s="112">
        <v>7.31</v>
      </c>
      <c r="E25" s="108" t="s">
        <v>189</v>
      </c>
      <c r="F25" s="110" t="s">
        <v>48</v>
      </c>
      <c r="G25" s="111">
        <v>24479</v>
      </c>
      <c r="H25" s="110" t="s">
        <v>48</v>
      </c>
      <c r="I25" s="108" t="s">
        <v>190</v>
      </c>
      <c r="J25" s="106">
        <v>40259</v>
      </c>
      <c r="K25" s="103"/>
      <c r="L25" s="103">
        <v>8733113</v>
      </c>
      <c r="M25" s="107">
        <f t="shared" ca="1" si="0"/>
        <v>50</v>
      </c>
      <c r="N25" s="103" t="s">
        <v>88</v>
      </c>
      <c r="O25" s="125">
        <v>7211147</v>
      </c>
      <c r="P25" s="47"/>
    </row>
    <row r="26" spans="1:16" ht="18" x14ac:dyDescent="0.35">
      <c r="A26" s="102">
        <v>30125</v>
      </c>
      <c r="B26" s="108" t="s">
        <v>212</v>
      </c>
      <c r="C26" s="110" t="s">
        <v>213</v>
      </c>
      <c r="D26" s="112">
        <v>8.6</v>
      </c>
      <c r="E26" s="108" t="s">
        <v>217</v>
      </c>
      <c r="F26" s="110" t="s">
        <v>48</v>
      </c>
      <c r="G26" s="113">
        <v>26193</v>
      </c>
      <c r="H26" s="110" t="s">
        <v>48</v>
      </c>
      <c r="I26" s="108" t="s">
        <v>218</v>
      </c>
      <c r="J26" s="114">
        <v>41381</v>
      </c>
      <c r="K26" s="103"/>
      <c r="L26" s="103">
        <v>8847742</v>
      </c>
      <c r="M26" s="107">
        <f t="shared" ca="1" si="0"/>
        <v>46</v>
      </c>
      <c r="N26" s="103" t="s">
        <v>88</v>
      </c>
      <c r="O26" s="125">
        <v>6663982</v>
      </c>
      <c r="P26" s="47"/>
    </row>
    <row r="27" spans="1:16" ht="18" x14ac:dyDescent="0.35">
      <c r="A27" s="102">
        <v>30126</v>
      </c>
      <c r="B27" s="108" t="s">
        <v>211</v>
      </c>
      <c r="C27" s="108" t="s">
        <v>169</v>
      </c>
      <c r="D27" s="112">
        <v>8.6</v>
      </c>
      <c r="E27" s="108" t="s">
        <v>219</v>
      </c>
      <c r="F27" s="110" t="s">
        <v>48</v>
      </c>
      <c r="G27" s="111">
        <v>25237</v>
      </c>
      <c r="H27" s="110" t="s">
        <v>48</v>
      </c>
      <c r="I27" s="108" t="s">
        <v>220</v>
      </c>
      <c r="J27" s="106">
        <v>41410</v>
      </c>
      <c r="K27" s="103"/>
      <c r="L27" s="103">
        <v>8839810</v>
      </c>
      <c r="M27" s="107">
        <f t="shared" ca="1" si="0"/>
        <v>48</v>
      </c>
      <c r="N27" s="103" t="s">
        <v>88</v>
      </c>
      <c r="O27" s="125">
        <v>9633766</v>
      </c>
      <c r="P27" s="47"/>
    </row>
    <row r="28" spans="1:16" ht="18" x14ac:dyDescent="0.35">
      <c r="A28" s="102">
        <v>30127</v>
      </c>
      <c r="B28" s="108" t="s">
        <v>198</v>
      </c>
      <c r="C28" s="108" t="s">
        <v>191</v>
      </c>
      <c r="D28" s="112">
        <v>9</v>
      </c>
      <c r="E28" s="108" t="s">
        <v>192</v>
      </c>
      <c r="F28" s="110" t="s">
        <v>48</v>
      </c>
      <c r="G28" s="111">
        <v>30855</v>
      </c>
      <c r="H28" s="110" t="s">
        <v>48</v>
      </c>
      <c r="I28" s="108" t="s">
        <v>193</v>
      </c>
      <c r="J28" s="106">
        <v>41116</v>
      </c>
      <c r="K28" s="103"/>
      <c r="L28" s="103">
        <v>7125020</v>
      </c>
      <c r="M28" s="107">
        <f t="shared" ca="1" si="0"/>
        <v>33</v>
      </c>
      <c r="N28" s="103" t="s">
        <v>88</v>
      </c>
      <c r="O28" s="125">
        <v>9874194</v>
      </c>
      <c r="P28" s="47"/>
    </row>
    <row r="29" spans="1:16" ht="18" x14ac:dyDescent="0.35">
      <c r="A29" s="102">
        <v>30128</v>
      </c>
      <c r="B29" s="108" t="s">
        <v>211</v>
      </c>
      <c r="C29" s="108" t="s">
        <v>169</v>
      </c>
      <c r="D29" s="112">
        <v>7.31</v>
      </c>
      <c r="E29" s="108" t="s">
        <v>219</v>
      </c>
      <c r="F29" s="110" t="s">
        <v>48</v>
      </c>
      <c r="G29" s="111">
        <v>25237</v>
      </c>
      <c r="H29" s="110" t="s">
        <v>48</v>
      </c>
      <c r="I29" s="108" t="s">
        <v>220</v>
      </c>
      <c r="J29" s="106">
        <v>41410</v>
      </c>
      <c r="K29" s="103"/>
      <c r="L29" s="103">
        <v>8839810</v>
      </c>
      <c r="M29" s="107">
        <f t="shared" ca="1" si="0"/>
        <v>48</v>
      </c>
      <c r="N29" s="103" t="s">
        <v>88</v>
      </c>
      <c r="O29" s="125">
        <v>9633766</v>
      </c>
      <c r="P29" s="47"/>
    </row>
    <row r="30" spans="1:16" ht="18" x14ac:dyDescent="0.35">
      <c r="A30" s="102">
        <v>30129</v>
      </c>
      <c r="B30" s="108" t="s">
        <v>195</v>
      </c>
      <c r="C30" s="108" t="s">
        <v>196</v>
      </c>
      <c r="D30" s="112">
        <v>10.5</v>
      </c>
      <c r="E30" s="108" t="s">
        <v>197</v>
      </c>
      <c r="F30" s="110" t="s">
        <v>48</v>
      </c>
      <c r="G30" s="111">
        <v>14029</v>
      </c>
      <c r="H30" s="110" t="s">
        <v>48</v>
      </c>
      <c r="I30" s="108" t="s">
        <v>254</v>
      </c>
      <c r="J30" s="106">
        <v>33409</v>
      </c>
      <c r="K30" s="103"/>
      <c r="L30" s="103"/>
      <c r="M30" s="107">
        <f t="shared" ca="1" si="0"/>
        <v>79</v>
      </c>
      <c r="N30" s="103" t="s">
        <v>88</v>
      </c>
      <c r="O30" s="125">
        <v>1154478</v>
      </c>
      <c r="P30" s="47"/>
    </row>
    <row r="31" spans="1:16" ht="18" x14ac:dyDescent="0.35">
      <c r="A31" s="102">
        <v>30130</v>
      </c>
      <c r="B31" s="110" t="s">
        <v>199</v>
      </c>
      <c r="C31" s="108" t="s">
        <v>200</v>
      </c>
      <c r="D31" s="112">
        <v>8.6</v>
      </c>
      <c r="E31" s="108" t="s">
        <v>215</v>
      </c>
      <c r="F31" s="110" t="s">
        <v>48</v>
      </c>
      <c r="G31" s="111">
        <v>21721</v>
      </c>
      <c r="H31" s="110" t="s">
        <v>48</v>
      </c>
      <c r="I31" s="108" t="s">
        <v>216</v>
      </c>
      <c r="J31" s="106">
        <v>39356</v>
      </c>
      <c r="K31" s="105"/>
      <c r="L31" s="103">
        <v>8830285</v>
      </c>
      <c r="M31" s="107">
        <f t="shared" ca="1" si="0"/>
        <v>58</v>
      </c>
      <c r="N31" s="103" t="s">
        <v>88</v>
      </c>
      <c r="O31" s="125">
        <v>2744112</v>
      </c>
      <c r="P31" s="47"/>
    </row>
    <row r="32" spans="1:16" ht="18" x14ac:dyDescent="0.35">
      <c r="A32" s="102">
        <v>30131</v>
      </c>
      <c r="B32" s="108" t="s">
        <v>212</v>
      </c>
      <c r="C32" s="108" t="s">
        <v>213</v>
      </c>
      <c r="D32" s="112">
        <v>8.6</v>
      </c>
      <c r="E32" s="108" t="s">
        <v>217</v>
      </c>
      <c r="F32" s="110" t="s">
        <v>48</v>
      </c>
      <c r="G32" s="111">
        <v>26193</v>
      </c>
      <c r="H32" s="110" t="s">
        <v>48</v>
      </c>
      <c r="I32" s="108" t="s">
        <v>218</v>
      </c>
      <c r="J32" s="106">
        <v>41381</v>
      </c>
      <c r="K32" s="105"/>
      <c r="L32" s="103">
        <v>8847742</v>
      </c>
      <c r="M32" s="107">
        <f t="shared" ca="1" si="0"/>
        <v>46</v>
      </c>
      <c r="N32" s="103" t="s">
        <v>88</v>
      </c>
      <c r="O32" s="125">
        <v>6663982</v>
      </c>
      <c r="P32" s="47"/>
    </row>
    <row r="33" spans="1:16" ht="18" x14ac:dyDescent="0.35">
      <c r="A33" s="102">
        <v>30132</v>
      </c>
      <c r="B33" s="108" t="s">
        <v>221</v>
      </c>
      <c r="C33" s="108" t="s">
        <v>222</v>
      </c>
      <c r="D33" s="112">
        <v>8.6</v>
      </c>
      <c r="E33" s="108" t="s">
        <v>225</v>
      </c>
      <c r="F33" s="110" t="s">
        <v>48</v>
      </c>
      <c r="G33" s="111">
        <v>28001</v>
      </c>
      <c r="H33" s="110" t="s">
        <v>48</v>
      </c>
      <c r="I33" s="110" t="s">
        <v>257</v>
      </c>
      <c r="J33" s="106">
        <v>42761</v>
      </c>
      <c r="K33" s="103"/>
      <c r="L33" s="103">
        <v>8568762</v>
      </c>
      <c r="M33" s="107">
        <f t="shared" ca="1" si="0"/>
        <v>41</v>
      </c>
      <c r="N33" s="103" t="s">
        <v>88</v>
      </c>
      <c r="O33" s="125">
        <v>2538105</v>
      </c>
      <c r="P33" s="47"/>
    </row>
    <row r="34" spans="1:16" ht="18" x14ac:dyDescent="0.35">
      <c r="A34" s="102">
        <v>30133</v>
      </c>
      <c r="B34" s="108" t="s">
        <v>223</v>
      </c>
      <c r="C34" s="108" t="s">
        <v>224</v>
      </c>
      <c r="D34" s="112">
        <v>8.6</v>
      </c>
      <c r="E34" s="108" t="s">
        <v>226</v>
      </c>
      <c r="F34" s="110" t="s">
        <v>48</v>
      </c>
      <c r="G34" s="111">
        <v>25104</v>
      </c>
      <c r="H34" s="110" t="s">
        <v>48</v>
      </c>
      <c r="I34" s="108" t="s">
        <v>258</v>
      </c>
      <c r="J34" s="106">
        <v>42059</v>
      </c>
      <c r="K34" s="103"/>
      <c r="L34" s="103">
        <v>8667193</v>
      </c>
      <c r="M34" s="107">
        <f t="shared" ca="1" si="0"/>
        <v>49</v>
      </c>
      <c r="N34" s="103" t="s">
        <v>88</v>
      </c>
      <c r="O34" s="125">
        <v>3092607</v>
      </c>
      <c r="P34" s="47"/>
    </row>
    <row r="35" spans="1:16" ht="18" x14ac:dyDescent="0.35">
      <c r="A35" s="102">
        <v>30134</v>
      </c>
      <c r="B35" s="108" t="s">
        <v>194</v>
      </c>
      <c r="C35" s="110" t="s">
        <v>227</v>
      </c>
      <c r="D35" s="112">
        <v>7.31</v>
      </c>
      <c r="E35" s="108" t="s">
        <v>228</v>
      </c>
      <c r="F35" s="110" t="s">
        <v>48</v>
      </c>
      <c r="G35" s="111">
        <v>23834</v>
      </c>
      <c r="H35" s="110" t="s">
        <v>48</v>
      </c>
      <c r="I35" s="108" t="s">
        <v>259</v>
      </c>
      <c r="J35" s="106">
        <v>40910</v>
      </c>
      <c r="K35" s="103"/>
      <c r="L35" s="103">
        <v>8110655</v>
      </c>
      <c r="M35" s="107">
        <f t="shared" ca="1" si="0"/>
        <v>52</v>
      </c>
      <c r="N35" s="103" t="s">
        <v>87</v>
      </c>
      <c r="O35" s="125">
        <v>59714576</v>
      </c>
      <c r="P35" s="47"/>
    </row>
    <row r="36" spans="1:16" ht="18" x14ac:dyDescent="0.35">
      <c r="A36" s="102">
        <v>30135</v>
      </c>
      <c r="B36" s="108" t="s">
        <v>229</v>
      </c>
      <c r="C36" s="110" t="s">
        <v>230</v>
      </c>
      <c r="D36" s="112">
        <v>8.6</v>
      </c>
      <c r="E36" s="108" t="s">
        <v>233</v>
      </c>
      <c r="F36" s="110" t="s">
        <v>48</v>
      </c>
      <c r="G36" s="111">
        <v>21069</v>
      </c>
      <c r="H36" s="110" t="s">
        <v>48</v>
      </c>
      <c r="I36" s="108" t="s">
        <v>255</v>
      </c>
      <c r="J36" s="106">
        <v>42095</v>
      </c>
      <c r="K36" s="103"/>
      <c r="L36" s="103" t="s">
        <v>272</v>
      </c>
      <c r="M36" s="107">
        <f t="shared" ca="1" si="0"/>
        <v>60</v>
      </c>
      <c r="N36" s="103" t="s">
        <v>88</v>
      </c>
      <c r="O36" s="125">
        <v>2600994</v>
      </c>
      <c r="P36" s="47"/>
    </row>
    <row r="37" spans="1:16" ht="18" x14ac:dyDescent="0.35">
      <c r="A37" s="102">
        <v>30136</v>
      </c>
      <c r="B37" s="108" t="s">
        <v>231</v>
      </c>
      <c r="C37" s="110" t="s">
        <v>232</v>
      </c>
      <c r="D37" s="112">
        <v>8.6</v>
      </c>
      <c r="E37" s="108" t="s">
        <v>234</v>
      </c>
      <c r="F37" s="110" t="s">
        <v>48</v>
      </c>
      <c r="G37" s="111">
        <v>29514</v>
      </c>
      <c r="H37" s="110" t="s">
        <v>48</v>
      </c>
      <c r="I37" s="108" t="s">
        <v>235</v>
      </c>
      <c r="J37" s="106">
        <v>42242</v>
      </c>
      <c r="K37" s="103"/>
      <c r="L37" s="103">
        <v>8256271</v>
      </c>
      <c r="M37" s="107">
        <f t="shared" ca="1" si="0"/>
        <v>37</v>
      </c>
      <c r="N37" s="103" t="s">
        <v>88</v>
      </c>
      <c r="O37" s="125">
        <v>6281524</v>
      </c>
      <c r="P37" s="47"/>
    </row>
    <row r="38" spans="1:16" ht="18" x14ac:dyDescent="0.35">
      <c r="A38" s="102">
        <v>30137</v>
      </c>
      <c r="B38" s="108" t="s">
        <v>260</v>
      </c>
      <c r="C38" s="110" t="s">
        <v>261</v>
      </c>
      <c r="D38" s="112">
        <v>7.31</v>
      </c>
      <c r="E38" s="108" t="s">
        <v>262</v>
      </c>
      <c r="F38" s="110" t="s">
        <v>48</v>
      </c>
      <c r="G38" s="111">
        <v>29062</v>
      </c>
      <c r="H38" s="110" t="s">
        <v>48</v>
      </c>
      <c r="I38" s="108" t="s">
        <v>263</v>
      </c>
      <c r="J38" s="106">
        <v>41851</v>
      </c>
      <c r="K38" s="103"/>
      <c r="L38" s="103">
        <v>7222478</v>
      </c>
      <c r="M38" s="107">
        <f t="shared" ca="1" si="0"/>
        <v>38</v>
      </c>
      <c r="N38" s="103"/>
      <c r="O38" s="125"/>
      <c r="P38" s="47"/>
    </row>
    <row r="39" spans="1:16" ht="18" x14ac:dyDescent="0.35">
      <c r="A39" s="102">
        <v>30138</v>
      </c>
      <c r="B39" s="108" t="s">
        <v>264</v>
      </c>
      <c r="C39" s="110" t="s">
        <v>265</v>
      </c>
      <c r="D39" s="112">
        <v>8.6</v>
      </c>
      <c r="E39" s="108" t="s">
        <v>266</v>
      </c>
      <c r="F39" s="110" t="s">
        <v>267</v>
      </c>
      <c r="G39" s="111">
        <v>27294</v>
      </c>
      <c r="H39" s="110" t="s">
        <v>48</v>
      </c>
      <c r="I39" s="108" t="s">
        <v>268</v>
      </c>
      <c r="J39" s="121">
        <v>43033</v>
      </c>
      <c r="K39" s="103"/>
      <c r="L39" s="103" t="s">
        <v>256</v>
      </c>
      <c r="M39" s="107">
        <f t="shared" ca="1" si="0"/>
        <v>43</v>
      </c>
      <c r="N39" s="103" t="s">
        <v>96</v>
      </c>
      <c r="O39" s="125">
        <v>206424597</v>
      </c>
      <c r="P39" s="47"/>
    </row>
    <row r="40" spans="1:16" ht="18" x14ac:dyDescent="0.35">
      <c r="A40" s="102">
        <v>30139</v>
      </c>
      <c r="B40" s="51" t="s">
        <v>274</v>
      </c>
      <c r="C40" s="52" t="s">
        <v>275</v>
      </c>
      <c r="D40" s="112">
        <v>8.6</v>
      </c>
      <c r="E40" s="51" t="s">
        <v>271</v>
      </c>
      <c r="F40" s="110" t="s">
        <v>48</v>
      </c>
      <c r="G40" s="111">
        <v>27138</v>
      </c>
      <c r="H40" s="110" t="s">
        <v>48</v>
      </c>
      <c r="I40" s="108" t="s">
        <v>270</v>
      </c>
      <c r="J40" s="106">
        <v>42590</v>
      </c>
      <c r="K40" s="103"/>
      <c r="L40" s="103">
        <v>8751277</v>
      </c>
      <c r="M40" s="107">
        <f t="shared" ca="1" si="0"/>
        <v>43</v>
      </c>
      <c r="N40" s="103" t="s">
        <v>87</v>
      </c>
      <c r="O40" s="131" t="s">
        <v>281</v>
      </c>
      <c r="P40" s="47"/>
    </row>
    <row r="41" spans="1:16" ht="18" x14ac:dyDescent="0.35">
      <c r="A41" s="102">
        <v>30140</v>
      </c>
      <c r="B41" s="108" t="s">
        <v>278</v>
      </c>
      <c r="C41" s="110" t="s">
        <v>279</v>
      </c>
      <c r="D41" s="112">
        <v>8.6</v>
      </c>
      <c r="E41" s="108" t="s">
        <v>280</v>
      </c>
      <c r="F41" s="110" t="s">
        <v>171</v>
      </c>
      <c r="G41" s="111">
        <v>24302</v>
      </c>
      <c r="H41" s="110" t="s">
        <v>267</v>
      </c>
      <c r="I41" s="108" t="s">
        <v>276</v>
      </c>
      <c r="J41" s="106">
        <v>42866</v>
      </c>
      <c r="K41" s="103"/>
      <c r="L41" s="103" t="s">
        <v>277</v>
      </c>
      <c r="M41" s="107">
        <f t="shared" ca="1" si="0"/>
        <v>51</v>
      </c>
      <c r="N41" s="103" t="s">
        <v>88</v>
      </c>
      <c r="O41" s="125">
        <v>2855534</v>
      </c>
      <c r="P41" s="47"/>
    </row>
    <row r="42" spans="1:16" ht="18" x14ac:dyDescent="0.35">
      <c r="A42" s="102">
        <v>30141</v>
      </c>
      <c r="B42" s="108"/>
      <c r="C42" s="110"/>
      <c r="D42" s="112"/>
      <c r="E42" s="110"/>
      <c r="F42" s="110"/>
      <c r="G42" s="111"/>
      <c r="H42" s="110"/>
      <c r="I42" s="108"/>
      <c r="J42" s="106"/>
      <c r="K42" s="103"/>
      <c r="L42" s="103"/>
      <c r="M42" s="107"/>
      <c r="N42" s="103"/>
      <c r="O42" s="125"/>
      <c r="P42" s="47"/>
    </row>
    <row r="43" spans="1:16" ht="18" x14ac:dyDescent="0.35">
      <c r="A43" s="102">
        <v>30142</v>
      </c>
      <c r="B43" s="108"/>
      <c r="C43" s="110"/>
      <c r="D43" s="112"/>
      <c r="E43" s="108"/>
      <c r="F43" s="110"/>
      <c r="G43" s="111"/>
      <c r="H43" s="110"/>
      <c r="I43" s="108"/>
      <c r="J43" s="106"/>
      <c r="K43" s="103"/>
      <c r="L43" s="103"/>
      <c r="M43" s="107"/>
      <c r="N43" s="103"/>
      <c r="O43" s="125"/>
      <c r="P43" s="47"/>
    </row>
    <row r="44" spans="1:16" ht="18" x14ac:dyDescent="0.35">
      <c r="A44" s="102">
        <v>30143</v>
      </c>
      <c r="B44" s="108"/>
      <c r="C44" s="110"/>
      <c r="D44" s="112"/>
      <c r="E44" s="108"/>
      <c r="F44" s="108"/>
      <c r="G44" s="111"/>
      <c r="H44" s="110"/>
      <c r="I44" s="108"/>
      <c r="J44" s="106"/>
      <c r="K44" s="103"/>
      <c r="L44" s="103"/>
      <c r="M44" s="107"/>
      <c r="N44" s="103"/>
      <c r="O44" s="125"/>
      <c r="P44" s="47"/>
    </row>
    <row r="45" spans="1:16" ht="18" x14ac:dyDescent="0.35">
      <c r="A45" s="102">
        <v>30144</v>
      </c>
      <c r="B45" s="108"/>
      <c r="C45" s="110"/>
      <c r="D45" s="112"/>
      <c r="E45" s="108"/>
      <c r="F45" s="111"/>
      <c r="G45" s="111"/>
      <c r="H45" s="108"/>
      <c r="I45" s="108"/>
      <c r="J45" s="106"/>
      <c r="K45" s="103"/>
      <c r="L45" s="103"/>
      <c r="M45" s="107"/>
      <c r="N45" s="103"/>
      <c r="O45" s="125"/>
      <c r="P45" s="47"/>
    </row>
    <row r="46" spans="1:16" ht="18" x14ac:dyDescent="0.35">
      <c r="A46" s="102">
        <v>30145</v>
      </c>
      <c r="B46" s="108"/>
      <c r="C46" s="110"/>
      <c r="D46" s="112"/>
      <c r="E46" s="108"/>
      <c r="F46" s="110"/>
      <c r="G46" s="111"/>
      <c r="H46" s="110"/>
      <c r="I46" s="108"/>
      <c r="J46" s="106"/>
      <c r="K46" s="103"/>
      <c r="L46" s="103"/>
      <c r="M46" s="107"/>
      <c r="N46" s="103"/>
      <c r="O46" s="125"/>
      <c r="P46" s="47"/>
    </row>
    <row r="47" spans="1:16" ht="18" x14ac:dyDescent="0.35">
      <c r="A47" s="102">
        <v>30146</v>
      </c>
      <c r="B47" s="108"/>
      <c r="C47" s="110"/>
      <c r="D47" s="112"/>
      <c r="E47" s="108"/>
      <c r="F47" s="110"/>
      <c r="G47" s="111"/>
      <c r="H47" s="110"/>
      <c r="I47" s="108"/>
      <c r="J47" s="106"/>
      <c r="K47" s="103"/>
      <c r="L47" s="103"/>
      <c r="M47" s="107"/>
      <c r="N47" s="103"/>
      <c r="O47" s="125"/>
      <c r="P47" s="47"/>
    </row>
    <row r="48" spans="1:16" ht="18" x14ac:dyDescent="0.35">
      <c r="A48" s="102">
        <v>30147</v>
      </c>
      <c r="B48" s="108"/>
      <c r="C48" s="110"/>
      <c r="D48" s="112"/>
      <c r="E48" s="108"/>
      <c r="F48" s="110"/>
      <c r="G48" s="105"/>
      <c r="H48" s="110"/>
      <c r="I48" s="103"/>
      <c r="J48" s="106"/>
      <c r="K48" s="103"/>
      <c r="L48" s="103"/>
      <c r="M48" s="107"/>
      <c r="N48" s="103"/>
      <c r="O48" s="125"/>
      <c r="P48" s="47"/>
    </row>
    <row r="49" spans="1:16" ht="18" x14ac:dyDescent="0.35">
      <c r="A49" s="102">
        <v>30148</v>
      </c>
      <c r="B49" s="108"/>
      <c r="C49" s="110"/>
      <c r="D49" s="112"/>
      <c r="E49" s="110"/>
      <c r="F49" s="110"/>
      <c r="G49" s="105"/>
      <c r="H49" s="110"/>
      <c r="I49" s="110"/>
      <c r="J49" s="106"/>
      <c r="K49" s="103"/>
      <c r="L49" s="103"/>
      <c r="M49" s="107"/>
      <c r="N49" s="103"/>
      <c r="O49" s="125"/>
      <c r="P49" s="47"/>
    </row>
    <row r="50" spans="1:16" ht="18" x14ac:dyDescent="0.35">
      <c r="A50" s="102">
        <v>30149</v>
      </c>
      <c r="B50" s="108"/>
      <c r="C50" s="110"/>
      <c r="D50" s="112"/>
      <c r="E50" s="110"/>
      <c r="F50" s="110"/>
      <c r="G50" s="105"/>
      <c r="H50" s="110"/>
      <c r="I50" s="110"/>
      <c r="J50" s="106"/>
      <c r="K50" s="103"/>
      <c r="L50" s="103"/>
      <c r="M50" s="107"/>
      <c r="N50" s="103"/>
      <c r="O50" s="125"/>
      <c r="P50" s="47"/>
    </row>
    <row r="51" spans="1:16" ht="18" x14ac:dyDescent="0.35">
      <c r="A51" s="51"/>
      <c r="B51" s="51"/>
      <c r="C51" s="51"/>
      <c r="D51" s="53"/>
      <c r="E51" s="52"/>
      <c r="F51" s="52"/>
      <c r="G51" s="48"/>
      <c r="H51" s="47"/>
      <c r="I51" s="47"/>
      <c r="J51" s="49"/>
      <c r="K51" s="47"/>
      <c r="L51" s="47"/>
      <c r="M51" s="50"/>
      <c r="N51" s="47"/>
      <c r="O51" s="127"/>
      <c r="P51" s="47"/>
    </row>
    <row r="52" spans="1:16" ht="18" x14ac:dyDescent="0.35">
      <c r="A52" s="51"/>
      <c r="B52" s="51"/>
      <c r="C52" s="51"/>
      <c r="D52" s="53"/>
      <c r="E52" s="51"/>
      <c r="F52" s="52"/>
      <c r="G52" s="48"/>
      <c r="H52" s="52"/>
      <c r="I52" s="47"/>
      <c r="J52" s="49"/>
      <c r="K52" s="47"/>
      <c r="L52" s="47"/>
      <c r="M52" s="50"/>
      <c r="N52" s="47"/>
      <c r="O52" s="127"/>
      <c r="P52" s="47"/>
    </row>
    <row r="53" spans="1:16" ht="18" x14ac:dyDescent="0.35">
      <c r="A53" s="51"/>
      <c r="B53" s="51"/>
      <c r="C53" s="51"/>
      <c r="D53" s="53"/>
      <c r="E53" s="51"/>
      <c r="F53" s="52"/>
      <c r="G53" s="48"/>
      <c r="H53" s="52"/>
      <c r="I53" s="47"/>
      <c r="J53" s="49"/>
      <c r="K53" s="47"/>
      <c r="L53" s="47"/>
      <c r="M53" s="50"/>
      <c r="N53" s="47"/>
      <c r="O53" s="127"/>
      <c r="P53" s="47"/>
    </row>
    <row r="54" spans="1:16" ht="18" x14ac:dyDescent="0.35">
      <c r="A54" s="51"/>
      <c r="B54" s="51"/>
      <c r="C54" s="51"/>
      <c r="D54" s="53"/>
      <c r="E54" s="52"/>
      <c r="F54" s="52"/>
      <c r="G54" s="48"/>
      <c r="H54" s="52"/>
      <c r="I54" s="47"/>
      <c r="J54" s="49"/>
      <c r="K54" s="47"/>
      <c r="L54" s="47"/>
      <c r="M54" s="50"/>
      <c r="N54" s="47"/>
      <c r="O54" s="127"/>
      <c r="P54" s="47"/>
    </row>
    <row r="55" spans="1:16" ht="18" x14ac:dyDescent="0.35">
      <c r="A55" s="51"/>
      <c r="B55" s="51"/>
      <c r="C55" s="51"/>
      <c r="D55" s="53"/>
      <c r="E55" s="52"/>
      <c r="F55" s="52"/>
      <c r="G55" s="48"/>
      <c r="H55" s="52"/>
      <c r="I55" s="52"/>
      <c r="J55" s="49"/>
      <c r="K55" s="47"/>
      <c r="L55" s="47"/>
      <c r="M55" s="50"/>
      <c r="N55" s="47"/>
      <c r="O55" s="127"/>
      <c r="P55" s="47"/>
    </row>
    <row r="56" spans="1:16" ht="18" x14ac:dyDescent="0.35">
      <c r="A56" s="51"/>
      <c r="B56" s="51"/>
      <c r="C56" s="51"/>
      <c r="D56" s="53"/>
      <c r="E56" s="51"/>
      <c r="F56" s="52"/>
      <c r="G56" s="48"/>
      <c r="H56" s="52"/>
      <c r="I56" s="47"/>
      <c r="J56" s="49"/>
      <c r="K56" s="47"/>
      <c r="L56" s="47"/>
      <c r="M56" s="50"/>
      <c r="N56" s="47"/>
      <c r="O56" s="127"/>
      <c r="P56" s="47"/>
    </row>
    <row r="57" spans="1:16" ht="18" x14ac:dyDescent="0.35">
      <c r="A57" s="51"/>
      <c r="B57" s="51"/>
      <c r="C57" s="51"/>
      <c r="D57" s="53"/>
      <c r="E57" s="51"/>
      <c r="F57" s="52"/>
      <c r="G57" s="48"/>
      <c r="H57" s="52"/>
      <c r="I57" s="47"/>
      <c r="J57" s="49"/>
      <c r="K57" s="47"/>
      <c r="L57" s="47"/>
      <c r="M57" s="50"/>
      <c r="N57" s="47"/>
      <c r="O57" s="127"/>
      <c r="P57" s="47"/>
    </row>
    <row r="58" spans="1:16" ht="18" x14ac:dyDescent="0.35">
      <c r="A58" s="51"/>
      <c r="B58" s="52"/>
      <c r="C58" s="52"/>
      <c r="D58" s="53"/>
      <c r="E58" s="51"/>
      <c r="F58" s="47"/>
      <c r="G58" s="48"/>
      <c r="H58" s="47"/>
      <c r="I58" s="47"/>
      <c r="J58" s="49"/>
      <c r="K58" s="47"/>
      <c r="L58" s="47"/>
      <c r="M58" s="50"/>
      <c r="N58" s="47"/>
      <c r="O58" s="127"/>
      <c r="P58" s="47"/>
    </row>
    <row r="59" spans="1:16" ht="18" x14ac:dyDescent="0.35">
      <c r="A59" s="51"/>
      <c r="B59" s="52"/>
      <c r="C59" s="52"/>
      <c r="D59" s="53"/>
      <c r="E59" s="52"/>
      <c r="F59" s="47"/>
      <c r="G59" s="48"/>
      <c r="H59" s="47"/>
      <c r="I59" s="47"/>
      <c r="J59" s="49"/>
      <c r="K59" s="47"/>
      <c r="L59" s="47"/>
      <c r="M59" s="50"/>
      <c r="N59" s="47"/>
      <c r="O59" s="127"/>
      <c r="P59" s="47"/>
    </row>
    <row r="60" spans="1:16" ht="18" x14ac:dyDescent="0.35">
      <c r="A60" s="51"/>
      <c r="B60" s="52"/>
      <c r="C60" s="52"/>
      <c r="D60" s="53"/>
      <c r="E60" s="52"/>
      <c r="F60" s="52"/>
      <c r="G60" s="48"/>
      <c r="H60" s="52"/>
      <c r="I60" s="52"/>
      <c r="J60" s="49"/>
      <c r="K60" s="48"/>
      <c r="L60" s="47"/>
      <c r="M60" s="50"/>
      <c r="N60" s="47"/>
      <c r="O60" s="127"/>
      <c r="P60" s="47"/>
    </row>
    <row r="61" spans="1:16" ht="18" x14ac:dyDescent="0.35">
      <c r="A61" s="51"/>
      <c r="B61" s="52"/>
      <c r="C61" s="52"/>
      <c r="D61" s="53"/>
      <c r="E61" s="52"/>
      <c r="F61" s="52"/>
      <c r="G61" s="48"/>
      <c r="H61" s="52"/>
      <c r="I61" s="52"/>
      <c r="J61" s="49"/>
      <c r="K61" s="47"/>
      <c r="L61" s="47"/>
      <c r="M61" s="50"/>
      <c r="N61" s="47"/>
      <c r="O61" s="127"/>
      <c r="P61" s="47"/>
    </row>
    <row r="62" spans="1:16" ht="18" x14ac:dyDescent="0.35">
      <c r="A62" s="51"/>
      <c r="B62" s="52"/>
      <c r="C62" s="52"/>
      <c r="D62" s="53"/>
      <c r="E62" s="52"/>
      <c r="F62" s="52"/>
      <c r="G62" s="48"/>
      <c r="H62" s="52"/>
      <c r="I62" s="52"/>
      <c r="J62" s="49"/>
      <c r="K62" s="47"/>
      <c r="L62" s="47"/>
      <c r="M62" s="50"/>
      <c r="N62" s="47"/>
      <c r="O62" s="127"/>
      <c r="P62" s="47"/>
    </row>
    <row r="63" spans="1:16" ht="18" x14ac:dyDescent="0.35">
      <c r="A63" s="51"/>
      <c r="B63" s="52"/>
      <c r="C63" s="52"/>
      <c r="D63" s="53"/>
      <c r="E63" s="52"/>
      <c r="F63" s="52"/>
      <c r="G63" s="48"/>
      <c r="H63" s="52"/>
      <c r="I63" s="52"/>
      <c r="J63" s="49"/>
      <c r="K63" s="47"/>
      <c r="L63" s="47"/>
      <c r="M63" s="50"/>
      <c r="N63" s="47"/>
      <c r="O63" s="127"/>
      <c r="P63" s="47"/>
    </row>
    <row r="64" spans="1:16" ht="18" x14ac:dyDescent="0.35">
      <c r="A64" s="51"/>
      <c r="B64" s="52"/>
      <c r="C64" s="52"/>
      <c r="D64" s="53"/>
      <c r="E64" s="52"/>
      <c r="F64" s="52"/>
      <c r="G64" s="48"/>
      <c r="H64" s="52"/>
      <c r="I64" s="52"/>
      <c r="J64" s="49"/>
      <c r="K64" s="47"/>
      <c r="L64" s="47"/>
      <c r="M64" s="50"/>
      <c r="N64" s="47"/>
      <c r="O64" s="127"/>
      <c r="P64" s="47"/>
    </row>
    <row r="65" spans="1:16" ht="18" x14ac:dyDescent="0.35">
      <c r="A65" s="51"/>
      <c r="B65" s="52"/>
      <c r="C65" s="52"/>
      <c r="D65" s="53"/>
      <c r="E65" s="52"/>
      <c r="F65" s="52"/>
      <c r="G65" s="48"/>
      <c r="H65" s="52"/>
      <c r="I65" s="52"/>
      <c r="J65" s="49"/>
      <c r="K65" s="47"/>
      <c r="L65" s="47"/>
      <c r="M65" s="50"/>
      <c r="N65" s="47"/>
      <c r="O65" s="127"/>
      <c r="P65" s="47"/>
    </row>
    <row r="66" spans="1:16" ht="18" x14ac:dyDescent="0.35">
      <c r="A66" s="51"/>
      <c r="B66" s="52"/>
      <c r="C66" s="52"/>
      <c r="D66" s="53"/>
      <c r="E66" s="52"/>
      <c r="F66" s="52"/>
      <c r="G66" s="48"/>
      <c r="H66" s="52"/>
      <c r="I66" s="52"/>
      <c r="J66" s="49"/>
      <c r="K66" s="47"/>
      <c r="L66" s="47"/>
      <c r="M66" s="50"/>
      <c r="N66" s="47"/>
      <c r="O66" s="127"/>
      <c r="P66" s="47"/>
    </row>
    <row r="67" spans="1:16" ht="18" x14ac:dyDescent="0.35">
      <c r="A67" s="51"/>
      <c r="B67" s="52"/>
      <c r="C67" s="52"/>
      <c r="D67" s="53"/>
      <c r="E67" s="52"/>
      <c r="F67" s="52"/>
      <c r="G67" s="48"/>
      <c r="H67" s="52"/>
      <c r="I67" s="52"/>
      <c r="J67" s="49"/>
      <c r="K67" s="48"/>
      <c r="L67" s="47"/>
      <c r="M67" s="50"/>
      <c r="N67" s="47"/>
      <c r="O67" s="127"/>
      <c r="P67" s="47"/>
    </row>
    <row r="68" spans="1:16" ht="18" x14ac:dyDescent="0.35">
      <c r="A68" s="51"/>
      <c r="B68" s="52"/>
      <c r="C68" s="52"/>
      <c r="D68" s="53"/>
      <c r="E68" s="52"/>
      <c r="F68" s="52"/>
      <c r="G68" s="48"/>
      <c r="H68" s="52"/>
      <c r="I68" s="52"/>
      <c r="J68" s="49"/>
      <c r="K68" s="47"/>
      <c r="L68" s="47"/>
      <c r="M68" s="50"/>
      <c r="N68" s="47"/>
      <c r="O68" s="127"/>
      <c r="P68" s="47"/>
    </row>
    <row r="69" spans="1:16" ht="18" x14ac:dyDescent="0.35">
      <c r="A69" s="51"/>
      <c r="B69" s="52"/>
      <c r="C69" s="47"/>
      <c r="D69" s="53"/>
      <c r="E69" s="47"/>
      <c r="F69" s="47"/>
      <c r="G69" s="48"/>
      <c r="H69" s="47"/>
      <c r="I69" s="47"/>
      <c r="J69" s="49"/>
      <c r="K69" s="47"/>
      <c r="L69" s="47"/>
      <c r="M69" s="50"/>
      <c r="N69" s="47"/>
      <c r="O69" s="127"/>
      <c r="P69" s="47"/>
    </row>
    <row r="70" spans="1:16" ht="18" x14ac:dyDescent="0.35">
      <c r="A70" s="51"/>
      <c r="B70" s="52"/>
      <c r="C70" s="47"/>
      <c r="D70" s="53"/>
      <c r="E70" s="47"/>
      <c r="F70" s="47"/>
      <c r="G70" s="48"/>
      <c r="H70" s="47"/>
      <c r="I70" s="47"/>
      <c r="J70" s="49"/>
      <c r="K70" s="47"/>
      <c r="L70" s="47"/>
      <c r="M70" s="50"/>
      <c r="N70" s="47"/>
      <c r="O70" s="127"/>
      <c r="P70" s="47"/>
    </row>
    <row r="71" spans="1:16" ht="18" x14ac:dyDescent="0.35">
      <c r="A71" s="51"/>
      <c r="B71" s="52"/>
      <c r="C71" s="47"/>
      <c r="D71" s="53"/>
      <c r="E71" s="47"/>
      <c r="F71" s="47"/>
      <c r="G71" s="47"/>
      <c r="H71" s="47"/>
      <c r="I71" s="47"/>
      <c r="J71" s="49"/>
      <c r="K71" s="47"/>
      <c r="L71" s="47"/>
      <c r="M71" s="50"/>
      <c r="N71" s="47"/>
      <c r="O71" s="127"/>
      <c r="P71" s="47"/>
    </row>
    <row r="72" spans="1:16" ht="18" x14ac:dyDescent="0.35">
      <c r="A72" s="51"/>
      <c r="B72" s="52"/>
      <c r="C72" s="47"/>
      <c r="D72" s="53"/>
      <c r="E72" s="47"/>
      <c r="F72" s="47"/>
      <c r="G72" s="48"/>
      <c r="H72" s="47"/>
      <c r="I72" s="47"/>
      <c r="J72" s="49"/>
      <c r="K72" s="48"/>
      <c r="L72" s="47"/>
      <c r="M72" s="50"/>
      <c r="N72" s="47"/>
      <c r="O72" s="127"/>
      <c r="P72" s="47"/>
    </row>
    <row r="73" spans="1:16" ht="18" x14ac:dyDescent="0.35">
      <c r="A73" s="51"/>
      <c r="B73" s="52"/>
      <c r="C73" s="47"/>
      <c r="D73" s="53"/>
      <c r="E73" s="47"/>
      <c r="F73" s="47"/>
      <c r="G73" s="48"/>
      <c r="H73" s="47"/>
      <c r="I73" s="47"/>
      <c r="J73" s="49"/>
      <c r="K73" s="48"/>
      <c r="L73" s="50"/>
      <c r="M73" s="50"/>
      <c r="N73" s="47"/>
      <c r="O73" s="127"/>
      <c r="P73" s="47"/>
    </row>
    <row r="74" spans="1:16" ht="18" x14ac:dyDescent="0.35">
      <c r="A74" s="51"/>
      <c r="B74" s="52"/>
      <c r="C74" s="47"/>
      <c r="D74" s="53"/>
      <c r="E74" s="47"/>
      <c r="F74" s="47"/>
      <c r="G74" s="48"/>
      <c r="H74" s="47"/>
      <c r="I74" s="47"/>
      <c r="J74" s="49"/>
      <c r="K74" s="47"/>
      <c r="L74" s="47"/>
      <c r="M74" s="50"/>
      <c r="N74" s="47"/>
      <c r="O74" s="127"/>
      <c r="P74" s="47"/>
    </row>
    <row r="75" spans="1:16" ht="18" x14ac:dyDescent="0.35">
      <c r="A75" s="51"/>
      <c r="B75" s="52"/>
      <c r="C75" s="47"/>
      <c r="D75" s="53"/>
      <c r="E75" s="47"/>
      <c r="F75" s="47"/>
      <c r="G75" s="48"/>
      <c r="H75" s="47"/>
      <c r="I75" s="47"/>
      <c r="J75" s="49"/>
      <c r="K75" s="47"/>
      <c r="L75" s="47"/>
      <c r="M75" s="50"/>
      <c r="N75" s="47"/>
      <c r="O75" s="127"/>
      <c r="P75" s="47"/>
    </row>
    <row r="76" spans="1:16" ht="18" x14ac:dyDescent="0.35">
      <c r="A76" s="51"/>
      <c r="B76" s="52"/>
      <c r="C76" s="47"/>
      <c r="D76" s="53"/>
      <c r="E76" s="47"/>
      <c r="F76" s="47"/>
      <c r="G76" s="48"/>
      <c r="H76" s="47"/>
      <c r="I76" s="47"/>
      <c r="J76" s="49"/>
      <c r="K76" s="47"/>
      <c r="L76" s="47"/>
      <c r="M76" s="50"/>
      <c r="N76" s="47"/>
      <c r="O76" s="127"/>
      <c r="P76" s="47"/>
    </row>
    <row r="77" spans="1:16" ht="18" x14ac:dyDescent="0.35">
      <c r="A77" s="51"/>
      <c r="B77" s="52"/>
      <c r="C77" s="47"/>
      <c r="D77" s="53"/>
      <c r="E77" s="47"/>
      <c r="F77" s="47"/>
      <c r="G77" s="48"/>
      <c r="H77" s="47"/>
      <c r="I77" s="47"/>
      <c r="J77" s="49"/>
      <c r="K77" s="47"/>
      <c r="L77" s="47"/>
      <c r="M77" s="50"/>
      <c r="N77" s="47"/>
      <c r="O77" s="127"/>
      <c r="P77" s="47"/>
    </row>
    <row r="78" spans="1:16" ht="18" x14ac:dyDescent="0.35">
      <c r="A78" s="51"/>
      <c r="B78" s="52"/>
      <c r="C78" s="47"/>
      <c r="D78" s="53"/>
      <c r="E78" s="47"/>
      <c r="F78" s="47"/>
      <c r="G78" s="48"/>
      <c r="H78" s="47"/>
      <c r="I78" s="47"/>
      <c r="J78" s="49"/>
      <c r="K78" s="47"/>
      <c r="L78" s="47"/>
      <c r="M78" s="50"/>
      <c r="N78" s="47"/>
      <c r="O78" s="127"/>
      <c r="P78" s="47"/>
    </row>
    <row r="79" spans="1:16" ht="18" x14ac:dyDescent="0.35">
      <c r="A79" s="51"/>
      <c r="B79" s="52"/>
      <c r="C79" s="47"/>
      <c r="D79" s="53"/>
      <c r="E79" s="47"/>
      <c r="F79" s="47"/>
      <c r="G79" s="48"/>
      <c r="H79" s="47"/>
      <c r="I79" s="47"/>
      <c r="J79" s="49"/>
      <c r="K79" s="47"/>
      <c r="L79" s="47"/>
      <c r="M79" s="50"/>
      <c r="N79" s="47"/>
      <c r="O79" s="127"/>
      <c r="P79" s="47"/>
    </row>
    <row r="80" spans="1:16" ht="18" x14ac:dyDescent="0.35">
      <c r="A80" s="51"/>
      <c r="B80" s="52"/>
      <c r="C80" s="47"/>
      <c r="D80" s="53"/>
      <c r="E80" s="47"/>
      <c r="F80" s="47"/>
      <c r="G80" s="48"/>
      <c r="H80" s="47"/>
      <c r="I80" s="47"/>
      <c r="J80" s="49"/>
      <c r="K80" s="47"/>
      <c r="L80" s="47"/>
      <c r="M80" s="50"/>
      <c r="N80" s="47"/>
      <c r="O80" s="127"/>
      <c r="P80" s="47"/>
    </row>
    <row r="81" spans="1:16" ht="18" x14ac:dyDescent="0.35">
      <c r="A81" s="51"/>
      <c r="B81" s="52"/>
      <c r="C81" s="47"/>
      <c r="D81" s="53"/>
      <c r="E81" s="47"/>
      <c r="F81" s="47"/>
      <c r="G81" s="48"/>
      <c r="H81" s="47"/>
      <c r="I81" s="47"/>
      <c r="J81" s="49"/>
      <c r="K81" s="47"/>
      <c r="L81" s="47"/>
      <c r="M81" s="50"/>
      <c r="N81" s="47"/>
      <c r="O81" s="127"/>
      <c r="P81" s="47"/>
    </row>
    <row r="82" spans="1:16" ht="18" x14ac:dyDescent="0.35">
      <c r="A82" s="51"/>
      <c r="B82" s="52"/>
      <c r="C82" s="47"/>
      <c r="D82" s="53"/>
      <c r="E82" s="47"/>
      <c r="F82" s="47"/>
      <c r="G82" s="48"/>
      <c r="H82" s="47"/>
      <c r="I82" s="47"/>
      <c r="J82" s="49"/>
      <c r="K82" s="47"/>
      <c r="L82" s="47"/>
      <c r="M82" s="50"/>
      <c r="N82" s="47"/>
      <c r="O82" s="127"/>
      <c r="P82" s="47"/>
    </row>
    <row r="83" spans="1:16" ht="18" x14ac:dyDescent="0.35">
      <c r="A83" s="51"/>
      <c r="B83" s="52"/>
      <c r="C83" s="47"/>
      <c r="D83" s="53"/>
      <c r="E83" s="47"/>
      <c r="F83" s="47"/>
      <c r="G83" s="48"/>
      <c r="H83" s="47"/>
      <c r="I83" s="47"/>
      <c r="J83" s="49"/>
      <c r="K83" s="47"/>
      <c r="L83" s="47"/>
      <c r="M83" s="50"/>
      <c r="N83" s="47"/>
      <c r="O83" s="127"/>
      <c r="P83" s="47"/>
    </row>
    <row r="84" spans="1:16" ht="18" x14ac:dyDescent="0.35">
      <c r="A84" s="51"/>
      <c r="B84" s="52"/>
      <c r="C84" s="47"/>
      <c r="D84" s="53"/>
      <c r="E84" s="47"/>
      <c r="F84" s="47"/>
      <c r="G84" s="48"/>
      <c r="H84" s="47"/>
      <c r="I84" s="47"/>
      <c r="J84" s="49"/>
      <c r="K84" s="47"/>
      <c r="L84" s="47"/>
      <c r="M84" s="50"/>
      <c r="N84" s="47"/>
      <c r="O84" s="127"/>
      <c r="P84" s="47"/>
    </row>
    <row r="85" spans="1:16" ht="18" x14ac:dyDescent="0.35">
      <c r="A85" s="51"/>
      <c r="B85" s="52"/>
      <c r="C85" s="47"/>
      <c r="D85" s="53"/>
      <c r="E85" s="47"/>
      <c r="F85" s="47"/>
      <c r="G85" s="48"/>
      <c r="H85" s="47"/>
      <c r="I85" s="47"/>
      <c r="J85" s="49"/>
      <c r="K85" s="47"/>
      <c r="L85" s="47"/>
      <c r="M85" s="50"/>
      <c r="N85" s="47"/>
      <c r="O85" s="127"/>
      <c r="P85" s="47"/>
    </row>
    <row r="86" spans="1:16" ht="18" x14ac:dyDescent="0.35">
      <c r="A86" s="51"/>
      <c r="B86" s="52"/>
      <c r="C86" s="47"/>
      <c r="D86" s="53"/>
      <c r="E86" s="47"/>
      <c r="F86" s="47"/>
      <c r="G86" s="48"/>
      <c r="H86" s="47"/>
      <c r="I86" s="47"/>
      <c r="J86" s="49"/>
      <c r="K86" s="47"/>
      <c r="L86" s="47"/>
      <c r="M86" s="50"/>
      <c r="N86" s="47"/>
      <c r="O86" s="127"/>
      <c r="P86" s="47"/>
    </row>
    <row r="87" spans="1:16" ht="18" x14ac:dyDescent="0.35">
      <c r="A87" s="51"/>
      <c r="B87" s="52"/>
      <c r="C87" s="47"/>
      <c r="D87" s="53"/>
      <c r="E87" s="47"/>
      <c r="F87" s="47"/>
      <c r="G87" s="48"/>
      <c r="H87" s="47"/>
      <c r="I87" s="47"/>
      <c r="J87" s="49"/>
      <c r="K87" s="47"/>
      <c r="L87" s="47"/>
      <c r="M87" s="50"/>
      <c r="N87" s="47"/>
      <c r="O87" s="127"/>
      <c r="P87" s="47"/>
    </row>
    <row r="88" spans="1:16" ht="18" x14ac:dyDescent="0.35">
      <c r="A88" s="51"/>
      <c r="B88" s="52"/>
      <c r="C88" s="47"/>
      <c r="D88" s="53"/>
      <c r="E88" s="47"/>
      <c r="F88" s="47"/>
      <c r="G88" s="48"/>
      <c r="H88" s="47"/>
      <c r="I88" s="47"/>
      <c r="J88" s="49"/>
      <c r="K88" s="47"/>
      <c r="L88" s="47"/>
      <c r="M88" s="50"/>
      <c r="N88" s="47"/>
      <c r="O88" s="127"/>
      <c r="P88" s="47"/>
    </row>
    <row r="89" spans="1:16" ht="18" x14ac:dyDescent="0.35">
      <c r="A89" s="51"/>
      <c r="B89" s="52"/>
      <c r="C89" s="47"/>
      <c r="D89" s="53"/>
      <c r="E89" s="47"/>
      <c r="F89" s="47"/>
      <c r="G89" s="48"/>
      <c r="H89" s="47"/>
      <c r="I89" s="47"/>
      <c r="J89" s="49"/>
      <c r="K89" s="47"/>
      <c r="L89" s="47"/>
      <c r="M89" s="50"/>
      <c r="N89" s="47"/>
      <c r="O89" s="127"/>
      <c r="P89" s="47"/>
    </row>
    <row r="90" spans="1:16" ht="18" x14ac:dyDescent="0.35">
      <c r="A90" s="51"/>
      <c r="B90" s="52"/>
      <c r="C90" s="47"/>
      <c r="D90" s="53"/>
      <c r="E90" s="47"/>
      <c r="F90" s="47"/>
      <c r="G90" s="48"/>
      <c r="H90" s="47"/>
      <c r="I90" s="47"/>
      <c r="J90" s="49"/>
      <c r="K90" s="47"/>
      <c r="L90" s="47"/>
      <c r="M90" s="50"/>
      <c r="N90" s="47"/>
      <c r="O90" s="127"/>
      <c r="P90" s="47"/>
    </row>
    <row r="91" spans="1:16" ht="18" x14ac:dyDescent="0.35">
      <c r="A91" s="51"/>
      <c r="B91" s="52"/>
      <c r="C91" s="47"/>
      <c r="D91" s="53"/>
      <c r="E91" s="47"/>
      <c r="F91" s="47"/>
      <c r="G91" s="48"/>
      <c r="H91" s="47"/>
      <c r="I91" s="47"/>
      <c r="J91" s="49"/>
      <c r="K91" s="47"/>
      <c r="L91" s="47"/>
      <c r="M91" s="50"/>
      <c r="N91" s="47"/>
      <c r="O91" s="127"/>
      <c r="P91" s="47"/>
    </row>
    <row r="92" spans="1:16" ht="18" x14ac:dyDescent="0.35">
      <c r="A92" s="51"/>
      <c r="B92" s="52"/>
      <c r="C92" s="47"/>
      <c r="D92" s="53"/>
      <c r="E92" s="47"/>
      <c r="F92" s="47"/>
      <c r="G92" s="48"/>
      <c r="H92" s="47"/>
      <c r="I92" s="47"/>
      <c r="J92" s="49"/>
      <c r="K92" s="47"/>
      <c r="L92" s="47"/>
      <c r="M92" s="50"/>
      <c r="N92" s="47"/>
      <c r="O92" s="127"/>
      <c r="P92" s="47"/>
    </row>
    <row r="93" spans="1:16" ht="18" x14ac:dyDescent="0.35">
      <c r="A93" s="51"/>
      <c r="B93" s="52"/>
      <c r="C93" s="47"/>
      <c r="D93" s="53"/>
      <c r="E93" s="47"/>
      <c r="F93" s="47"/>
      <c r="G93" s="55"/>
      <c r="H93" s="47"/>
      <c r="I93" s="47"/>
      <c r="J93" s="49"/>
      <c r="K93" s="47"/>
      <c r="L93" s="47"/>
      <c r="M93" s="50"/>
      <c r="N93" s="47"/>
      <c r="O93" s="127"/>
      <c r="P93" s="47"/>
    </row>
    <row r="94" spans="1:16" ht="18" x14ac:dyDescent="0.35">
      <c r="A94" s="51"/>
      <c r="B94" s="52"/>
      <c r="C94" s="47"/>
      <c r="D94" s="53"/>
      <c r="E94" s="47"/>
      <c r="F94" s="47"/>
      <c r="G94" s="48"/>
      <c r="H94" s="47"/>
      <c r="I94" s="47"/>
      <c r="J94" s="49"/>
      <c r="K94" s="47"/>
      <c r="L94" s="47"/>
      <c r="M94" s="50"/>
      <c r="N94" s="47"/>
      <c r="O94" s="127"/>
      <c r="P94" s="47"/>
    </row>
    <row r="95" spans="1:16" ht="18" x14ac:dyDescent="0.35">
      <c r="A95" s="51"/>
      <c r="B95" s="52"/>
      <c r="C95" s="47"/>
      <c r="D95" s="53"/>
      <c r="E95" s="47"/>
      <c r="F95" s="47"/>
      <c r="G95" s="48"/>
      <c r="H95" s="47"/>
      <c r="I95" s="47"/>
      <c r="J95" s="49"/>
      <c r="K95" s="47"/>
      <c r="L95" s="47"/>
      <c r="M95" s="50"/>
      <c r="N95" s="47"/>
      <c r="O95" s="127"/>
      <c r="P95" s="47"/>
    </row>
    <row r="96" spans="1:16" ht="18" x14ac:dyDescent="0.35">
      <c r="A96" s="51"/>
      <c r="B96" s="52"/>
      <c r="C96" s="47"/>
      <c r="D96" s="53"/>
      <c r="E96" s="47"/>
      <c r="F96" s="47"/>
      <c r="G96" s="48"/>
      <c r="H96" s="47"/>
      <c r="I96" s="47"/>
      <c r="J96" s="49"/>
      <c r="K96" s="47"/>
      <c r="L96" s="47"/>
      <c r="M96" s="50"/>
      <c r="N96" s="47"/>
      <c r="O96" s="127"/>
      <c r="P96" s="47"/>
    </row>
    <row r="97" spans="1:16" ht="18" x14ac:dyDescent="0.35">
      <c r="A97" s="51"/>
      <c r="B97" s="52"/>
      <c r="C97" s="47"/>
      <c r="D97" s="53"/>
      <c r="E97" s="47"/>
      <c r="F97" s="47"/>
      <c r="G97" s="48"/>
      <c r="H97" s="47"/>
      <c r="I97" s="47"/>
      <c r="J97" s="49"/>
      <c r="K97" s="47"/>
      <c r="L97" s="47"/>
      <c r="M97" s="50"/>
      <c r="N97" s="47"/>
      <c r="O97" s="127"/>
      <c r="P97" s="47"/>
    </row>
    <row r="98" spans="1:16" ht="18" x14ac:dyDescent="0.35">
      <c r="A98" s="51"/>
      <c r="B98" s="52"/>
      <c r="C98" s="47"/>
      <c r="D98" s="53"/>
      <c r="E98" s="47"/>
      <c r="F98" s="47"/>
      <c r="G98" s="48"/>
      <c r="H98" s="47"/>
      <c r="I98" s="47"/>
      <c r="J98" s="49"/>
      <c r="K98" s="47"/>
      <c r="L98" s="47"/>
      <c r="M98" s="50"/>
      <c r="N98" s="47"/>
      <c r="O98" s="127"/>
      <c r="P98" s="47"/>
    </row>
    <row r="99" spans="1:16" ht="18" x14ac:dyDescent="0.35">
      <c r="A99" s="51"/>
      <c r="B99" s="52"/>
      <c r="C99" s="47"/>
      <c r="D99" s="53"/>
      <c r="E99" s="47"/>
      <c r="F99" s="47"/>
      <c r="G99" s="48"/>
      <c r="H99" s="47"/>
      <c r="I99" s="47"/>
      <c r="J99" s="49"/>
      <c r="K99" s="47"/>
      <c r="L99" s="47"/>
      <c r="M99" s="50"/>
      <c r="N99" s="47"/>
      <c r="O99" s="127"/>
      <c r="P99" s="47"/>
    </row>
    <row r="100" spans="1:16" ht="18" x14ac:dyDescent="0.35">
      <c r="A100" s="51"/>
      <c r="B100" s="52"/>
      <c r="C100" s="47"/>
      <c r="D100" s="53"/>
      <c r="E100" s="47"/>
      <c r="F100" s="47"/>
      <c r="G100" s="48"/>
      <c r="H100" s="47"/>
      <c r="I100" s="47"/>
      <c r="J100" s="49"/>
      <c r="K100" s="47"/>
      <c r="L100" s="47"/>
      <c r="M100" s="50"/>
      <c r="N100" s="47"/>
      <c r="O100" s="127"/>
      <c r="P100" s="47"/>
    </row>
    <row r="101" spans="1:16" ht="18" x14ac:dyDescent="0.35">
      <c r="A101" s="46"/>
      <c r="B101" s="52"/>
      <c r="C101" s="47"/>
      <c r="D101" s="53"/>
      <c r="E101" s="47"/>
      <c r="F101" s="47"/>
      <c r="G101" s="55"/>
      <c r="H101" s="47"/>
      <c r="I101" s="47"/>
      <c r="J101" s="49"/>
      <c r="K101" s="47"/>
      <c r="L101" s="47"/>
      <c r="M101" s="50"/>
      <c r="N101" s="47"/>
      <c r="O101" s="127"/>
      <c r="P101" s="47"/>
    </row>
    <row r="102" spans="1:16" ht="18" x14ac:dyDescent="0.35">
      <c r="A102" s="46"/>
      <c r="B102" s="52"/>
      <c r="C102" s="47"/>
      <c r="D102" s="53"/>
      <c r="E102" s="47"/>
      <c r="F102" s="47"/>
      <c r="G102" s="48"/>
      <c r="H102" s="47"/>
      <c r="I102" s="47"/>
      <c r="J102" s="49"/>
      <c r="K102" s="47"/>
      <c r="L102" s="47"/>
      <c r="M102" s="50"/>
      <c r="N102" s="47"/>
      <c r="O102" s="127"/>
      <c r="P102" s="47"/>
    </row>
    <row r="103" spans="1:16" ht="18" x14ac:dyDescent="0.35">
      <c r="A103" s="46"/>
      <c r="B103" s="52"/>
      <c r="C103" s="47"/>
      <c r="D103" s="53"/>
      <c r="E103" s="47"/>
      <c r="F103" s="47"/>
      <c r="G103" s="48"/>
      <c r="H103" s="47"/>
      <c r="I103" s="47"/>
      <c r="J103" s="49"/>
      <c r="K103" s="47"/>
      <c r="L103" s="47"/>
      <c r="M103" s="50"/>
      <c r="N103" s="47"/>
      <c r="O103" s="127"/>
      <c r="P103" s="47"/>
    </row>
    <row r="104" spans="1:16" ht="18" x14ac:dyDescent="0.35">
      <c r="A104" s="46"/>
      <c r="B104" s="52"/>
      <c r="C104" s="47"/>
      <c r="D104" s="53"/>
      <c r="E104" s="47"/>
      <c r="F104" s="47"/>
      <c r="G104" s="48"/>
      <c r="H104" s="47"/>
      <c r="I104" s="47"/>
      <c r="J104" s="49"/>
      <c r="K104" s="47"/>
      <c r="L104" s="47"/>
      <c r="M104" s="50"/>
      <c r="N104" s="47"/>
      <c r="O104" s="127"/>
      <c r="P104" s="47"/>
    </row>
    <row r="105" spans="1:16" ht="18" x14ac:dyDescent="0.35">
      <c r="A105" s="46"/>
      <c r="B105" s="52"/>
      <c r="C105" s="47"/>
      <c r="D105" s="53"/>
      <c r="E105" s="47"/>
      <c r="F105" s="47"/>
      <c r="G105" s="48"/>
      <c r="H105" s="47"/>
      <c r="I105" s="47"/>
      <c r="J105" s="49"/>
      <c r="K105" s="47"/>
      <c r="L105" s="47"/>
      <c r="M105" s="50"/>
      <c r="N105" s="47"/>
      <c r="O105" s="127"/>
      <c r="P105" s="47"/>
    </row>
    <row r="106" spans="1:16" ht="18" x14ac:dyDescent="0.35">
      <c r="A106" s="46"/>
      <c r="B106" s="52"/>
      <c r="C106" s="47"/>
      <c r="D106" s="53"/>
      <c r="E106" s="47"/>
      <c r="F106" s="47"/>
      <c r="G106" s="48"/>
      <c r="H106" s="47"/>
      <c r="I106" s="47"/>
      <c r="J106" s="49"/>
      <c r="K106" s="47"/>
      <c r="L106" s="47"/>
      <c r="M106" s="50"/>
      <c r="N106" s="47"/>
      <c r="O106" s="127"/>
      <c r="P106" s="47"/>
    </row>
    <row r="107" spans="1:16" ht="18" x14ac:dyDescent="0.35">
      <c r="A107" s="46"/>
      <c r="B107" s="52"/>
      <c r="C107" s="47"/>
      <c r="D107" s="53"/>
      <c r="E107" s="47"/>
      <c r="F107" s="47"/>
      <c r="G107" s="48"/>
      <c r="H107" s="47"/>
      <c r="I107" s="47"/>
      <c r="J107" s="49"/>
      <c r="K107" s="47"/>
      <c r="L107" s="47"/>
      <c r="M107" s="50"/>
      <c r="N107" s="47"/>
      <c r="O107" s="127"/>
      <c r="P107" s="47"/>
    </row>
    <row r="108" spans="1:16" ht="18" x14ac:dyDescent="0.35">
      <c r="A108" s="46"/>
      <c r="B108" s="52"/>
      <c r="C108" s="47"/>
      <c r="D108" s="53"/>
      <c r="E108" s="47"/>
      <c r="F108" s="47"/>
      <c r="G108" s="48"/>
      <c r="H108" s="47"/>
      <c r="I108" s="47"/>
      <c r="J108" s="49"/>
      <c r="K108" s="47"/>
      <c r="L108" s="47"/>
      <c r="M108" s="50"/>
      <c r="N108" s="47"/>
      <c r="O108" s="127"/>
      <c r="P108" s="47"/>
    </row>
    <row r="109" spans="1:16" ht="18" x14ac:dyDescent="0.35">
      <c r="A109" s="46"/>
      <c r="B109" s="52"/>
      <c r="C109" s="47"/>
      <c r="D109" s="53"/>
      <c r="E109" s="47"/>
      <c r="F109" s="47"/>
      <c r="G109" s="47"/>
      <c r="H109" s="47"/>
      <c r="I109" s="47"/>
      <c r="J109" s="49"/>
      <c r="K109" s="47"/>
      <c r="L109" s="47"/>
      <c r="M109" s="50"/>
      <c r="N109" s="47"/>
      <c r="O109" s="127"/>
      <c r="P109" s="47"/>
    </row>
    <row r="110" spans="1:16" ht="18" x14ac:dyDescent="0.35">
      <c r="A110" s="46"/>
      <c r="B110" s="52"/>
      <c r="C110" s="47"/>
      <c r="D110" s="53"/>
      <c r="E110" s="47"/>
      <c r="F110" s="47"/>
      <c r="G110" s="48"/>
      <c r="H110" s="47"/>
      <c r="I110" s="47"/>
      <c r="J110" s="49"/>
      <c r="K110" s="47"/>
      <c r="L110" s="47"/>
      <c r="M110" s="50"/>
      <c r="N110" s="47"/>
      <c r="O110" s="127"/>
      <c r="P110" s="47"/>
    </row>
    <row r="111" spans="1:16" ht="18" x14ac:dyDescent="0.35">
      <c r="A111" s="46"/>
      <c r="B111" s="52"/>
      <c r="C111" s="47"/>
      <c r="D111" s="53"/>
      <c r="E111" s="47"/>
      <c r="F111" s="47"/>
      <c r="G111" s="48"/>
      <c r="H111" s="47"/>
      <c r="I111" s="47"/>
      <c r="J111" s="49"/>
      <c r="K111" s="47"/>
      <c r="L111" s="47"/>
      <c r="M111" s="50"/>
      <c r="N111" s="47"/>
      <c r="O111" s="127"/>
      <c r="P111" s="47"/>
    </row>
    <row r="112" spans="1:16" ht="18" x14ac:dyDescent="0.35">
      <c r="A112" s="46"/>
      <c r="B112" s="52"/>
      <c r="C112" s="47"/>
      <c r="D112" s="53"/>
      <c r="E112" s="47"/>
      <c r="F112" s="47"/>
      <c r="G112" s="48"/>
      <c r="H112" s="47"/>
      <c r="I112" s="47"/>
      <c r="J112" s="49"/>
      <c r="K112" s="47"/>
      <c r="L112" s="47"/>
      <c r="M112" s="50"/>
      <c r="N112" s="47"/>
      <c r="O112" s="127"/>
      <c r="P112" s="47"/>
    </row>
    <row r="113" spans="1:16" ht="18" x14ac:dyDescent="0.35">
      <c r="A113" s="46"/>
      <c r="B113" s="52"/>
      <c r="C113" s="47"/>
      <c r="D113" s="53"/>
      <c r="E113" s="47"/>
      <c r="F113" s="47"/>
      <c r="G113" s="55"/>
      <c r="H113" s="47"/>
      <c r="I113" s="47"/>
      <c r="J113" s="49"/>
      <c r="K113" s="47"/>
      <c r="L113" s="47"/>
      <c r="M113" s="50"/>
      <c r="N113" s="47"/>
      <c r="O113" s="127"/>
      <c r="P113" s="47"/>
    </row>
    <row r="114" spans="1:16" ht="18" x14ac:dyDescent="0.35">
      <c r="A114" s="46"/>
      <c r="B114" s="52"/>
      <c r="C114" s="47"/>
      <c r="D114" s="53"/>
      <c r="E114" s="47"/>
      <c r="F114" s="47"/>
      <c r="G114" s="48"/>
      <c r="H114" s="47"/>
      <c r="I114" s="47"/>
      <c r="J114" s="49"/>
      <c r="K114" s="47"/>
      <c r="L114" s="47"/>
      <c r="M114" s="50"/>
      <c r="N114" s="47"/>
      <c r="O114" s="127"/>
      <c r="P114" s="47"/>
    </row>
    <row r="115" spans="1:16" ht="18" x14ac:dyDescent="0.35">
      <c r="A115" s="46"/>
      <c r="B115" s="52"/>
      <c r="C115" s="47"/>
      <c r="D115" s="53"/>
      <c r="E115" s="47"/>
      <c r="F115" s="47"/>
      <c r="G115" s="48"/>
      <c r="H115" s="47"/>
      <c r="I115" s="47"/>
      <c r="J115" s="49"/>
      <c r="K115" s="47"/>
      <c r="L115" s="47"/>
      <c r="M115" s="50"/>
      <c r="N115" s="47"/>
      <c r="O115" s="127"/>
      <c r="P115" s="47"/>
    </row>
    <row r="116" spans="1:16" ht="18" x14ac:dyDescent="0.35">
      <c r="A116" s="46"/>
      <c r="B116" s="52"/>
      <c r="C116" s="47"/>
      <c r="D116" s="53"/>
      <c r="E116" s="47"/>
      <c r="F116" s="47"/>
      <c r="G116" s="48"/>
      <c r="H116" s="47"/>
      <c r="I116" s="47"/>
      <c r="J116" s="49"/>
      <c r="K116" s="47"/>
      <c r="L116" s="47"/>
      <c r="M116" s="50"/>
      <c r="N116" s="47"/>
      <c r="O116" s="127"/>
      <c r="P116" s="47"/>
    </row>
    <row r="117" spans="1:16" ht="18" x14ac:dyDescent="0.35">
      <c r="A117" s="46"/>
      <c r="B117" s="52"/>
      <c r="C117" s="47"/>
      <c r="D117" s="53"/>
      <c r="E117" s="47"/>
      <c r="F117" s="47"/>
      <c r="G117" s="48"/>
      <c r="H117" s="47"/>
      <c r="I117" s="47"/>
      <c r="J117" s="49"/>
      <c r="K117" s="47"/>
      <c r="L117" s="47"/>
      <c r="M117" s="50"/>
      <c r="N117" s="47"/>
      <c r="O117" s="127"/>
      <c r="P117" s="47"/>
    </row>
    <row r="118" spans="1:16" ht="18" x14ac:dyDescent="0.35">
      <c r="A118" s="46"/>
      <c r="B118" s="52"/>
      <c r="C118" s="47"/>
      <c r="D118" s="53"/>
      <c r="E118" s="47"/>
      <c r="F118" s="47"/>
      <c r="G118" s="48"/>
      <c r="H118" s="47"/>
      <c r="I118" s="47"/>
      <c r="J118" s="49"/>
      <c r="K118" s="47"/>
      <c r="L118" s="47"/>
      <c r="M118" s="50"/>
      <c r="N118" s="47"/>
      <c r="O118" s="127"/>
      <c r="P118" s="47"/>
    </row>
    <row r="119" spans="1:16" ht="18" x14ac:dyDescent="0.35">
      <c r="A119" s="46"/>
      <c r="B119" s="52"/>
      <c r="C119" s="47"/>
      <c r="D119" s="53"/>
      <c r="E119" s="47"/>
      <c r="F119" s="47"/>
      <c r="G119" s="48"/>
      <c r="H119" s="47"/>
      <c r="I119" s="47"/>
      <c r="J119" s="49"/>
      <c r="K119" s="47"/>
      <c r="L119" s="47"/>
      <c r="M119" s="50"/>
      <c r="N119" s="47"/>
      <c r="O119" s="127"/>
      <c r="P119" s="47"/>
    </row>
    <row r="120" spans="1:16" ht="18" x14ac:dyDescent="0.35">
      <c r="A120" s="46"/>
      <c r="B120" s="52"/>
      <c r="C120" s="47"/>
      <c r="D120" s="53"/>
      <c r="E120" s="47"/>
      <c r="F120" s="47"/>
      <c r="G120" s="48"/>
      <c r="H120" s="47"/>
      <c r="I120" s="47"/>
      <c r="J120" s="49"/>
      <c r="K120" s="47"/>
      <c r="L120" s="47"/>
      <c r="M120" s="50"/>
      <c r="N120" s="47"/>
      <c r="O120" s="127"/>
      <c r="P120" s="47"/>
    </row>
    <row r="121" spans="1:16" ht="18" x14ac:dyDescent="0.35">
      <c r="A121" s="46"/>
      <c r="B121" s="52"/>
      <c r="C121" s="47"/>
      <c r="D121" s="53"/>
      <c r="E121" s="47"/>
      <c r="F121" s="47"/>
      <c r="G121" s="55"/>
      <c r="H121" s="47"/>
      <c r="I121" s="47"/>
      <c r="J121" s="49"/>
      <c r="K121" s="47"/>
      <c r="L121" s="47"/>
      <c r="M121" s="50"/>
      <c r="N121" s="47"/>
      <c r="O121" s="127"/>
      <c r="P121" s="47"/>
    </row>
    <row r="122" spans="1:16" ht="18" x14ac:dyDescent="0.35">
      <c r="A122" s="46"/>
      <c r="B122" s="52"/>
      <c r="C122" s="47"/>
      <c r="D122" s="53"/>
      <c r="E122" s="47"/>
      <c r="F122" s="47"/>
      <c r="G122" s="47"/>
      <c r="H122" s="47"/>
      <c r="I122" s="47"/>
      <c r="J122" s="49"/>
      <c r="K122" s="47"/>
      <c r="L122" s="47"/>
      <c r="M122" s="50"/>
      <c r="N122" s="47"/>
      <c r="O122" s="127"/>
      <c r="P122" s="47"/>
    </row>
    <row r="123" spans="1:16" ht="18" x14ac:dyDescent="0.35">
      <c r="A123" s="46"/>
      <c r="B123" s="52"/>
      <c r="C123" s="47"/>
      <c r="D123" s="53"/>
      <c r="E123" s="47"/>
      <c r="F123" s="47"/>
      <c r="G123" s="55"/>
      <c r="H123" s="47"/>
      <c r="I123" s="47"/>
      <c r="J123" s="49"/>
      <c r="K123" s="47"/>
      <c r="L123" s="47"/>
      <c r="M123" s="50"/>
      <c r="N123" s="47"/>
      <c r="O123" s="127"/>
      <c r="P123" s="47"/>
    </row>
    <row r="124" spans="1:16" ht="18" x14ac:dyDescent="0.35">
      <c r="A124" s="46"/>
      <c r="B124" s="52"/>
      <c r="C124" s="47"/>
      <c r="D124" s="53"/>
      <c r="E124" s="47"/>
      <c r="F124" s="47"/>
      <c r="G124" s="48"/>
      <c r="H124" s="47"/>
      <c r="I124" s="47"/>
      <c r="J124" s="49"/>
      <c r="K124" s="47"/>
      <c r="L124" s="47"/>
      <c r="M124" s="50"/>
      <c r="N124" s="47"/>
      <c r="O124" s="127"/>
      <c r="P124" s="47"/>
    </row>
    <row r="125" spans="1:16" ht="18" x14ac:dyDescent="0.35">
      <c r="A125" s="46"/>
      <c r="B125" s="52"/>
      <c r="C125" s="47"/>
      <c r="D125" s="47"/>
      <c r="E125" s="47"/>
      <c r="F125" s="47"/>
      <c r="G125" s="48"/>
      <c r="H125" s="47"/>
      <c r="I125" s="47"/>
      <c r="J125" s="49"/>
      <c r="K125" s="47"/>
      <c r="L125" s="47"/>
      <c r="M125" s="50"/>
      <c r="N125" s="47"/>
      <c r="O125" s="127"/>
      <c r="P125" s="47"/>
    </row>
    <row r="126" spans="1:16" ht="18" x14ac:dyDescent="0.35">
      <c r="A126" s="46"/>
      <c r="B126" s="52"/>
      <c r="C126" s="47"/>
      <c r="D126" s="53"/>
      <c r="E126" s="47"/>
      <c r="F126" s="47"/>
      <c r="G126" s="48"/>
      <c r="H126" s="47"/>
      <c r="I126" s="47"/>
      <c r="J126" s="49"/>
      <c r="K126" s="47"/>
      <c r="L126" s="47"/>
      <c r="M126" s="50"/>
      <c r="N126" s="47"/>
      <c r="O126" s="127"/>
      <c r="P126" s="47"/>
    </row>
    <row r="127" spans="1:16" ht="18" x14ac:dyDescent="0.35">
      <c r="A127" s="46"/>
      <c r="B127" s="52"/>
      <c r="C127" s="47"/>
      <c r="D127" s="53"/>
      <c r="E127" s="47"/>
      <c r="F127" s="47"/>
      <c r="G127" s="48"/>
      <c r="H127" s="47"/>
      <c r="I127" s="47"/>
      <c r="J127" s="49"/>
      <c r="K127" s="47"/>
      <c r="L127" s="47"/>
      <c r="M127" s="50"/>
      <c r="N127" s="47"/>
      <c r="O127" s="127"/>
      <c r="P127" s="47"/>
    </row>
    <row r="128" spans="1:16" ht="18" x14ac:dyDescent="0.35">
      <c r="A128" s="46"/>
      <c r="B128" s="52"/>
      <c r="C128" s="47"/>
      <c r="D128" s="53"/>
      <c r="E128" s="47"/>
      <c r="F128" s="47"/>
      <c r="G128" s="48"/>
      <c r="H128" s="47"/>
      <c r="I128" s="47"/>
      <c r="J128" s="49"/>
      <c r="K128" s="47"/>
      <c r="L128" s="47"/>
      <c r="M128" s="50"/>
      <c r="N128" s="47"/>
      <c r="O128" s="127"/>
      <c r="P128" s="47"/>
    </row>
    <row r="129" spans="1:16" ht="18" x14ac:dyDescent="0.35">
      <c r="A129" s="46"/>
      <c r="B129" s="52"/>
      <c r="C129" s="47"/>
      <c r="D129" s="53"/>
      <c r="E129" s="47"/>
      <c r="F129" s="47"/>
      <c r="G129" s="48"/>
      <c r="H129" s="47"/>
      <c r="I129" s="47"/>
      <c r="J129" s="49"/>
      <c r="K129" s="47"/>
      <c r="L129" s="47"/>
      <c r="M129" s="50"/>
      <c r="N129" s="47"/>
      <c r="O129" s="127"/>
      <c r="P129" s="47"/>
    </row>
    <row r="130" spans="1:16" ht="18" x14ac:dyDescent="0.35">
      <c r="A130" s="46"/>
      <c r="B130" s="52"/>
      <c r="C130" s="47"/>
      <c r="D130" s="53"/>
      <c r="E130" s="47"/>
      <c r="F130" s="47"/>
      <c r="G130" s="48"/>
      <c r="H130" s="47"/>
      <c r="I130" s="47"/>
      <c r="J130" s="49"/>
      <c r="K130" s="47"/>
      <c r="L130" s="47"/>
      <c r="M130" s="50"/>
      <c r="N130" s="47"/>
      <c r="O130" s="127"/>
      <c r="P130" s="47"/>
    </row>
    <row r="131" spans="1:16" ht="18" x14ac:dyDescent="0.35">
      <c r="A131" s="46"/>
      <c r="B131" s="52"/>
      <c r="C131" s="47"/>
      <c r="D131" s="53"/>
      <c r="E131" s="47"/>
      <c r="F131" s="47"/>
      <c r="G131" s="48"/>
      <c r="H131" s="47"/>
      <c r="I131" s="47"/>
      <c r="J131" s="49"/>
      <c r="K131" s="47"/>
      <c r="L131" s="47"/>
      <c r="M131" s="50"/>
      <c r="N131" s="47"/>
      <c r="O131" s="127"/>
      <c r="P131" s="47"/>
    </row>
    <row r="132" spans="1:16" ht="18" x14ac:dyDescent="0.35">
      <c r="A132" s="46"/>
      <c r="B132" s="52"/>
      <c r="C132" s="47"/>
      <c r="D132" s="47"/>
      <c r="E132" s="47"/>
      <c r="F132" s="47"/>
      <c r="G132" s="48"/>
      <c r="H132" s="47"/>
      <c r="I132" s="47"/>
      <c r="J132" s="49"/>
      <c r="K132" s="47"/>
      <c r="L132" s="47"/>
      <c r="M132" s="50"/>
      <c r="N132" s="47"/>
      <c r="O132" s="127"/>
      <c r="P132" s="47"/>
    </row>
    <row r="133" spans="1:16" ht="18" x14ac:dyDescent="0.35">
      <c r="A133" s="46"/>
      <c r="B133" s="52"/>
      <c r="C133" s="47"/>
      <c r="D133" s="53"/>
      <c r="E133" s="47"/>
      <c r="F133" s="47"/>
      <c r="G133" s="48"/>
      <c r="H133" s="47"/>
      <c r="I133" s="47"/>
      <c r="J133" s="49"/>
      <c r="K133" s="47"/>
      <c r="L133" s="47"/>
      <c r="M133" s="50"/>
      <c r="N133" s="47"/>
      <c r="O133" s="127"/>
      <c r="P133" s="47"/>
    </row>
    <row r="134" spans="1:16" ht="18" x14ac:dyDescent="0.35">
      <c r="A134" s="46"/>
      <c r="B134" s="52"/>
      <c r="C134" s="47"/>
      <c r="D134" s="53"/>
      <c r="E134" s="47"/>
      <c r="F134" s="47"/>
      <c r="G134" s="48"/>
      <c r="H134" s="47"/>
      <c r="I134" s="47"/>
      <c r="J134" s="49"/>
      <c r="K134" s="47"/>
      <c r="L134" s="47"/>
      <c r="M134" s="50"/>
      <c r="N134" s="47"/>
      <c r="O134" s="127"/>
      <c r="P134" s="47"/>
    </row>
    <row r="135" spans="1:16" ht="18" x14ac:dyDescent="0.35">
      <c r="A135" s="46"/>
      <c r="B135" s="52"/>
      <c r="C135" s="47"/>
      <c r="D135" s="53"/>
      <c r="E135" s="47"/>
      <c r="F135" s="47"/>
      <c r="G135" s="48"/>
      <c r="H135" s="47"/>
      <c r="I135" s="47"/>
      <c r="J135" s="49"/>
      <c r="K135" s="47"/>
      <c r="L135" s="47"/>
      <c r="M135" s="50"/>
      <c r="N135" s="47"/>
      <c r="O135" s="127"/>
      <c r="P135" s="47"/>
    </row>
    <row r="136" spans="1:16" ht="18" x14ac:dyDescent="0.35">
      <c r="A136" s="46"/>
      <c r="B136" s="52"/>
      <c r="C136" s="47"/>
      <c r="D136" s="53"/>
      <c r="E136" s="47"/>
      <c r="F136" s="47"/>
      <c r="G136" s="48"/>
      <c r="H136" s="47"/>
      <c r="I136" s="47"/>
      <c r="J136" s="49"/>
      <c r="K136" s="47"/>
      <c r="L136" s="47"/>
      <c r="M136" s="50"/>
      <c r="N136" s="47"/>
      <c r="O136" s="127"/>
      <c r="P136" s="47"/>
    </row>
    <row r="137" spans="1:16" ht="18" x14ac:dyDescent="0.35">
      <c r="A137" s="46"/>
      <c r="B137" s="52"/>
      <c r="C137" s="47"/>
      <c r="D137" s="53"/>
      <c r="E137" s="47"/>
      <c r="F137" s="47"/>
      <c r="G137" s="48"/>
      <c r="H137" s="47"/>
      <c r="I137" s="47"/>
      <c r="J137" s="49"/>
      <c r="K137" s="47"/>
      <c r="L137" s="47"/>
      <c r="M137" s="50"/>
      <c r="N137" s="47"/>
      <c r="O137" s="127"/>
      <c r="P137" s="47"/>
    </row>
    <row r="138" spans="1:16" ht="18" x14ac:dyDescent="0.35">
      <c r="A138" s="46"/>
      <c r="B138" s="52"/>
      <c r="C138" s="47"/>
      <c r="D138" s="53"/>
      <c r="E138" s="47"/>
      <c r="F138" s="47"/>
      <c r="G138" s="48"/>
      <c r="H138" s="47"/>
      <c r="I138" s="47"/>
      <c r="J138" s="49"/>
      <c r="K138" s="47"/>
      <c r="L138" s="47"/>
      <c r="M138" s="50"/>
      <c r="N138" s="47"/>
      <c r="O138" s="127"/>
      <c r="P138" s="47"/>
    </row>
    <row r="139" spans="1:16" ht="18" x14ac:dyDescent="0.35">
      <c r="A139" s="46"/>
      <c r="B139" s="52"/>
      <c r="C139" s="47"/>
      <c r="D139" s="53"/>
      <c r="E139" s="47"/>
      <c r="F139" s="47"/>
      <c r="G139" s="48"/>
      <c r="H139" s="47"/>
      <c r="I139" s="47"/>
      <c r="J139" s="49"/>
      <c r="K139" s="47"/>
      <c r="L139" s="47"/>
      <c r="M139" s="50"/>
      <c r="N139" s="47"/>
      <c r="O139" s="127"/>
      <c r="P139" s="47"/>
    </row>
    <row r="140" spans="1:16" ht="18" x14ac:dyDescent="0.35">
      <c r="A140" s="46"/>
      <c r="B140" s="52"/>
      <c r="C140" s="47"/>
      <c r="D140" s="53"/>
      <c r="E140" s="47"/>
      <c r="F140" s="47"/>
      <c r="G140" s="48"/>
      <c r="H140" s="47"/>
      <c r="I140" s="47"/>
      <c r="J140" s="49"/>
      <c r="K140" s="47"/>
      <c r="L140" s="47"/>
      <c r="M140" s="50"/>
      <c r="N140" s="47"/>
      <c r="O140" s="127"/>
      <c r="P140" s="47"/>
    </row>
    <row r="141" spans="1:16" ht="18" x14ac:dyDescent="0.35">
      <c r="A141" s="46"/>
      <c r="B141" s="52"/>
      <c r="C141" s="47"/>
      <c r="D141" s="47"/>
      <c r="E141" s="47"/>
      <c r="F141" s="47"/>
      <c r="G141" s="48"/>
      <c r="H141" s="47"/>
      <c r="I141" s="47"/>
      <c r="J141" s="49"/>
      <c r="K141" s="47"/>
      <c r="L141" s="47"/>
      <c r="M141" s="50"/>
      <c r="N141" s="47"/>
      <c r="O141" s="127"/>
      <c r="P141" s="47"/>
    </row>
    <row r="142" spans="1:16" ht="18" x14ac:dyDescent="0.35">
      <c r="A142" s="46"/>
      <c r="B142" s="52"/>
      <c r="C142" s="47"/>
      <c r="D142" s="53"/>
      <c r="E142" s="47"/>
      <c r="F142" s="47"/>
      <c r="G142" s="48"/>
      <c r="H142" s="47"/>
      <c r="I142" s="47"/>
      <c r="J142" s="49"/>
      <c r="K142" s="47"/>
      <c r="L142" s="47"/>
      <c r="M142" s="50"/>
      <c r="N142" s="47"/>
      <c r="O142" s="127"/>
      <c r="P142" s="47"/>
    </row>
    <row r="143" spans="1:16" ht="18" x14ac:dyDescent="0.35">
      <c r="A143" s="46"/>
      <c r="B143" s="52"/>
      <c r="C143" s="47"/>
      <c r="D143" s="53"/>
      <c r="E143" s="47"/>
      <c r="F143" s="47"/>
      <c r="G143" s="48"/>
      <c r="H143" s="47"/>
      <c r="I143" s="47"/>
      <c r="J143" s="49"/>
      <c r="K143" s="47"/>
      <c r="L143" s="47"/>
      <c r="M143" s="50"/>
      <c r="N143" s="47"/>
      <c r="O143" s="127"/>
      <c r="P143" s="47"/>
    </row>
    <row r="144" spans="1:16" ht="18" x14ac:dyDescent="0.35">
      <c r="A144" s="46"/>
      <c r="B144" s="52"/>
      <c r="C144" s="47"/>
      <c r="D144" s="53"/>
      <c r="E144" s="47"/>
      <c r="F144" s="47"/>
      <c r="G144" s="48"/>
      <c r="H144" s="47"/>
      <c r="I144" s="47"/>
      <c r="J144" s="49"/>
      <c r="K144" s="47"/>
      <c r="L144" s="47"/>
      <c r="M144" s="50"/>
      <c r="N144" s="47"/>
      <c r="O144" s="127"/>
      <c r="P144" s="47"/>
    </row>
    <row r="145" spans="1:16" ht="18" x14ac:dyDescent="0.35">
      <c r="A145" s="46"/>
      <c r="B145" s="52"/>
      <c r="C145" s="47"/>
      <c r="D145" s="53"/>
      <c r="E145" s="47"/>
      <c r="F145" s="47"/>
      <c r="G145" s="48"/>
      <c r="H145" s="47"/>
      <c r="I145" s="47"/>
      <c r="J145" s="49"/>
      <c r="K145" s="47"/>
      <c r="L145" s="47"/>
      <c r="M145" s="50"/>
      <c r="N145" s="47"/>
      <c r="O145" s="127"/>
      <c r="P145" s="47"/>
    </row>
    <row r="146" spans="1:16" ht="18" x14ac:dyDescent="0.35">
      <c r="A146" s="46"/>
      <c r="B146" s="52"/>
      <c r="C146" s="47"/>
      <c r="D146" s="58"/>
      <c r="E146" s="47"/>
      <c r="F146" s="47"/>
      <c r="G146" s="48"/>
      <c r="H146" s="47"/>
      <c r="I146" s="47"/>
      <c r="J146" s="49"/>
      <c r="K146" s="47"/>
      <c r="L146" s="47"/>
      <c r="M146" s="50"/>
      <c r="N146" s="47"/>
      <c r="O146" s="127"/>
      <c r="P146" s="47"/>
    </row>
    <row r="147" spans="1:16" ht="18" x14ac:dyDescent="0.3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127"/>
      <c r="P147" s="47"/>
    </row>
    <row r="148" spans="1:16" ht="18" x14ac:dyDescent="0.35">
      <c r="A148" s="46"/>
      <c r="B148" s="47"/>
      <c r="C148" s="47"/>
      <c r="D148" s="47"/>
      <c r="E148" s="47"/>
      <c r="F148" s="47"/>
      <c r="G148" s="48"/>
      <c r="H148" s="47"/>
      <c r="I148" s="47"/>
      <c r="J148" s="48"/>
      <c r="K148" s="47"/>
      <c r="L148" s="47"/>
      <c r="M148" s="47"/>
      <c r="N148" s="47"/>
      <c r="O148" s="127"/>
      <c r="P148" s="47"/>
    </row>
    <row r="149" spans="1:16" ht="18" x14ac:dyDescent="0.35">
      <c r="A149" s="46"/>
      <c r="B149" s="47"/>
      <c r="C149" s="47"/>
      <c r="D149" s="56"/>
      <c r="E149" s="47"/>
      <c r="F149" s="47"/>
      <c r="G149" s="48"/>
      <c r="H149" s="47"/>
      <c r="I149" s="47"/>
      <c r="J149" s="57"/>
      <c r="K149" s="47"/>
      <c r="L149" s="47"/>
      <c r="M149" s="47"/>
      <c r="N149" s="47"/>
      <c r="O149" s="127"/>
      <c r="P149" s="47"/>
    </row>
    <row r="150" spans="1:16" ht="18" x14ac:dyDescent="0.35">
      <c r="A150" s="46"/>
      <c r="B150" s="47"/>
      <c r="C150" s="47"/>
      <c r="D150" s="56"/>
      <c r="E150" s="47"/>
      <c r="F150" s="47"/>
      <c r="G150" s="48"/>
      <c r="H150" s="47"/>
      <c r="I150" s="47"/>
      <c r="J150" s="57"/>
      <c r="K150" s="47"/>
      <c r="L150" s="47"/>
      <c r="M150" s="47"/>
      <c r="N150" s="47"/>
      <c r="O150" s="127"/>
      <c r="P150" s="47"/>
    </row>
    <row r="151" spans="1:16" ht="18" x14ac:dyDescent="0.35">
      <c r="A151" s="46"/>
      <c r="B151" s="47"/>
      <c r="C151" s="47"/>
      <c r="D151" s="47"/>
      <c r="E151" s="47"/>
      <c r="F151" s="47"/>
      <c r="G151" s="48"/>
      <c r="H151" s="47"/>
      <c r="I151" s="47"/>
      <c r="J151" s="57"/>
      <c r="K151" s="47"/>
      <c r="L151" s="47"/>
      <c r="M151" s="47"/>
      <c r="N151" s="47"/>
      <c r="O151" s="127"/>
      <c r="P151" s="47"/>
    </row>
    <row r="152" spans="1:16" ht="18" x14ac:dyDescent="0.35">
      <c r="A152" s="46"/>
      <c r="B152" s="47"/>
      <c r="C152" s="47"/>
      <c r="D152" s="47"/>
      <c r="E152" s="47"/>
      <c r="F152" s="47"/>
      <c r="G152" s="48"/>
      <c r="H152" s="47"/>
      <c r="I152" s="47"/>
      <c r="J152" s="57"/>
      <c r="K152" s="47"/>
      <c r="L152" s="47"/>
      <c r="M152" s="47"/>
      <c r="N152" s="47"/>
      <c r="O152" s="127"/>
      <c r="P152" s="47"/>
    </row>
    <row r="153" spans="1:16" ht="18" x14ac:dyDescent="0.35">
      <c r="A153" s="46"/>
      <c r="B153" s="47"/>
      <c r="C153" s="47"/>
      <c r="D153" s="47"/>
      <c r="E153" s="47"/>
      <c r="F153" s="47"/>
      <c r="G153" s="48"/>
      <c r="H153" s="47"/>
      <c r="I153" s="47"/>
      <c r="J153" s="57"/>
      <c r="K153" s="47"/>
      <c r="L153" s="47"/>
      <c r="M153" s="47"/>
      <c r="N153" s="47"/>
      <c r="O153" s="127"/>
      <c r="P153" s="47"/>
    </row>
    <row r="154" spans="1:16" ht="18" x14ac:dyDescent="0.35">
      <c r="A154" s="46"/>
      <c r="B154" s="47"/>
      <c r="C154" s="47"/>
      <c r="D154" s="56"/>
      <c r="E154" s="47"/>
      <c r="F154" s="47"/>
      <c r="G154" s="48"/>
      <c r="H154" s="47"/>
      <c r="I154" s="47"/>
      <c r="J154" s="57"/>
      <c r="K154" s="47"/>
      <c r="L154" s="47"/>
      <c r="M154" s="47"/>
      <c r="N154" s="47"/>
      <c r="O154" s="127"/>
      <c r="P154" s="47"/>
    </row>
    <row r="155" spans="1:16" ht="18" x14ac:dyDescent="0.35">
      <c r="A155" s="46"/>
      <c r="B155" s="47"/>
      <c r="C155" s="47"/>
      <c r="D155" s="56"/>
      <c r="E155" s="47"/>
      <c r="F155" s="47"/>
      <c r="G155" s="48"/>
      <c r="H155" s="47"/>
      <c r="I155" s="47"/>
      <c r="J155" s="57"/>
      <c r="K155" s="47"/>
      <c r="L155" s="47"/>
      <c r="M155" s="47"/>
      <c r="N155" s="47"/>
      <c r="O155" s="127"/>
      <c r="P155" s="47"/>
    </row>
    <row r="156" spans="1:16" ht="18" x14ac:dyDescent="0.35">
      <c r="A156" s="46"/>
      <c r="B156" s="47"/>
      <c r="C156" s="47"/>
      <c r="D156" s="56"/>
      <c r="E156" s="47"/>
      <c r="F156" s="47"/>
      <c r="G156" s="48"/>
      <c r="H156" s="47"/>
      <c r="I156" s="47"/>
      <c r="J156" s="57"/>
      <c r="K156" s="47"/>
      <c r="L156" s="47"/>
      <c r="M156" s="47"/>
      <c r="N156" s="47"/>
      <c r="O156" s="127"/>
      <c r="P156" s="47"/>
    </row>
    <row r="157" spans="1:16" ht="18" x14ac:dyDescent="0.35">
      <c r="A157" s="46"/>
      <c r="B157" s="47"/>
      <c r="C157" s="47"/>
      <c r="D157" s="47"/>
      <c r="E157" s="47"/>
      <c r="F157" s="47"/>
      <c r="G157" s="48"/>
      <c r="H157" s="47"/>
      <c r="I157" s="47"/>
      <c r="J157" s="57"/>
      <c r="K157" s="47"/>
      <c r="L157" s="47"/>
      <c r="M157" s="47"/>
      <c r="N157" s="47"/>
      <c r="O157" s="127"/>
      <c r="P157" s="47"/>
    </row>
    <row r="158" spans="1:16" ht="18" x14ac:dyDescent="0.35">
      <c r="A158" s="46"/>
      <c r="B158" s="47"/>
      <c r="C158" s="47"/>
      <c r="D158" s="47"/>
      <c r="E158" s="47"/>
      <c r="F158" s="47"/>
      <c r="G158" s="48"/>
      <c r="H158" s="47"/>
      <c r="I158" s="47"/>
      <c r="J158" s="57"/>
      <c r="K158" s="47"/>
      <c r="L158" s="47"/>
      <c r="M158" s="47"/>
      <c r="N158" s="47"/>
      <c r="O158" s="127"/>
      <c r="P158" s="47"/>
    </row>
    <row r="159" spans="1:16" ht="18" x14ac:dyDescent="0.35">
      <c r="A159" s="46"/>
      <c r="B159" s="47"/>
      <c r="C159" s="47"/>
      <c r="D159" s="47"/>
      <c r="E159" s="47"/>
      <c r="G159" s="48"/>
      <c r="H159" s="47"/>
      <c r="I159" s="47"/>
      <c r="J159" s="57"/>
      <c r="K159" s="47"/>
      <c r="L159" s="47"/>
      <c r="M159" s="47"/>
      <c r="N159" s="47"/>
      <c r="O159" s="127"/>
      <c r="P159" s="47"/>
    </row>
    <row r="160" spans="1:16" ht="18" x14ac:dyDescent="0.35">
      <c r="A160" s="46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127"/>
      <c r="P160" s="47"/>
    </row>
    <row r="161" spans="1:16" ht="18" x14ac:dyDescent="0.35">
      <c r="A161" s="46"/>
      <c r="B161" s="47"/>
      <c r="C161" s="47"/>
      <c r="D161" s="47"/>
      <c r="E161" s="47"/>
      <c r="F161" s="47"/>
      <c r="G161" s="48"/>
      <c r="H161" s="47"/>
      <c r="I161" s="47"/>
      <c r="J161" s="48"/>
      <c r="K161" s="47"/>
      <c r="L161" s="47"/>
      <c r="M161" s="47"/>
      <c r="N161" s="47"/>
      <c r="O161" s="127"/>
      <c r="P161" s="47"/>
    </row>
    <row r="162" spans="1:16" ht="18" x14ac:dyDescent="0.35">
      <c r="A162" s="46"/>
      <c r="B162" s="47"/>
      <c r="C162" s="47"/>
      <c r="D162" s="47"/>
      <c r="E162" s="47"/>
      <c r="F162" s="47"/>
      <c r="G162" s="48"/>
      <c r="H162" s="47"/>
      <c r="I162" s="47"/>
      <c r="J162" s="48"/>
      <c r="K162" s="47"/>
      <c r="L162" s="47"/>
      <c r="M162" s="47"/>
      <c r="N162" s="47"/>
      <c r="O162" s="127"/>
      <c r="P162" s="47"/>
    </row>
    <row r="163" spans="1:16" ht="18" x14ac:dyDescent="0.35">
      <c r="A163" s="46"/>
      <c r="B163" s="47"/>
      <c r="C163" s="47"/>
      <c r="D163" s="56"/>
      <c r="E163" s="47"/>
      <c r="F163" s="47"/>
      <c r="G163" s="48"/>
      <c r="H163" s="47"/>
      <c r="I163" s="47"/>
      <c r="J163" s="48"/>
      <c r="K163" s="47"/>
      <c r="L163" s="47"/>
      <c r="M163" s="47"/>
      <c r="N163" s="47"/>
      <c r="O163" s="127"/>
      <c r="P163" s="47"/>
    </row>
    <row r="164" spans="1:16" ht="18" x14ac:dyDescent="0.35">
      <c r="A164" s="46"/>
      <c r="B164" s="47"/>
      <c r="C164" s="47"/>
      <c r="D164" s="56"/>
      <c r="E164" s="47"/>
      <c r="F164" s="47"/>
      <c r="G164" s="48"/>
      <c r="H164" s="47"/>
      <c r="I164" s="47"/>
      <c r="J164" s="48"/>
      <c r="K164" s="47"/>
      <c r="L164" s="47"/>
      <c r="M164" s="47"/>
      <c r="N164" s="47"/>
      <c r="O164" s="127"/>
      <c r="P164" s="47"/>
    </row>
    <row r="165" spans="1:16" ht="18" x14ac:dyDescent="0.35">
      <c r="A165" s="46"/>
      <c r="B165" s="47"/>
      <c r="C165" s="47"/>
      <c r="D165" s="47"/>
      <c r="E165" s="47"/>
      <c r="F165" s="47"/>
      <c r="G165" s="48"/>
      <c r="H165" s="47"/>
      <c r="I165" s="47"/>
      <c r="J165" s="48"/>
      <c r="K165" s="47"/>
      <c r="L165" s="47"/>
      <c r="M165" s="47"/>
      <c r="N165" s="47"/>
      <c r="O165" s="127"/>
      <c r="P165" s="47"/>
    </row>
    <row r="166" spans="1:16" ht="18" x14ac:dyDescent="0.35">
      <c r="A166" s="46"/>
      <c r="B166" s="47"/>
      <c r="C166" s="47"/>
      <c r="D166" s="47"/>
      <c r="E166" s="47"/>
      <c r="F166" s="47"/>
      <c r="G166" s="48"/>
      <c r="H166" s="47"/>
      <c r="I166" s="47"/>
      <c r="J166" s="48"/>
      <c r="K166" s="47"/>
      <c r="L166" s="47"/>
      <c r="M166" s="47"/>
      <c r="N166" s="47"/>
      <c r="O166" s="127"/>
      <c r="P166" s="47"/>
    </row>
    <row r="167" spans="1:16" ht="18" x14ac:dyDescent="0.35">
      <c r="A167" s="46"/>
      <c r="B167" s="47"/>
      <c r="C167" s="47"/>
      <c r="D167" s="56"/>
      <c r="E167" s="47"/>
      <c r="F167" s="47"/>
      <c r="G167" s="48"/>
      <c r="H167" s="47"/>
      <c r="I167" s="47"/>
      <c r="J167" s="48"/>
      <c r="K167" s="47"/>
      <c r="L167" s="47"/>
      <c r="M167" s="47"/>
      <c r="N167" s="47"/>
      <c r="O167" s="127"/>
      <c r="P167" s="47"/>
    </row>
    <row r="168" spans="1:16" ht="18" x14ac:dyDescent="0.35">
      <c r="A168" s="46"/>
      <c r="B168" s="47"/>
      <c r="C168" s="47"/>
      <c r="D168" s="47"/>
      <c r="E168" s="47"/>
      <c r="F168" s="47"/>
      <c r="G168" s="48"/>
      <c r="H168" s="47"/>
      <c r="I168" s="47"/>
      <c r="J168" s="48"/>
      <c r="K168" s="47"/>
      <c r="L168" s="47"/>
      <c r="M168" s="47"/>
      <c r="N168" s="47"/>
      <c r="O168" s="127"/>
      <c r="P168" s="47"/>
    </row>
    <row r="169" spans="1:16" ht="18" x14ac:dyDescent="0.35">
      <c r="A169" s="46"/>
      <c r="B169" s="47"/>
      <c r="C169" s="47"/>
      <c r="D169" s="47"/>
      <c r="E169" s="47"/>
      <c r="F169" s="47"/>
      <c r="G169" s="48"/>
      <c r="H169" s="47"/>
      <c r="I169" s="47"/>
      <c r="J169" s="48"/>
      <c r="K169" s="47"/>
      <c r="L169" s="47"/>
      <c r="M169" s="47"/>
      <c r="N169" s="47"/>
      <c r="O169" s="127"/>
      <c r="P169" s="47"/>
    </row>
    <row r="170" spans="1:16" ht="18" x14ac:dyDescent="0.35">
      <c r="A170" s="46"/>
      <c r="B170" s="47"/>
      <c r="C170" s="47"/>
      <c r="D170" s="47"/>
      <c r="E170" s="47"/>
      <c r="F170" s="47"/>
      <c r="G170" s="48"/>
      <c r="H170" s="47"/>
      <c r="I170" s="47"/>
      <c r="J170" s="48"/>
      <c r="K170" s="47"/>
      <c r="L170" s="47"/>
      <c r="M170" s="47"/>
      <c r="N170" s="47"/>
      <c r="O170" s="127"/>
      <c r="P170" s="47"/>
    </row>
    <row r="171" spans="1:16" ht="18" x14ac:dyDescent="0.35">
      <c r="A171" s="46"/>
      <c r="B171" s="47"/>
      <c r="C171" s="47"/>
      <c r="D171" s="47"/>
      <c r="E171" s="47"/>
      <c r="F171" s="47"/>
      <c r="G171" s="48"/>
      <c r="H171" s="47"/>
      <c r="I171" s="47"/>
      <c r="J171" s="48"/>
      <c r="K171" s="47"/>
      <c r="L171" s="47"/>
      <c r="M171" s="47"/>
      <c r="N171" s="47"/>
      <c r="O171" s="127"/>
      <c r="P171" s="47"/>
    </row>
    <row r="172" spans="1:16" ht="18" x14ac:dyDescent="0.35">
      <c r="A172" s="46"/>
      <c r="B172" s="47"/>
      <c r="C172" s="47"/>
      <c r="D172" s="47"/>
      <c r="E172" s="47"/>
      <c r="F172" s="47"/>
      <c r="G172" s="48"/>
      <c r="H172" s="47"/>
      <c r="I172" s="47"/>
      <c r="J172" s="48"/>
      <c r="K172" s="47"/>
      <c r="L172" s="47"/>
      <c r="M172" s="47"/>
      <c r="N172" s="47"/>
      <c r="O172" s="127"/>
      <c r="P172" s="47"/>
    </row>
    <row r="173" spans="1:16" ht="18" x14ac:dyDescent="0.35">
      <c r="A173" s="46"/>
      <c r="B173" s="47"/>
      <c r="C173" s="47"/>
      <c r="D173" s="56"/>
      <c r="E173" s="56"/>
      <c r="F173" s="47"/>
      <c r="G173" s="48"/>
      <c r="H173" s="47"/>
      <c r="I173" s="47"/>
      <c r="J173" s="48"/>
      <c r="K173" s="47"/>
      <c r="L173" s="47"/>
      <c r="M173" s="47"/>
      <c r="N173" s="47"/>
      <c r="O173" s="127"/>
      <c r="P173" s="47"/>
    </row>
    <row r="174" spans="1:16" ht="18" x14ac:dyDescent="0.35">
      <c r="A174" s="46"/>
      <c r="B174" s="47"/>
      <c r="C174" s="47"/>
      <c r="D174" s="56"/>
      <c r="E174" s="47"/>
      <c r="F174" s="47"/>
      <c r="G174" s="48"/>
      <c r="H174" s="47"/>
      <c r="I174" s="47"/>
      <c r="J174" s="48"/>
      <c r="K174" s="47"/>
      <c r="L174" s="47"/>
      <c r="M174" s="47"/>
      <c r="N174" s="47"/>
      <c r="O174" s="127"/>
      <c r="P174" s="47"/>
    </row>
    <row r="175" spans="1:16" ht="18" x14ac:dyDescent="0.35">
      <c r="A175" s="46"/>
      <c r="B175" s="47"/>
      <c r="C175" s="47"/>
      <c r="D175" s="56"/>
      <c r="E175" s="47"/>
      <c r="F175" s="47"/>
      <c r="G175" s="48"/>
      <c r="H175" s="47"/>
      <c r="I175" s="47"/>
      <c r="J175" s="48"/>
      <c r="K175" s="47"/>
      <c r="L175" s="47"/>
      <c r="M175" s="47"/>
      <c r="N175" s="47"/>
      <c r="O175" s="127"/>
      <c r="P175" s="47"/>
    </row>
    <row r="176" spans="1:16" ht="18" x14ac:dyDescent="0.35">
      <c r="A176" s="46"/>
      <c r="B176" s="47"/>
      <c r="C176" s="47"/>
      <c r="D176" s="56"/>
      <c r="E176" s="47"/>
      <c r="F176" s="47"/>
      <c r="G176" s="48"/>
      <c r="H176" s="47"/>
      <c r="I176" s="47"/>
      <c r="J176" s="48"/>
      <c r="K176" s="47"/>
      <c r="L176" s="47"/>
      <c r="M176" s="47"/>
      <c r="N176" s="47"/>
      <c r="O176" s="127"/>
      <c r="P176" s="47"/>
    </row>
    <row r="177" spans="1:15" ht="18" x14ac:dyDescent="0.35">
      <c r="A177" s="46"/>
      <c r="B177" s="47"/>
      <c r="C177" s="47"/>
      <c r="D177" s="47"/>
      <c r="E177" s="47"/>
      <c r="F177" s="47"/>
      <c r="G177" s="48"/>
      <c r="H177" s="47"/>
      <c r="I177" s="47"/>
      <c r="J177" s="48"/>
      <c r="K177" s="47"/>
      <c r="L177" s="47"/>
      <c r="M177" s="47"/>
      <c r="N177" s="47"/>
      <c r="O177" s="127"/>
    </row>
    <row r="178" spans="1:15" ht="18" x14ac:dyDescent="0.35">
      <c r="A178" s="46"/>
      <c r="B178" s="47"/>
      <c r="C178" s="47"/>
      <c r="D178" s="47"/>
      <c r="E178" s="47"/>
      <c r="F178" s="47"/>
      <c r="G178" s="48"/>
      <c r="H178" s="47"/>
      <c r="I178" s="47"/>
      <c r="J178" s="48"/>
      <c r="K178" s="47"/>
      <c r="L178" s="47"/>
      <c r="M178" s="47"/>
      <c r="N178" s="47"/>
      <c r="O178" s="127"/>
    </row>
    <row r="179" spans="1:15" ht="18" x14ac:dyDescent="0.35">
      <c r="A179" s="46"/>
      <c r="B179" s="47"/>
      <c r="C179" s="47"/>
      <c r="D179" s="56"/>
      <c r="E179" s="47"/>
      <c r="F179" s="47"/>
      <c r="G179" s="48"/>
      <c r="H179" s="47"/>
      <c r="I179" s="47"/>
      <c r="J179" s="48"/>
      <c r="K179" s="47"/>
      <c r="L179" s="47"/>
      <c r="M179" s="47"/>
      <c r="N179" s="47"/>
      <c r="O179" s="127"/>
    </row>
    <row r="180" spans="1:15" ht="18" x14ac:dyDescent="0.35">
      <c r="A180" s="46"/>
      <c r="B180" s="47"/>
      <c r="C180" s="47"/>
      <c r="D180" s="47"/>
      <c r="E180" s="47"/>
      <c r="F180" s="47"/>
      <c r="G180" s="48"/>
      <c r="H180" s="47"/>
      <c r="I180" s="47"/>
      <c r="J180" s="48"/>
      <c r="K180" s="47"/>
      <c r="L180" s="47"/>
      <c r="M180" s="47"/>
      <c r="N180" s="47"/>
      <c r="O180" s="127"/>
    </row>
    <row r="181" spans="1:15" ht="18" x14ac:dyDescent="0.35">
      <c r="A181" s="46"/>
      <c r="B181" s="47"/>
      <c r="C181" s="47"/>
      <c r="D181" s="56"/>
      <c r="E181" s="47"/>
      <c r="F181" s="47"/>
      <c r="G181" s="48"/>
      <c r="H181" s="47"/>
      <c r="I181" s="47"/>
      <c r="J181" s="48"/>
      <c r="K181" s="47"/>
      <c r="L181" s="47"/>
      <c r="M181" s="47"/>
      <c r="N181" s="47"/>
      <c r="O181" s="127"/>
    </row>
    <row r="182" spans="1:15" ht="18" x14ac:dyDescent="0.35">
      <c r="A182" s="46"/>
      <c r="B182" s="47"/>
      <c r="C182" s="47"/>
      <c r="D182" s="47"/>
      <c r="E182" s="47"/>
      <c r="F182" s="47"/>
      <c r="G182" s="48"/>
      <c r="H182" s="47"/>
      <c r="I182" s="47"/>
      <c r="J182" s="48"/>
      <c r="K182" s="47"/>
      <c r="L182" s="47"/>
      <c r="M182" s="47"/>
      <c r="N182" s="47"/>
      <c r="O182" s="127"/>
    </row>
    <row r="183" spans="1:15" ht="18" x14ac:dyDescent="0.35">
      <c r="A183" s="46"/>
      <c r="B183" s="47"/>
      <c r="C183" s="47"/>
      <c r="D183" s="47"/>
      <c r="E183" s="47"/>
      <c r="F183" s="47"/>
      <c r="G183" s="48"/>
      <c r="H183" s="47"/>
      <c r="I183" s="47"/>
      <c r="J183" s="48"/>
      <c r="K183" s="47"/>
      <c r="L183" s="47"/>
      <c r="M183" s="47"/>
      <c r="N183" s="47"/>
      <c r="O183" s="127"/>
    </row>
    <row r="184" spans="1:15" ht="18" x14ac:dyDescent="0.35">
      <c r="A184" s="46"/>
      <c r="B184" s="47"/>
      <c r="C184" s="47"/>
      <c r="D184" s="56"/>
      <c r="E184" s="47"/>
      <c r="F184" s="47"/>
      <c r="G184" s="48"/>
      <c r="H184" s="47"/>
      <c r="I184" s="47"/>
      <c r="J184" s="48"/>
      <c r="K184" s="47"/>
      <c r="L184" s="47"/>
      <c r="M184" s="47"/>
      <c r="N184" s="47"/>
      <c r="O184" s="127"/>
    </row>
    <row r="185" spans="1:15" ht="18" x14ac:dyDescent="0.35">
      <c r="A185" s="46"/>
      <c r="B185" s="47"/>
      <c r="C185" s="47"/>
      <c r="D185" s="56"/>
      <c r="E185" s="47"/>
      <c r="F185" s="47"/>
      <c r="G185" s="48"/>
      <c r="H185" s="47"/>
      <c r="I185" s="47"/>
      <c r="J185" s="48"/>
      <c r="K185" s="47"/>
      <c r="L185" s="47"/>
      <c r="M185" s="47"/>
      <c r="N185" s="47"/>
      <c r="O185" s="127"/>
    </row>
    <row r="186" spans="1:15" ht="18" x14ac:dyDescent="0.35">
      <c r="A186" s="46"/>
      <c r="B186" s="47"/>
      <c r="C186" s="47"/>
      <c r="D186" s="56"/>
      <c r="E186" s="47"/>
      <c r="F186" s="47"/>
      <c r="G186" s="48"/>
      <c r="H186" s="47"/>
      <c r="I186" s="47"/>
      <c r="J186" s="48"/>
      <c r="K186" s="47"/>
      <c r="L186" s="47"/>
      <c r="M186" s="47"/>
      <c r="N186" s="47"/>
      <c r="O186" s="127"/>
    </row>
    <row r="187" spans="1:15" ht="18" x14ac:dyDescent="0.35">
      <c r="A187" s="46"/>
      <c r="B187" s="47"/>
      <c r="C187" s="47"/>
      <c r="D187" s="56"/>
      <c r="E187" s="47"/>
      <c r="F187" s="47"/>
      <c r="G187" s="48"/>
      <c r="H187" s="47"/>
      <c r="I187" s="47"/>
      <c r="J187" s="48"/>
      <c r="K187" s="47"/>
      <c r="L187" s="47"/>
      <c r="M187" s="47"/>
      <c r="N187" s="47"/>
      <c r="O187" s="127"/>
    </row>
    <row r="188" spans="1:15" ht="18" x14ac:dyDescent="0.35">
      <c r="A188" s="46"/>
      <c r="B188" s="47"/>
      <c r="C188" s="47"/>
      <c r="D188" s="47"/>
      <c r="E188" s="47"/>
      <c r="F188" s="47"/>
      <c r="G188" s="48"/>
      <c r="H188" s="47"/>
      <c r="I188" s="47"/>
      <c r="J188" s="48"/>
      <c r="K188" s="47"/>
      <c r="L188" s="47"/>
      <c r="M188" s="47"/>
      <c r="N188" s="47"/>
      <c r="O188" s="127"/>
    </row>
    <row r="189" spans="1:15" ht="18" x14ac:dyDescent="0.35">
      <c r="A189" s="46"/>
      <c r="B189" s="47"/>
      <c r="C189" s="47"/>
      <c r="D189" s="47"/>
      <c r="E189" s="47"/>
      <c r="F189" s="47"/>
      <c r="G189" s="48"/>
      <c r="H189" s="47"/>
      <c r="I189" s="47"/>
      <c r="J189" s="48"/>
      <c r="K189" s="47"/>
      <c r="L189" s="47"/>
      <c r="M189" s="47"/>
      <c r="N189" s="47"/>
      <c r="O189" s="127"/>
    </row>
    <row r="190" spans="1:15" ht="18" x14ac:dyDescent="0.35">
      <c r="A190" s="46"/>
      <c r="B190" s="47"/>
      <c r="C190" s="47"/>
      <c r="D190" s="47"/>
      <c r="E190" s="47"/>
      <c r="F190" s="47"/>
      <c r="G190" s="48"/>
      <c r="H190" s="47"/>
      <c r="I190" s="47"/>
      <c r="J190" s="48"/>
      <c r="K190" s="47"/>
      <c r="L190" s="47"/>
      <c r="M190" s="47"/>
      <c r="N190" s="47"/>
      <c r="O190" s="127"/>
    </row>
    <row r="191" spans="1:15" ht="18" x14ac:dyDescent="0.35">
      <c r="A191" s="46"/>
      <c r="B191" s="47"/>
      <c r="C191" s="47"/>
      <c r="D191" s="47"/>
      <c r="E191" s="47"/>
      <c r="F191" s="47"/>
      <c r="G191" s="48"/>
      <c r="H191" s="47"/>
      <c r="I191" s="47"/>
      <c r="J191" s="48"/>
      <c r="K191" s="47"/>
      <c r="L191" s="47"/>
      <c r="M191" s="47"/>
      <c r="N191" s="47"/>
      <c r="O191" s="127"/>
    </row>
    <row r="192" spans="1:15" ht="18" x14ac:dyDescent="0.35">
      <c r="A192" s="46"/>
      <c r="B192" s="47"/>
      <c r="C192" s="47"/>
      <c r="D192" s="56"/>
      <c r="E192" s="47"/>
      <c r="F192" s="47"/>
      <c r="G192" s="48"/>
      <c r="H192" s="47"/>
      <c r="I192" s="47"/>
      <c r="J192" s="48"/>
      <c r="K192" s="47"/>
      <c r="L192" s="47"/>
      <c r="M192" s="47"/>
      <c r="N192" s="47"/>
      <c r="O192" s="127"/>
    </row>
    <row r="193" spans="1:16" ht="18" x14ac:dyDescent="0.35">
      <c r="A193" s="46"/>
      <c r="B193" s="47"/>
      <c r="C193" s="47"/>
      <c r="D193" s="56"/>
      <c r="E193" s="47"/>
      <c r="F193" s="47"/>
      <c r="G193" s="48"/>
      <c r="H193" s="47"/>
      <c r="I193" s="47"/>
      <c r="J193" s="48"/>
      <c r="K193" s="47"/>
      <c r="L193" s="47"/>
      <c r="M193" s="47"/>
      <c r="N193" s="47"/>
      <c r="O193" s="127"/>
    </row>
    <row r="194" spans="1:16" ht="18" x14ac:dyDescent="0.35">
      <c r="A194" s="46"/>
      <c r="B194" s="47"/>
      <c r="C194" s="47"/>
      <c r="D194" s="47"/>
      <c r="E194" s="47"/>
      <c r="F194" s="47"/>
      <c r="G194" s="48"/>
      <c r="H194" s="47"/>
      <c r="I194" s="47"/>
      <c r="J194" s="48"/>
      <c r="K194" s="47"/>
      <c r="L194" s="47"/>
      <c r="M194" s="47"/>
      <c r="N194" s="47"/>
      <c r="O194" s="127"/>
      <c r="P194" s="47"/>
    </row>
    <row r="195" spans="1:16" ht="18" x14ac:dyDescent="0.35">
      <c r="A195" s="46"/>
      <c r="B195" s="47"/>
      <c r="C195" s="47"/>
      <c r="D195" s="47"/>
      <c r="E195" s="47"/>
      <c r="F195" s="47"/>
      <c r="G195" s="48"/>
      <c r="H195" s="47"/>
      <c r="I195" s="47"/>
      <c r="J195" s="48"/>
      <c r="K195" s="47"/>
      <c r="L195" s="47"/>
      <c r="M195" s="47"/>
      <c r="N195" s="47"/>
      <c r="O195" s="127"/>
      <c r="P195" s="47"/>
    </row>
    <row r="196" spans="1:16" ht="18" x14ac:dyDescent="0.35">
      <c r="A196" s="46"/>
      <c r="B196" s="47"/>
      <c r="C196" s="47"/>
      <c r="D196" s="47"/>
      <c r="E196" s="47"/>
      <c r="F196" s="47"/>
      <c r="G196" s="48"/>
      <c r="H196" s="47"/>
      <c r="I196" s="47"/>
      <c r="J196" s="48"/>
      <c r="K196" s="47"/>
      <c r="L196" s="47"/>
      <c r="M196" s="47"/>
      <c r="N196" s="47"/>
      <c r="O196" s="127"/>
      <c r="P196" s="47"/>
    </row>
    <row r="197" spans="1:16" ht="18" x14ac:dyDescent="0.35">
      <c r="A197" s="46"/>
      <c r="B197" s="47"/>
      <c r="C197" s="47"/>
      <c r="D197" s="56"/>
      <c r="E197" s="47"/>
      <c r="F197" s="47"/>
      <c r="G197" s="48"/>
      <c r="H197" s="47"/>
      <c r="I197" s="47"/>
      <c r="J197" s="48"/>
      <c r="K197" s="47"/>
      <c r="L197" s="47"/>
      <c r="M197" s="47"/>
      <c r="N197" s="47"/>
      <c r="O197" s="127"/>
      <c r="P197" s="47"/>
    </row>
    <row r="198" spans="1:16" ht="18" x14ac:dyDescent="0.35">
      <c r="A198" s="46"/>
      <c r="B198" s="47"/>
      <c r="C198" s="47"/>
      <c r="D198" s="56"/>
      <c r="E198" s="47"/>
      <c r="F198" s="47"/>
      <c r="G198" s="48"/>
      <c r="H198" s="47"/>
      <c r="I198" s="47"/>
      <c r="J198" s="48"/>
      <c r="K198" s="47"/>
      <c r="L198" s="47"/>
      <c r="M198" s="47"/>
      <c r="N198" s="47"/>
      <c r="O198" s="127"/>
      <c r="P198" s="47"/>
    </row>
    <row r="199" spans="1:16" ht="18" x14ac:dyDescent="0.35">
      <c r="A199" s="46"/>
      <c r="B199" s="47"/>
      <c r="C199" s="47"/>
      <c r="D199" s="56"/>
      <c r="E199" s="47"/>
      <c r="F199" s="47"/>
      <c r="G199" s="48"/>
      <c r="H199" s="47"/>
      <c r="I199" s="47"/>
      <c r="J199" s="48"/>
      <c r="K199" s="47"/>
      <c r="L199" s="47"/>
      <c r="M199" s="47"/>
      <c r="N199" s="47"/>
      <c r="O199" s="127"/>
      <c r="P199" s="47"/>
    </row>
    <row r="200" spans="1:16" ht="18" x14ac:dyDescent="0.35">
      <c r="A200" s="46"/>
      <c r="B200" s="47"/>
      <c r="C200" s="47"/>
      <c r="D200" s="47"/>
      <c r="E200" s="47"/>
      <c r="F200" s="47"/>
      <c r="G200" s="48"/>
      <c r="H200" s="47"/>
      <c r="I200" s="47"/>
      <c r="J200" s="48"/>
      <c r="K200" s="47"/>
      <c r="L200" s="47"/>
      <c r="M200" s="47"/>
      <c r="N200" s="47"/>
      <c r="O200" s="127"/>
      <c r="P200" s="47"/>
    </row>
    <row r="201" spans="1:16" ht="18" x14ac:dyDescent="0.35">
      <c r="A201" s="46"/>
      <c r="B201" s="47"/>
      <c r="C201" s="47"/>
      <c r="D201" s="47"/>
      <c r="E201" s="47"/>
      <c r="F201" s="47"/>
      <c r="G201" s="48"/>
      <c r="H201" s="47"/>
      <c r="I201" s="47"/>
      <c r="J201" s="48"/>
      <c r="K201" s="47"/>
      <c r="L201" s="47"/>
      <c r="M201" s="47"/>
      <c r="N201" s="47"/>
      <c r="O201" s="127"/>
      <c r="P201" s="47"/>
    </row>
    <row r="202" spans="1:16" ht="18" x14ac:dyDescent="0.35">
      <c r="A202" s="46"/>
      <c r="B202" s="47"/>
      <c r="C202" s="47"/>
      <c r="D202" s="56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127"/>
      <c r="P202" s="47"/>
    </row>
    <row r="203" spans="1:16" ht="18" x14ac:dyDescent="0.35">
      <c r="A203" s="46"/>
      <c r="B203" s="47"/>
      <c r="C203" s="47"/>
      <c r="D203" s="56"/>
      <c r="E203" s="47"/>
      <c r="F203" s="47"/>
      <c r="G203" s="48"/>
      <c r="H203" s="47"/>
      <c r="I203" s="47"/>
      <c r="J203" s="48"/>
      <c r="K203" s="47"/>
      <c r="L203" s="47"/>
      <c r="M203" s="47"/>
      <c r="N203" s="47"/>
      <c r="O203" s="127"/>
      <c r="P203" s="47"/>
    </row>
    <row r="204" spans="1:16" ht="18" x14ac:dyDescent="0.35">
      <c r="A204" s="46"/>
      <c r="B204" s="47"/>
      <c r="C204" s="47"/>
      <c r="D204" s="56"/>
      <c r="E204" s="47"/>
      <c r="F204" s="47"/>
      <c r="G204" s="48"/>
      <c r="H204" s="47"/>
      <c r="I204" s="47"/>
      <c r="J204" s="48"/>
      <c r="K204" s="47"/>
      <c r="L204" s="47"/>
      <c r="M204" s="47"/>
      <c r="N204" s="47"/>
      <c r="O204" s="127"/>
      <c r="P204" s="47"/>
    </row>
    <row r="205" spans="1:16" ht="18" x14ac:dyDescent="0.35">
      <c r="A205" s="46"/>
      <c r="B205" s="47"/>
      <c r="C205" s="47"/>
      <c r="D205" s="47"/>
      <c r="E205" s="47"/>
      <c r="F205" s="47"/>
      <c r="G205" s="48"/>
      <c r="H205" s="47"/>
      <c r="I205" s="47"/>
      <c r="J205" s="48"/>
      <c r="K205" s="47"/>
      <c r="L205" s="47"/>
      <c r="M205" s="47"/>
      <c r="N205" s="47"/>
      <c r="O205" s="127"/>
      <c r="P205" s="47"/>
    </row>
    <row r="206" spans="1:16" ht="18" x14ac:dyDescent="0.35">
      <c r="A206" s="46"/>
      <c r="B206" s="47"/>
      <c r="C206" s="47"/>
      <c r="D206" s="56"/>
      <c r="E206" s="47"/>
      <c r="F206" s="47"/>
      <c r="G206" s="48"/>
      <c r="H206" s="47"/>
      <c r="I206" s="47"/>
      <c r="J206" s="48"/>
      <c r="K206" s="47"/>
      <c r="L206" s="47"/>
      <c r="M206" s="47"/>
      <c r="N206" s="47"/>
      <c r="O206" s="127"/>
      <c r="P206" s="47"/>
    </row>
    <row r="207" spans="1:16" ht="18" x14ac:dyDescent="0.35">
      <c r="A207" s="46"/>
      <c r="B207" s="47"/>
      <c r="C207" s="47"/>
      <c r="D207" s="47"/>
      <c r="E207" s="47"/>
      <c r="F207" s="47"/>
      <c r="G207" s="48"/>
      <c r="H207" s="47"/>
      <c r="I207" s="47"/>
      <c r="J207" s="48"/>
      <c r="K207" s="47"/>
      <c r="L207" s="47"/>
      <c r="M207" s="47"/>
      <c r="N207" s="47"/>
      <c r="O207" s="127"/>
      <c r="P207" s="47"/>
    </row>
    <row r="208" spans="1:16" ht="18" x14ac:dyDescent="0.35">
      <c r="A208" s="46"/>
      <c r="B208" s="47"/>
      <c r="C208" s="47"/>
      <c r="D208" s="56"/>
      <c r="E208" s="47"/>
      <c r="F208" s="47"/>
      <c r="G208" s="48"/>
      <c r="H208" s="47"/>
      <c r="I208" s="47"/>
      <c r="J208" s="48"/>
      <c r="K208" s="47"/>
      <c r="L208" s="47"/>
      <c r="M208" s="47"/>
      <c r="N208" s="47"/>
      <c r="O208" s="127"/>
      <c r="P208" s="47"/>
    </row>
    <row r="209" spans="1:16" ht="18" x14ac:dyDescent="0.35">
      <c r="A209" s="46"/>
      <c r="B209" s="47"/>
      <c r="C209" s="47"/>
      <c r="D209" s="56"/>
      <c r="E209" s="47"/>
      <c r="F209" s="47"/>
      <c r="G209" s="48"/>
      <c r="H209" s="47"/>
      <c r="I209" s="47"/>
      <c r="J209" s="48"/>
      <c r="K209" s="47"/>
      <c r="L209" s="47"/>
      <c r="M209" s="47"/>
      <c r="N209" s="47"/>
      <c r="O209" s="127"/>
      <c r="P209" s="47"/>
    </row>
    <row r="210" spans="1:16" ht="18" x14ac:dyDescent="0.35">
      <c r="A210" s="46"/>
      <c r="B210" s="47"/>
      <c r="C210" s="47"/>
      <c r="D210" s="47"/>
      <c r="E210" s="47"/>
      <c r="F210" s="47"/>
      <c r="G210" s="48"/>
      <c r="H210" s="47"/>
      <c r="I210" s="47"/>
      <c r="J210" s="48"/>
      <c r="K210" s="47"/>
      <c r="L210" s="47"/>
      <c r="M210" s="47"/>
      <c r="N210" s="47"/>
      <c r="O210" s="127"/>
      <c r="P210" s="47"/>
    </row>
    <row r="211" spans="1:16" ht="18" x14ac:dyDescent="0.35">
      <c r="A211" s="46"/>
      <c r="B211" s="47"/>
      <c r="C211" s="47"/>
      <c r="D211" s="56"/>
      <c r="E211" s="47"/>
      <c r="F211" s="47"/>
      <c r="G211" s="48"/>
      <c r="H211" s="47"/>
      <c r="I211" s="47"/>
      <c r="J211" s="48"/>
      <c r="K211" s="47"/>
      <c r="L211" s="47"/>
      <c r="M211" s="47"/>
      <c r="N211" s="47"/>
      <c r="O211" s="127"/>
      <c r="P211" s="47"/>
    </row>
    <row r="212" spans="1:16" ht="18" x14ac:dyDescent="0.35">
      <c r="A212" s="46"/>
      <c r="B212" s="47"/>
      <c r="C212" s="47"/>
      <c r="D212" s="56"/>
      <c r="E212" s="47"/>
      <c r="F212" s="47"/>
      <c r="G212" s="48"/>
      <c r="H212" s="47"/>
      <c r="I212" s="47"/>
      <c r="J212" s="48"/>
      <c r="K212" s="47"/>
      <c r="L212" s="47"/>
      <c r="M212" s="47"/>
      <c r="N212" s="47"/>
      <c r="O212" s="127"/>
      <c r="P212" s="47"/>
    </row>
    <row r="213" spans="1:16" ht="18" x14ac:dyDescent="0.35">
      <c r="A213" s="46"/>
      <c r="B213" s="47"/>
      <c r="C213" s="47"/>
      <c r="D213" s="47"/>
      <c r="E213" s="47"/>
      <c r="F213" s="47"/>
      <c r="G213" s="48"/>
      <c r="H213" s="47"/>
      <c r="I213" s="47"/>
      <c r="J213" s="48"/>
      <c r="K213" s="47"/>
      <c r="L213" s="47"/>
      <c r="M213" s="47"/>
      <c r="N213" s="47"/>
      <c r="O213" s="127"/>
      <c r="P213" s="47"/>
    </row>
    <row r="214" spans="1:16" ht="18" x14ac:dyDescent="0.35">
      <c r="A214" s="46"/>
      <c r="B214" s="47"/>
      <c r="C214" s="47"/>
      <c r="D214" s="56"/>
      <c r="E214" s="47"/>
      <c r="F214" s="47"/>
      <c r="G214" s="48"/>
      <c r="H214" s="47"/>
      <c r="I214" s="47"/>
      <c r="J214" s="48"/>
      <c r="K214" s="47"/>
      <c r="L214" s="47"/>
      <c r="M214" s="47"/>
      <c r="N214" s="47"/>
      <c r="O214" s="127"/>
      <c r="P214" s="47"/>
    </row>
    <row r="215" spans="1:16" ht="18" x14ac:dyDescent="0.35">
      <c r="A215" s="46"/>
      <c r="B215" s="47"/>
      <c r="C215" s="47"/>
      <c r="D215" s="56"/>
      <c r="E215" s="47"/>
      <c r="F215" s="47"/>
      <c r="G215" s="48"/>
      <c r="H215" s="47"/>
      <c r="I215" s="47"/>
      <c r="J215" s="48"/>
      <c r="K215" s="47"/>
      <c r="L215" s="47"/>
      <c r="M215" s="47"/>
      <c r="N215" s="47"/>
      <c r="O215" s="127"/>
      <c r="P215" s="47"/>
    </row>
    <row r="216" spans="1:16" ht="18" x14ac:dyDescent="0.35">
      <c r="A216" s="46"/>
      <c r="B216" s="47"/>
      <c r="C216" s="47"/>
      <c r="D216" s="56"/>
      <c r="E216" s="47"/>
      <c r="F216" s="47"/>
      <c r="G216" s="48"/>
      <c r="H216" s="47"/>
      <c r="I216" s="47"/>
      <c r="J216" s="48"/>
      <c r="K216" s="47"/>
      <c r="L216" s="47"/>
      <c r="M216" s="47"/>
      <c r="N216" s="47"/>
      <c r="O216" s="127"/>
      <c r="P216" s="47"/>
    </row>
    <row r="217" spans="1:16" ht="18" x14ac:dyDescent="0.35">
      <c r="A217" s="46"/>
      <c r="B217" s="47"/>
      <c r="C217" s="47"/>
      <c r="D217" s="47"/>
      <c r="E217" s="47"/>
      <c r="F217" s="47"/>
      <c r="G217" s="48"/>
      <c r="H217" s="47"/>
      <c r="I217" s="47"/>
      <c r="J217" s="65"/>
      <c r="K217" s="47"/>
      <c r="L217" s="47"/>
      <c r="M217" s="47"/>
      <c r="N217" s="47"/>
      <c r="O217" s="127"/>
      <c r="P217" s="47"/>
    </row>
    <row r="218" spans="1:16" ht="18" x14ac:dyDescent="0.35">
      <c r="A218" s="46"/>
      <c r="B218" s="47"/>
      <c r="C218" s="47"/>
      <c r="D218" s="56"/>
      <c r="E218" s="47"/>
      <c r="F218" s="47"/>
      <c r="G218" s="48"/>
      <c r="H218" s="47"/>
      <c r="I218" s="47"/>
      <c r="J218" s="48"/>
      <c r="K218" s="47"/>
      <c r="L218" s="47"/>
      <c r="M218" s="47"/>
      <c r="N218" s="47"/>
      <c r="O218" s="127"/>
      <c r="P218" s="47"/>
    </row>
    <row r="219" spans="1:16" ht="18" x14ac:dyDescent="0.35">
      <c r="A219" s="46"/>
      <c r="B219" s="47"/>
      <c r="C219" s="47"/>
      <c r="D219" s="47"/>
      <c r="E219" s="47"/>
      <c r="F219" s="47"/>
      <c r="G219" s="48"/>
      <c r="H219" s="47"/>
      <c r="I219" s="47"/>
      <c r="J219" s="48"/>
      <c r="K219" s="47"/>
      <c r="L219" s="47"/>
      <c r="M219" s="47"/>
      <c r="N219" s="47"/>
      <c r="O219" s="127"/>
      <c r="P219" s="47"/>
    </row>
    <row r="220" spans="1:16" ht="18" x14ac:dyDescent="0.35">
      <c r="A220" s="46"/>
      <c r="B220" s="47"/>
      <c r="C220" s="47"/>
      <c r="D220" s="47"/>
      <c r="E220" s="47"/>
      <c r="F220" s="47"/>
      <c r="G220" s="48"/>
      <c r="H220" s="47"/>
      <c r="I220" s="47"/>
      <c r="J220" s="48"/>
      <c r="K220" s="47"/>
      <c r="L220" s="47"/>
      <c r="M220" s="47"/>
      <c r="N220" s="47"/>
      <c r="O220" s="127"/>
      <c r="P220" s="47"/>
    </row>
    <row r="221" spans="1:16" ht="18" x14ac:dyDescent="0.35">
      <c r="A221" s="46"/>
      <c r="B221" s="47"/>
      <c r="C221" s="47"/>
      <c r="D221" s="47"/>
      <c r="E221" s="47"/>
      <c r="F221" s="47"/>
      <c r="G221" s="48"/>
      <c r="H221" s="47"/>
      <c r="I221" s="47"/>
      <c r="J221" s="48"/>
      <c r="K221" s="47"/>
      <c r="L221" s="47"/>
      <c r="M221" s="47"/>
      <c r="N221" s="47"/>
      <c r="O221" s="127"/>
    </row>
    <row r="222" spans="1:16" ht="18" x14ac:dyDescent="0.35">
      <c r="A222" s="46"/>
      <c r="B222" s="47"/>
      <c r="C222" s="47"/>
      <c r="D222" s="47"/>
      <c r="E222" s="47"/>
      <c r="F222" s="47"/>
      <c r="G222" s="48"/>
      <c r="H222" s="47"/>
      <c r="I222" s="47"/>
      <c r="J222" s="48"/>
      <c r="L222" s="47"/>
      <c r="M222" s="47"/>
    </row>
    <row r="223" spans="1:16" ht="18" x14ac:dyDescent="0.35">
      <c r="A223" s="46"/>
      <c r="B223" s="47"/>
      <c r="C223" s="47"/>
      <c r="D223" s="47"/>
      <c r="E223" s="47"/>
      <c r="F223" s="47"/>
      <c r="G223" s="48"/>
      <c r="H223" s="47"/>
      <c r="I223" s="47"/>
      <c r="J223" s="48"/>
      <c r="L223" s="47"/>
      <c r="M223" s="47"/>
    </row>
    <row r="224" spans="1:16" ht="18" x14ac:dyDescent="0.35">
      <c r="A224" s="46"/>
      <c r="B224" s="47"/>
      <c r="C224" s="47"/>
      <c r="D224" s="56"/>
      <c r="E224" s="47"/>
      <c r="F224" s="47"/>
      <c r="G224" s="48"/>
      <c r="H224" s="47"/>
      <c r="I224" s="47"/>
      <c r="J224" s="48"/>
      <c r="L224" s="47"/>
      <c r="M224" s="47"/>
    </row>
    <row r="225" spans="1:15" ht="18" x14ac:dyDescent="0.35">
      <c r="A225" s="46"/>
      <c r="B225" s="47"/>
      <c r="C225" s="47"/>
      <c r="D225" s="56"/>
      <c r="E225" s="47"/>
      <c r="F225" s="47"/>
      <c r="G225" s="48"/>
      <c r="H225" s="47"/>
      <c r="I225" s="47"/>
      <c r="J225" s="48"/>
      <c r="L225" s="47"/>
      <c r="M225" s="47"/>
    </row>
    <row r="226" spans="1:15" ht="18" x14ac:dyDescent="0.35">
      <c r="A226" s="46"/>
      <c r="B226" s="47"/>
      <c r="C226" s="47"/>
      <c r="D226" s="47"/>
      <c r="E226" s="47"/>
      <c r="F226" s="47"/>
      <c r="G226" s="48"/>
      <c r="H226" s="47"/>
      <c r="I226" s="47"/>
      <c r="J226" s="48"/>
      <c r="L226" s="47"/>
      <c r="M226" s="47"/>
      <c r="N226" s="47"/>
      <c r="O226" s="127"/>
    </row>
    <row r="227" spans="1:15" ht="21" x14ac:dyDescent="0.4">
      <c r="A227" s="46"/>
      <c r="B227" s="47"/>
      <c r="C227" s="47"/>
      <c r="D227" s="47"/>
      <c r="E227" s="47"/>
      <c r="F227" s="47"/>
      <c r="G227" s="66"/>
      <c r="H227" s="47"/>
      <c r="I227" s="47"/>
      <c r="J227" s="48"/>
      <c r="L227" s="47"/>
      <c r="M227" s="47"/>
    </row>
    <row r="228" spans="1:15" ht="21" x14ac:dyDescent="0.4">
      <c r="A228" s="67"/>
      <c r="B228" s="47"/>
      <c r="C228" s="47"/>
      <c r="D228" s="47"/>
      <c r="E228" s="47"/>
      <c r="F228" s="47"/>
      <c r="G228" s="66"/>
      <c r="H228" s="47"/>
      <c r="I228" s="47"/>
      <c r="J228" s="48"/>
      <c r="L228" s="47"/>
      <c r="M228" s="47"/>
    </row>
    <row r="229" spans="1:15" ht="21" x14ac:dyDescent="0.4">
      <c r="A229" s="67"/>
      <c r="B229" s="47"/>
      <c r="C229" s="47"/>
      <c r="D229" s="68"/>
      <c r="E229" s="47"/>
      <c r="F229" s="47"/>
      <c r="G229" s="48"/>
      <c r="H229" s="47"/>
      <c r="I229" s="68"/>
      <c r="J229" s="48"/>
      <c r="K229" s="68"/>
      <c r="L229" s="68"/>
      <c r="M229" s="68"/>
    </row>
    <row r="230" spans="1:15" ht="21" x14ac:dyDescent="0.4">
      <c r="A230" s="67"/>
      <c r="B230" s="47"/>
      <c r="C230" s="47"/>
      <c r="D230" s="68"/>
      <c r="E230" s="47"/>
      <c r="F230" s="47"/>
      <c r="G230" s="48"/>
      <c r="H230" s="47"/>
      <c r="I230" s="68"/>
      <c r="J230" s="48"/>
      <c r="K230" s="68"/>
      <c r="L230" s="68"/>
      <c r="M230" s="68"/>
    </row>
    <row r="231" spans="1:15" ht="21" x14ac:dyDescent="0.4">
      <c r="A231" s="67"/>
      <c r="B231" s="47"/>
      <c r="C231" s="47"/>
      <c r="D231" s="56"/>
      <c r="E231" s="47"/>
      <c r="F231" s="47"/>
      <c r="G231" s="48"/>
      <c r="H231" s="47"/>
      <c r="I231" s="68"/>
      <c r="J231" s="48"/>
      <c r="K231" s="68"/>
      <c r="L231" s="68"/>
      <c r="M231" s="68"/>
    </row>
    <row r="232" spans="1:15" ht="21" x14ac:dyDescent="0.4">
      <c r="A232" s="67"/>
      <c r="B232" s="47"/>
      <c r="C232" s="47"/>
      <c r="D232" s="68"/>
      <c r="E232" s="47"/>
      <c r="F232" s="47"/>
      <c r="G232" s="48"/>
      <c r="H232" s="47"/>
      <c r="I232" s="68"/>
      <c r="J232" s="48"/>
      <c r="K232" s="68"/>
      <c r="L232" s="68"/>
      <c r="M232" s="68"/>
      <c r="N232" s="47"/>
      <c r="O232" s="129"/>
    </row>
    <row r="233" spans="1:15" ht="21" x14ac:dyDescent="0.4">
      <c r="A233" s="67"/>
      <c r="B233" s="47"/>
      <c r="C233" s="47"/>
      <c r="D233" s="68"/>
      <c r="E233" s="47"/>
      <c r="F233" s="47"/>
      <c r="G233" s="48"/>
      <c r="H233" s="47"/>
      <c r="I233" s="68"/>
      <c r="J233" s="48"/>
      <c r="K233" s="68"/>
      <c r="L233" s="68"/>
      <c r="M233" s="68"/>
      <c r="N233" s="47"/>
      <c r="O233" s="129"/>
    </row>
    <row r="234" spans="1:15" ht="21" x14ac:dyDescent="0.4">
      <c r="A234" s="67"/>
      <c r="B234" s="47"/>
      <c r="C234" s="47"/>
      <c r="D234" s="56"/>
      <c r="E234" s="47"/>
      <c r="F234" s="47"/>
      <c r="G234" s="48"/>
      <c r="H234" s="47"/>
      <c r="I234" s="68"/>
      <c r="J234" s="48"/>
      <c r="K234" s="68"/>
      <c r="L234" s="68"/>
      <c r="M234" s="68"/>
    </row>
    <row r="235" spans="1:15" ht="21" x14ac:dyDescent="0.4">
      <c r="A235" s="67"/>
      <c r="B235" s="47"/>
      <c r="C235" s="47"/>
      <c r="D235" s="68"/>
      <c r="E235" s="47"/>
      <c r="F235" s="47"/>
      <c r="G235" s="48"/>
      <c r="H235" s="47"/>
      <c r="I235" s="68"/>
      <c r="J235" s="48"/>
      <c r="K235" s="68"/>
      <c r="L235" s="68"/>
      <c r="M235" s="68"/>
    </row>
    <row r="236" spans="1:15" ht="21" x14ac:dyDescent="0.4">
      <c r="A236" s="67"/>
      <c r="B236" s="47"/>
      <c r="C236" s="47"/>
      <c r="D236" s="68"/>
      <c r="E236" s="47"/>
      <c r="F236" s="47"/>
      <c r="G236" s="48"/>
      <c r="H236" s="47"/>
      <c r="I236" s="68"/>
      <c r="J236" s="48"/>
      <c r="K236" s="68"/>
      <c r="L236" s="68"/>
      <c r="M236" s="68"/>
      <c r="N236" s="47"/>
      <c r="O236" s="127"/>
    </row>
    <row r="237" spans="1:15" ht="21" x14ac:dyDescent="0.4">
      <c r="A237" s="67"/>
      <c r="B237" s="47"/>
      <c r="C237" s="47"/>
      <c r="D237" s="56"/>
      <c r="E237" s="47"/>
      <c r="F237" s="47"/>
      <c r="G237" s="48"/>
      <c r="H237" s="47"/>
      <c r="I237" s="68"/>
      <c r="J237" s="48"/>
      <c r="K237" s="68"/>
      <c r="L237" s="68"/>
      <c r="M237" s="68"/>
    </row>
    <row r="238" spans="1:15" ht="21" x14ac:dyDescent="0.4">
      <c r="A238" s="67"/>
      <c r="B238" s="47"/>
      <c r="C238" s="47"/>
      <c r="D238" s="56"/>
      <c r="E238" s="47"/>
      <c r="F238" s="47"/>
      <c r="G238" s="48"/>
      <c r="H238" s="47"/>
      <c r="I238" s="68"/>
      <c r="J238" s="48"/>
      <c r="K238" s="68"/>
      <c r="L238" s="68"/>
      <c r="M238" s="68"/>
      <c r="N238" s="47"/>
      <c r="O238" s="127"/>
    </row>
    <row r="239" spans="1:15" ht="21" x14ac:dyDescent="0.4">
      <c r="A239" s="67"/>
      <c r="B239" s="47"/>
      <c r="C239" s="47"/>
      <c r="D239" s="56"/>
      <c r="E239" s="47"/>
      <c r="F239" s="47"/>
      <c r="G239" s="48"/>
      <c r="H239" s="47"/>
      <c r="I239" s="68"/>
      <c r="J239" s="48"/>
      <c r="K239" s="68"/>
      <c r="L239" s="68"/>
      <c r="M239" s="68"/>
    </row>
    <row r="240" spans="1:15" ht="21" x14ac:dyDescent="0.4">
      <c r="A240" s="67"/>
      <c r="B240" s="47"/>
      <c r="C240" s="47"/>
      <c r="D240" s="68"/>
      <c r="E240" s="47"/>
      <c r="F240" s="47"/>
      <c r="G240" s="48"/>
      <c r="H240" s="47"/>
      <c r="I240" s="68"/>
      <c r="J240" s="48"/>
      <c r="K240" s="68"/>
      <c r="L240" s="68"/>
      <c r="M240" s="68"/>
    </row>
    <row r="241" spans="1:15" ht="21" x14ac:dyDescent="0.4">
      <c r="A241" s="67"/>
      <c r="B241" s="47"/>
      <c r="C241" s="47"/>
      <c r="D241" s="68"/>
      <c r="E241" s="47"/>
      <c r="F241" s="47"/>
      <c r="G241" s="48"/>
      <c r="H241" s="47"/>
      <c r="I241" s="68"/>
      <c r="J241" s="48"/>
      <c r="K241" s="68"/>
      <c r="L241" s="68"/>
      <c r="M241" s="68"/>
    </row>
    <row r="242" spans="1:15" ht="21" x14ac:dyDescent="0.4">
      <c r="A242" s="67"/>
      <c r="B242" s="47"/>
      <c r="C242" s="47"/>
      <c r="D242" s="56"/>
      <c r="E242" s="47"/>
      <c r="F242" s="47"/>
      <c r="G242" s="48"/>
      <c r="H242" s="47"/>
      <c r="I242" s="68"/>
      <c r="J242" s="48"/>
      <c r="L242" s="68"/>
      <c r="M242" s="68"/>
    </row>
    <row r="243" spans="1:15" ht="21" x14ac:dyDescent="0.4">
      <c r="A243" s="67"/>
      <c r="B243" s="47"/>
      <c r="C243" s="47"/>
      <c r="D243" s="56"/>
      <c r="E243" s="47"/>
      <c r="F243" s="47"/>
      <c r="G243" s="48"/>
      <c r="H243" s="47"/>
      <c r="I243" s="68"/>
      <c r="J243" s="48"/>
      <c r="L243" s="68"/>
      <c r="M243" s="68"/>
      <c r="N243" s="47"/>
      <c r="O243" s="127"/>
    </row>
    <row r="244" spans="1:15" ht="21" x14ac:dyDescent="0.4">
      <c r="A244" s="67"/>
      <c r="B244" s="47"/>
      <c r="C244" s="47"/>
      <c r="D244" s="56"/>
      <c r="E244" s="47"/>
      <c r="F244" s="47"/>
      <c r="G244" s="48"/>
      <c r="H244" s="47"/>
      <c r="I244" s="68"/>
      <c r="J244" s="48"/>
      <c r="L244" s="68"/>
      <c r="M244" s="68"/>
    </row>
    <row r="245" spans="1:15" ht="21" x14ac:dyDescent="0.4">
      <c r="A245" s="67"/>
      <c r="B245" s="47"/>
      <c r="C245" s="47"/>
      <c r="D245" s="56"/>
      <c r="E245" s="47"/>
      <c r="F245" s="47"/>
      <c r="G245" s="48"/>
      <c r="H245" s="47"/>
      <c r="I245" s="68"/>
      <c r="J245" s="48"/>
      <c r="L245" s="68"/>
      <c r="M245" s="68"/>
    </row>
    <row r="246" spans="1:15" ht="21" x14ac:dyDescent="0.4">
      <c r="A246" s="67"/>
      <c r="B246" s="47"/>
      <c r="C246" s="47"/>
      <c r="D246" s="56"/>
      <c r="E246" s="47"/>
      <c r="F246" s="47"/>
      <c r="G246" s="48"/>
      <c r="H246" s="47"/>
      <c r="I246" s="68"/>
      <c r="J246" s="48"/>
      <c r="L246" s="68"/>
      <c r="M246" s="68"/>
    </row>
    <row r="247" spans="1:15" ht="21" x14ac:dyDescent="0.4">
      <c r="A247" s="67"/>
      <c r="B247" s="47"/>
      <c r="C247" s="47"/>
      <c r="D247" s="56"/>
      <c r="E247" s="47"/>
      <c r="F247" s="47"/>
      <c r="G247" s="48"/>
      <c r="H247" s="47"/>
      <c r="I247" s="68"/>
      <c r="J247" s="48"/>
      <c r="L247" s="68"/>
      <c r="M247" s="68"/>
      <c r="N247" s="47"/>
      <c r="O247" s="127"/>
    </row>
    <row r="248" spans="1:15" ht="21" x14ac:dyDescent="0.4">
      <c r="A248" s="67"/>
      <c r="B248" s="47"/>
      <c r="C248" s="47"/>
      <c r="D248" s="56"/>
      <c r="E248" s="47"/>
      <c r="F248" s="47"/>
      <c r="G248" s="48"/>
      <c r="H248" s="47"/>
      <c r="I248" s="68"/>
      <c r="J248" s="48"/>
      <c r="L248" s="47"/>
      <c r="M248" s="68"/>
    </row>
    <row r="249" spans="1:15" ht="21" x14ac:dyDescent="0.4">
      <c r="A249" s="67"/>
      <c r="B249" s="47"/>
      <c r="C249" s="47"/>
      <c r="D249" s="56"/>
      <c r="E249" s="47"/>
      <c r="F249" s="47"/>
      <c r="G249" s="48"/>
      <c r="H249" s="47"/>
      <c r="I249" s="68"/>
      <c r="J249" s="48"/>
      <c r="L249" s="68"/>
      <c r="M249" s="68"/>
    </row>
    <row r="250" spans="1:15" ht="21" x14ac:dyDescent="0.4">
      <c r="A250" s="67"/>
      <c r="B250" s="47"/>
      <c r="C250" s="47"/>
      <c r="D250" s="56"/>
      <c r="E250" s="47"/>
      <c r="F250" s="47"/>
      <c r="G250" s="48"/>
      <c r="H250" s="47"/>
      <c r="I250" s="68"/>
      <c r="J250" s="48"/>
      <c r="L250" s="68"/>
      <c r="M250" s="68"/>
      <c r="N250" s="47"/>
      <c r="O250" s="127"/>
    </row>
    <row r="251" spans="1:15" ht="23.4" x14ac:dyDescent="0.45">
      <c r="A251" s="67"/>
      <c r="B251" s="47"/>
      <c r="C251" s="47"/>
      <c r="D251" s="56"/>
      <c r="E251" s="47"/>
      <c r="F251" s="47"/>
      <c r="G251" s="48"/>
      <c r="H251" s="47"/>
      <c r="I251" s="68"/>
      <c r="J251" s="48"/>
      <c r="L251" s="68"/>
      <c r="M251" s="68"/>
      <c r="O251" s="130"/>
    </row>
    <row r="252" spans="1:15" ht="21" x14ac:dyDescent="0.4">
      <c r="A252" s="67"/>
      <c r="B252" s="47"/>
      <c r="C252" s="47"/>
      <c r="D252" s="56"/>
      <c r="E252" s="47"/>
      <c r="F252" s="47"/>
      <c r="G252" s="48"/>
      <c r="H252" s="47"/>
      <c r="I252" s="68"/>
      <c r="J252" s="48"/>
      <c r="L252" s="68"/>
      <c r="M252" s="68"/>
    </row>
    <row r="253" spans="1:15" ht="21" x14ac:dyDescent="0.4">
      <c r="A253" s="67"/>
      <c r="B253" s="47"/>
      <c r="C253" s="47"/>
      <c r="D253" s="56"/>
      <c r="E253" s="47"/>
      <c r="F253" s="47"/>
      <c r="G253" s="48"/>
      <c r="H253" s="47"/>
      <c r="I253" s="68"/>
      <c r="J253" s="48"/>
      <c r="L253" s="68"/>
      <c r="M253" s="68"/>
      <c r="N253" s="47"/>
    </row>
    <row r="254" spans="1:15" ht="21" x14ac:dyDescent="0.4">
      <c r="A254" s="67"/>
      <c r="B254" s="47"/>
      <c r="C254" s="47"/>
      <c r="D254" s="56"/>
      <c r="E254" s="47"/>
      <c r="F254" s="47"/>
      <c r="G254" s="48"/>
      <c r="H254" s="47"/>
      <c r="I254" s="68"/>
      <c r="J254" s="48"/>
      <c r="L254" s="68"/>
      <c r="M254" s="68"/>
    </row>
    <row r="255" spans="1:15" ht="21" x14ac:dyDescent="0.4">
      <c r="A255" s="67"/>
      <c r="B255" s="47"/>
      <c r="C255" s="47"/>
      <c r="D255" s="56"/>
      <c r="E255" s="47"/>
      <c r="F255" s="47"/>
      <c r="G255" s="48"/>
      <c r="H255" s="47"/>
      <c r="I255" s="68"/>
      <c r="J255" s="48"/>
      <c r="L255" s="68"/>
      <c r="M255" s="68"/>
    </row>
    <row r="256" spans="1:15" ht="21" x14ac:dyDescent="0.4">
      <c r="A256" s="67"/>
      <c r="B256" s="47"/>
      <c r="C256" s="47"/>
      <c r="D256" s="56"/>
      <c r="E256" s="47"/>
      <c r="F256" s="47"/>
      <c r="G256" s="48"/>
      <c r="H256" s="47"/>
      <c r="I256" s="68"/>
      <c r="J256" s="48"/>
      <c r="L256" s="68"/>
      <c r="M256" s="68"/>
    </row>
    <row r="257" spans="1:15" ht="21" x14ac:dyDescent="0.4">
      <c r="A257" s="67"/>
      <c r="B257" s="47"/>
      <c r="C257" s="47"/>
      <c r="D257" s="56"/>
      <c r="E257" s="47"/>
      <c r="F257" s="47"/>
      <c r="G257" s="54"/>
      <c r="H257" s="47"/>
      <c r="I257" s="68"/>
      <c r="J257" s="48"/>
      <c r="L257" s="68"/>
      <c r="M257" s="68"/>
    </row>
    <row r="258" spans="1:15" ht="21" x14ac:dyDescent="0.4">
      <c r="A258" s="67"/>
      <c r="B258" s="47"/>
      <c r="C258" s="47"/>
      <c r="D258" s="56"/>
      <c r="E258" s="47"/>
      <c r="F258" s="47"/>
      <c r="G258" s="48"/>
      <c r="H258" s="47"/>
      <c r="I258" s="68"/>
      <c r="J258" s="48"/>
      <c r="L258" s="68"/>
      <c r="M258" s="68"/>
    </row>
    <row r="259" spans="1:15" ht="21" x14ac:dyDescent="0.4">
      <c r="A259" s="67"/>
      <c r="B259" s="47"/>
      <c r="C259" s="47"/>
      <c r="D259" s="56"/>
      <c r="E259" s="47"/>
      <c r="F259" s="47"/>
      <c r="G259" s="48"/>
      <c r="H259" s="47"/>
      <c r="I259" s="68"/>
      <c r="J259" s="48"/>
      <c r="L259" s="68"/>
      <c r="M259" s="68"/>
    </row>
    <row r="260" spans="1:15" ht="21" x14ac:dyDescent="0.4">
      <c r="A260" s="67"/>
      <c r="B260" s="47"/>
      <c r="C260" s="47"/>
      <c r="D260" s="56"/>
      <c r="E260" s="47"/>
      <c r="F260" s="47"/>
      <c r="G260" s="48"/>
      <c r="H260" s="47"/>
      <c r="I260" s="68"/>
      <c r="J260" s="48"/>
      <c r="L260" s="68"/>
      <c r="M260" s="68"/>
      <c r="N260" s="47"/>
      <c r="O260" s="127"/>
    </row>
    <row r="261" spans="1:15" ht="21" x14ac:dyDescent="0.4">
      <c r="A261" s="67"/>
      <c r="B261" s="47"/>
      <c r="C261" s="47"/>
      <c r="D261" s="56"/>
      <c r="E261" s="47"/>
      <c r="F261" s="47"/>
      <c r="G261" s="48"/>
      <c r="H261" s="47"/>
      <c r="I261" s="68"/>
      <c r="J261" s="48"/>
      <c r="L261" s="68"/>
      <c r="M261" s="68"/>
    </row>
    <row r="262" spans="1:15" ht="21" x14ac:dyDescent="0.4">
      <c r="A262" s="67"/>
      <c r="B262" s="47"/>
      <c r="C262" s="47"/>
      <c r="D262" s="56"/>
      <c r="E262" s="47"/>
      <c r="F262" s="47"/>
      <c r="G262" s="48"/>
      <c r="H262" s="47"/>
      <c r="I262" s="68"/>
      <c r="J262" s="48"/>
      <c r="L262" s="68"/>
      <c r="M262" s="68"/>
    </row>
    <row r="263" spans="1:15" ht="21" x14ac:dyDescent="0.4">
      <c r="A263" s="67"/>
      <c r="B263" s="47"/>
      <c r="C263" s="47"/>
      <c r="D263" s="56"/>
      <c r="E263" s="47"/>
      <c r="F263" s="47"/>
      <c r="G263" s="48"/>
      <c r="H263" s="47"/>
      <c r="I263" s="68"/>
      <c r="J263" s="48"/>
      <c r="L263" s="68"/>
      <c r="M263" s="68"/>
    </row>
    <row r="264" spans="1:15" ht="21" x14ac:dyDescent="0.4">
      <c r="A264" s="67"/>
      <c r="B264" s="47"/>
      <c r="C264" s="47"/>
      <c r="D264" s="56"/>
      <c r="E264" s="47"/>
      <c r="F264" s="47"/>
      <c r="G264" s="48"/>
      <c r="H264" s="47"/>
      <c r="I264" s="68"/>
      <c r="J264" s="48"/>
      <c r="L264" s="68"/>
      <c r="M264" s="68"/>
    </row>
    <row r="265" spans="1:15" ht="21" x14ac:dyDescent="0.4">
      <c r="A265" s="67"/>
      <c r="B265" s="47"/>
      <c r="C265" s="47"/>
      <c r="D265" s="56"/>
      <c r="E265" s="47"/>
      <c r="F265" s="47"/>
      <c r="G265" s="48"/>
      <c r="H265" s="47"/>
      <c r="I265" s="68"/>
      <c r="J265" s="48"/>
      <c r="L265" s="68"/>
      <c r="M265" s="68"/>
    </row>
    <row r="266" spans="1:15" ht="21" x14ac:dyDescent="0.4">
      <c r="A266" s="67"/>
      <c r="B266" s="47"/>
      <c r="C266" s="47"/>
      <c r="D266" s="56"/>
      <c r="E266" s="47"/>
      <c r="F266" s="47"/>
      <c r="G266" s="48"/>
      <c r="H266" s="47"/>
      <c r="I266" s="68"/>
      <c r="J266" s="48"/>
      <c r="L266" s="68"/>
      <c r="M266" s="68"/>
    </row>
    <row r="267" spans="1:15" ht="21" x14ac:dyDescent="0.4">
      <c r="A267" s="67"/>
      <c r="B267" s="47"/>
      <c r="C267" s="47"/>
      <c r="D267" s="56"/>
      <c r="E267" s="47"/>
      <c r="F267" s="47"/>
      <c r="G267" s="48"/>
      <c r="H267" s="47"/>
      <c r="I267" s="68"/>
      <c r="J267" s="48"/>
      <c r="L267" s="68"/>
      <c r="M267" s="68"/>
    </row>
    <row r="268" spans="1:15" ht="21" x14ac:dyDescent="0.4">
      <c r="A268" s="67"/>
      <c r="B268" s="47"/>
      <c r="C268" s="47"/>
      <c r="D268" s="56"/>
      <c r="E268" s="47"/>
      <c r="F268" s="47"/>
      <c r="G268" s="48"/>
      <c r="H268" s="47"/>
      <c r="I268" s="68"/>
      <c r="J268" s="48"/>
      <c r="L268" s="68"/>
      <c r="M268" s="68"/>
    </row>
    <row r="269" spans="1:15" ht="21" x14ac:dyDescent="0.4">
      <c r="A269" s="67"/>
      <c r="B269" s="47"/>
      <c r="C269" s="47"/>
      <c r="D269" s="56"/>
      <c r="E269" s="47"/>
      <c r="F269" s="47"/>
      <c r="G269" s="48"/>
      <c r="H269" s="47"/>
      <c r="I269" s="68"/>
      <c r="J269" s="48"/>
      <c r="L269" s="68"/>
      <c r="M269" s="68"/>
    </row>
    <row r="270" spans="1:15" ht="21" x14ac:dyDescent="0.4">
      <c r="A270" s="67"/>
      <c r="C270" s="47"/>
    </row>
    <row r="271" spans="1:15" ht="21" x14ac:dyDescent="0.4">
      <c r="A271" s="67"/>
    </row>
    <row r="272" spans="1:15" ht="21" x14ac:dyDescent="0.4">
      <c r="A272" s="67"/>
    </row>
    <row r="273" spans="1:1" ht="21" x14ac:dyDescent="0.4">
      <c r="A273" s="67"/>
    </row>
    <row r="274" spans="1:1" ht="21" x14ac:dyDescent="0.4">
      <c r="A274" s="67"/>
    </row>
    <row r="275" spans="1:1" ht="21" x14ac:dyDescent="0.4">
      <c r="A275" s="67"/>
    </row>
    <row r="276" spans="1:1" ht="21" x14ac:dyDescent="0.4">
      <c r="A276" s="67"/>
    </row>
    <row r="277" spans="1:1" ht="21" x14ac:dyDescent="0.4">
      <c r="A277" s="67"/>
    </row>
    <row r="278" spans="1:1" ht="21" x14ac:dyDescent="0.4">
      <c r="A278" s="67"/>
    </row>
    <row r="279" spans="1:1" ht="21" x14ac:dyDescent="0.4">
      <c r="A279" s="67"/>
    </row>
    <row r="280" spans="1:1" ht="21" x14ac:dyDescent="0.4">
      <c r="A280" s="67"/>
    </row>
    <row r="281" spans="1:1" ht="21" x14ac:dyDescent="0.4">
      <c r="A281" s="67"/>
    </row>
    <row r="282" spans="1:1" ht="21" x14ac:dyDescent="0.4">
      <c r="A282" s="67"/>
    </row>
    <row r="283" spans="1:1" ht="21" x14ac:dyDescent="0.4">
      <c r="A283" s="67"/>
    </row>
    <row r="284" spans="1:1" ht="21" x14ac:dyDescent="0.4">
      <c r="A284" s="67"/>
    </row>
    <row r="285" spans="1:1" ht="21" x14ac:dyDescent="0.4">
      <c r="A285" s="67"/>
    </row>
    <row r="286" spans="1:1" ht="21" x14ac:dyDescent="0.4">
      <c r="A286" s="67"/>
    </row>
    <row r="287" spans="1:1" ht="21" x14ac:dyDescent="0.4">
      <c r="A287" s="67"/>
    </row>
    <row r="288" spans="1:1" ht="21" x14ac:dyDescent="0.4">
      <c r="A288" s="67"/>
    </row>
    <row r="289" spans="1:1" ht="21" x14ac:dyDescent="0.4">
      <c r="A289" s="67"/>
    </row>
    <row r="290" spans="1:1" ht="21" x14ac:dyDescent="0.4">
      <c r="A290" s="67"/>
    </row>
    <row r="291" spans="1:1" ht="21" x14ac:dyDescent="0.4">
      <c r="A291" s="67"/>
    </row>
    <row r="292" spans="1:1" ht="21" x14ac:dyDescent="0.4">
      <c r="A292" s="67"/>
    </row>
    <row r="293" spans="1:1" ht="21" x14ac:dyDescent="0.4">
      <c r="A293" s="67"/>
    </row>
    <row r="294" spans="1:1" ht="21" x14ac:dyDescent="0.4">
      <c r="A294" s="67"/>
    </row>
    <row r="295" spans="1:1" ht="21" x14ac:dyDescent="0.4">
      <c r="A295" s="67"/>
    </row>
    <row r="296" spans="1:1" ht="21" x14ac:dyDescent="0.4">
      <c r="A296" s="67"/>
    </row>
    <row r="297" spans="1:1" ht="21" x14ac:dyDescent="0.4">
      <c r="A297" s="67">
        <v>20396</v>
      </c>
    </row>
    <row r="298" spans="1:1" ht="21" x14ac:dyDescent="0.4">
      <c r="A298" s="67">
        <v>20397</v>
      </c>
    </row>
    <row r="299" spans="1:1" ht="21" x14ac:dyDescent="0.4">
      <c r="A299" s="67">
        <v>20398</v>
      </c>
    </row>
    <row r="300" spans="1:1" ht="21" x14ac:dyDescent="0.4">
      <c r="A300" s="67">
        <v>20399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K27" sqref="K27"/>
    </sheetView>
  </sheetViews>
  <sheetFormatPr defaultColWidth="8.88671875" defaultRowHeight="14.4" x14ac:dyDescent="0.3"/>
  <cols>
    <col min="1" max="1" width="11.109375" customWidth="1"/>
    <col min="2" max="2" width="35.33203125" bestFit="1" customWidth="1"/>
    <col min="7" max="7" width="43" bestFit="1" customWidth="1"/>
    <col min="8" max="8" width="10.6640625" customWidth="1"/>
    <col min="9" max="9" width="4" customWidth="1"/>
  </cols>
  <sheetData>
    <row r="1" spans="1:10" x14ac:dyDescent="0.3">
      <c r="A1" s="1" t="s">
        <v>49</v>
      </c>
    </row>
    <row r="3" spans="1:10" x14ac:dyDescent="0.3">
      <c r="A3" t="s">
        <v>50</v>
      </c>
    </row>
    <row r="4" spans="1:10" x14ac:dyDescent="0.3">
      <c r="A4" s="1" t="s">
        <v>51</v>
      </c>
      <c r="B4" s="1" t="s">
        <v>52</v>
      </c>
    </row>
    <row r="5" spans="1:10" x14ac:dyDescent="0.3">
      <c r="A5" t="s">
        <v>30</v>
      </c>
      <c r="B5" t="s">
        <v>56</v>
      </c>
    </row>
    <row r="6" spans="1:10" x14ac:dyDescent="0.3">
      <c r="A6" t="s">
        <v>32</v>
      </c>
      <c r="B6" t="s">
        <v>53</v>
      </c>
    </row>
    <row r="7" spans="1:10" x14ac:dyDescent="0.3">
      <c r="A7" s="12" t="s">
        <v>31</v>
      </c>
      <c r="B7" t="s">
        <v>55</v>
      </c>
      <c r="G7" s="84" t="s">
        <v>237</v>
      </c>
      <c r="H7" s="85"/>
      <c r="I7" s="85"/>
      <c r="J7" s="86"/>
    </row>
    <row r="8" spans="1:10" x14ac:dyDescent="0.3">
      <c r="A8" s="12">
        <v>12</v>
      </c>
      <c r="B8" t="s">
        <v>54</v>
      </c>
      <c r="G8" s="76" t="s">
        <v>239</v>
      </c>
      <c r="H8" s="77" t="s">
        <v>31</v>
      </c>
      <c r="I8" s="78">
        <v>8</v>
      </c>
      <c r="J8" s="79" t="s">
        <v>238</v>
      </c>
    </row>
    <row r="9" spans="1:10" x14ac:dyDescent="0.3">
      <c r="G9" s="76" t="s">
        <v>240</v>
      </c>
      <c r="H9" s="77" t="s">
        <v>32</v>
      </c>
      <c r="I9" s="78">
        <v>8</v>
      </c>
      <c r="J9" s="79" t="s">
        <v>238</v>
      </c>
    </row>
    <row r="10" spans="1:10" x14ac:dyDescent="0.3">
      <c r="A10" t="s">
        <v>57</v>
      </c>
      <c r="G10" s="80" t="s">
        <v>241</v>
      </c>
      <c r="H10" s="81" t="s">
        <v>236</v>
      </c>
      <c r="I10" s="82">
        <v>8</v>
      </c>
      <c r="J10" s="83" t="s">
        <v>238</v>
      </c>
    </row>
    <row r="11" spans="1:10" ht="28.8" x14ac:dyDescent="0.3">
      <c r="A11" t="s">
        <v>58</v>
      </c>
      <c r="G11" s="89" t="s">
        <v>243</v>
      </c>
      <c r="H11" s="90" t="s">
        <v>244</v>
      </c>
      <c r="I11" s="91">
        <v>11</v>
      </c>
      <c r="J11" s="92" t="s">
        <v>238</v>
      </c>
    </row>
    <row r="12" spans="1:10" x14ac:dyDescent="0.3">
      <c r="A12" t="s">
        <v>59</v>
      </c>
      <c r="G12" s="76" t="s">
        <v>245</v>
      </c>
      <c r="H12" s="87" t="s">
        <v>246</v>
      </c>
      <c r="I12" s="88">
        <v>11</v>
      </c>
      <c r="J12" s="79" t="s">
        <v>238</v>
      </c>
    </row>
    <row r="13" spans="1:10" x14ac:dyDescent="0.3">
      <c r="G13" s="93" t="s">
        <v>247</v>
      </c>
      <c r="H13" s="94" t="s">
        <v>248</v>
      </c>
      <c r="I13" s="95">
        <v>11</v>
      </c>
      <c r="J13" s="83" t="s">
        <v>238</v>
      </c>
    </row>
    <row r="14" spans="1:10" ht="28.8" x14ac:dyDescent="0.3">
      <c r="G14" s="89" t="s">
        <v>249</v>
      </c>
      <c r="H14" s="90" t="s">
        <v>242</v>
      </c>
      <c r="I14" s="91">
        <v>12</v>
      </c>
      <c r="J14" s="92" t="s">
        <v>238</v>
      </c>
    </row>
    <row r="15" spans="1:10" x14ac:dyDescent="0.3">
      <c r="G15" s="76" t="s">
        <v>250</v>
      </c>
      <c r="H15" s="87" t="s">
        <v>252</v>
      </c>
      <c r="I15" s="88">
        <v>12</v>
      </c>
      <c r="J15" s="79" t="s">
        <v>238</v>
      </c>
    </row>
    <row r="16" spans="1:10" x14ac:dyDescent="0.3">
      <c r="G16" s="93" t="s">
        <v>251</v>
      </c>
      <c r="H16" s="94" t="s">
        <v>253</v>
      </c>
      <c r="I16" s="95">
        <v>12</v>
      </c>
      <c r="J16" s="83" t="s">
        <v>238</v>
      </c>
    </row>
    <row r="19" spans="1:2" x14ac:dyDescent="0.3">
      <c r="A19" t="s">
        <v>86</v>
      </c>
    </row>
    <row r="20" spans="1:2" x14ac:dyDescent="0.3">
      <c r="A20" s="1" t="s">
        <v>91</v>
      </c>
      <c r="B20" s="1" t="s">
        <v>92</v>
      </c>
    </row>
    <row r="21" spans="1:2" x14ac:dyDescent="0.3">
      <c r="A21" t="s">
        <v>87</v>
      </c>
      <c r="B21" t="s">
        <v>93</v>
      </c>
    </row>
    <row r="22" spans="1:2" x14ac:dyDescent="0.3">
      <c r="A22" t="s">
        <v>88</v>
      </c>
      <c r="B22" t="s">
        <v>94</v>
      </c>
    </row>
    <row r="23" spans="1:2" x14ac:dyDescent="0.3">
      <c r="A23" t="s">
        <v>89</v>
      </c>
      <c r="B23" t="s">
        <v>95</v>
      </c>
    </row>
    <row r="24" spans="1:2" x14ac:dyDescent="0.3">
      <c r="A24" t="s">
        <v>96</v>
      </c>
      <c r="B24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L50"/>
  <sheetViews>
    <sheetView tabSelected="1" topLeftCell="E1" zoomScale="70" zoomScaleNormal="70" zoomScalePageLayoutView="70" workbookViewId="0">
      <pane ySplit="1" topLeftCell="A2" activePane="bottomLeft" state="frozen"/>
      <selection activeCell="L6" sqref="L6"/>
      <selection pane="bottomLeft" activeCell="L32" sqref="L32"/>
    </sheetView>
  </sheetViews>
  <sheetFormatPr defaultColWidth="8.88671875" defaultRowHeight="18" x14ac:dyDescent="0.35"/>
  <cols>
    <col min="1" max="1" width="16.6640625" bestFit="1" customWidth="1"/>
    <col min="2" max="2" width="16.33203125" bestFit="1" customWidth="1"/>
    <col min="3" max="3" width="24.88671875" bestFit="1" customWidth="1"/>
    <col min="4" max="4" width="10.88671875" style="2" customWidth="1"/>
    <col min="5" max="5" width="15.88671875" style="2" customWidth="1"/>
    <col min="6" max="6" width="13.6640625" style="2" bestFit="1" customWidth="1"/>
    <col min="7" max="7" width="13.88671875" style="2" bestFit="1" customWidth="1"/>
    <col min="8" max="12" width="8.6640625" customWidth="1"/>
    <col min="13" max="16" width="8.6640625" style="8" customWidth="1"/>
    <col min="17" max="35" width="8.6640625" customWidth="1"/>
    <col min="36" max="36" width="8.88671875" style="47"/>
  </cols>
  <sheetData>
    <row r="1" spans="1:38" s="7" customFormat="1" ht="54.6" thickBot="1" x14ac:dyDescent="0.4">
      <c r="A1" s="69" t="s">
        <v>0</v>
      </c>
      <c r="B1" s="70" t="s">
        <v>1</v>
      </c>
      <c r="C1" s="70" t="s">
        <v>2</v>
      </c>
      <c r="D1" s="71" t="s">
        <v>61</v>
      </c>
      <c r="E1" s="71" t="s">
        <v>60</v>
      </c>
      <c r="F1" s="71" t="s">
        <v>62</v>
      </c>
      <c r="G1" s="71" t="s">
        <v>33</v>
      </c>
      <c r="H1" s="72">
        <v>43034</v>
      </c>
      <c r="I1" s="72">
        <v>43035</v>
      </c>
      <c r="J1" s="72">
        <v>43036</v>
      </c>
      <c r="K1" s="72">
        <v>43037</v>
      </c>
      <c r="L1" s="72">
        <v>43038</v>
      </c>
      <c r="M1" s="72">
        <v>43039</v>
      </c>
      <c r="N1" s="72">
        <v>43040</v>
      </c>
      <c r="O1" s="72">
        <v>43041</v>
      </c>
      <c r="P1" s="72">
        <v>43042</v>
      </c>
      <c r="Q1" s="72">
        <v>43043</v>
      </c>
      <c r="R1" s="72">
        <v>43044</v>
      </c>
      <c r="S1" s="72">
        <v>43045</v>
      </c>
      <c r="T1" s="72">
        <v>43046</v>
      </c>
      <c r="U1" s="72">
        <v>43047</v>
      </c>
      <c r="V1" s="72">
        <v>43048</v>
      </c>
      <c r="W1" s="72">
        <v>43049</v>
      </c>
      <c r="X1" s="72">
        <v>43050</v>
      </c>
      <c r="Y1" s="72">
        <v>43051</v>
      </c>
      <c r="Z1" s="72">
        <v>43052</v>
      </c>
      <c r="AA1" s="72">
        <v>43053</v>
      </c>
      <c r="AB1" s="72">
        <v>43054</v>
      </c>
      <c r="AC1" s="72">
        <v>43055</v>
      </c>
      <c r="AD1" s="72">
        <v>43056</v>
      </c>
      <c r="AE1" s="72">
        <v>43057</v>
      </c>
      <c r="AF1" s="72">
        <v>43058</v>
      </c>
      <c r="AG1" s="72">
        <v>43059</v>
      </c>
      <c r="AH1" s="72">
        <v>43060</v>
      </c>
      <c r="AI1" s="72">
        <v>43061</v>
      </c>
      <c r="AJ1" s="72">
        <v>43062</v>
      </c>
      <c r="AK1" s="72">
        <v>43063</v>
      </c>
      <c r="AL1" s="72">
        <v>43064</v>
      </c>
    </row>
    <row r="2" spans="1:38" x14ac:dyDescent="0.35">
      <c r="A2" s="46">
        <f>Persoonsgegevens!A2</f>
        <v>30101</v>
      </c>
      <c r="B2" s="47" t="str">
        <f>Persoonsgegevens!B2</f>
        <v>Ramlal</v>
      </c>
      <c r="C2" s="47" t="str">
        <f>Persoonsgegevens!C2</f>
        <v>Dhewradj</v>
      </c>
      <c r="D2" s="59">
        <f t="shared" ref="D2:D8" si="0">SUM(H2:AN2)</f>
        <v>0</v>
      </c>
      <c r="E2" s="59">
        <f>COUNTIFS(H2:AN2,"Z")*Legenda!$I$8+COUNTIFS(H2:AN2,"Z1")*Legenda!$I$11+COUNTIFS(H2:AN2,"Z2")*Legenda!$I$14</f>
        <v>0</v>
      </c>
      <c r="F2" s="59">
        <f>COUNTIFS(H2:AN2,"V")*Legenda!$I$9+COUNTIFS(H2:AN2,"V1")*Legenda!$I$12+COUNTIFS(H2:AN2,"V2")*Legenda!$I$15</f>
        <v>0</v>
      </c>
      <c r="G2" s="73">
        <f>COUNTIFS(H2:AN2,"O")*Legenda!$I$10+COUNTIFS(H2:AN2,"O1")*Legenda!$I$13+COUNTIFS(H2:AN2,"O2")*Legenda!$I$16</f>
        <v>0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60"/>
      <c r="AK2" s="8"/>
      <c r="AL2" s="8"/>
    </row>
    <row r="3" spans="1:38" x14ac:dyDescent="0.35">
      <c r="A3" s="46">
        <f>Persoonsgegevens!A3</f>
        <v>30102</v>
      </c>
      <c r="B3" s="47" t="str">
        <f>Persoonsgegevens!B3</f>
        <v>AURAEMO</v>
      </c>
      <c r="C3" s="47" t="str">
        <f>Persoonsgegevens!C3</f>
        <v>CECILE H.M.</v>
      </c>
      <c r="D3" s="59">
        <f t="shared" si="0"/>
        <v>0</v>
      </c>
      <c r="E3" s="59">
        <f>COUNTIFS(H3:AN3,"Z")*Legenda!$I$8+COUNTIFS(H3:AN3,"Z1")*Legenda!$I$11+COUNTIFS(H3:AN3,"Z2")*Legenda!$I$14</f>
        <v>0</v>
      </c>
      <c r="F3" s="59">
        <f>COUNTIFS(H3:AN3,"V")*Legenda!$I$9+COUNTIFS(H3:AN3,"V1")*Legenda!$I$12+COUNTIFS(H3:AN3,"V2")*Legenda!$I$15</f>
        <v>0</v>
      </c>
      <c r="G3" s="73">
        <f>COUNTIFS(H3:AN3,"O")*Legenda!$I$10+COUNTIFS(H3:AN3,"O1")*Legenda!$I$13+COUNTIFS(H3:AN3,"O2")*Legenda!$I$16</f>
        <v>0</v>
      </c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60"/>
      <c r="AK3" s="75"/>
      <c r="AL3" s="75"/>
    </row>
    <row r="4" spans="1:38" x14ac:dyDescent="0.35">
      <c r="A4" s="46">
        <f>Persoonsgegevens!A4</f>
        <v>30103</v>
      </c>
      <c r="B4" s="47" t="str">
        <f>Persoonsgegevens!B4</f>
        <v>BEL</v>
      </c>
      <c r="C4" s="47" t="str">
        <f>Persoonsgegevens!C4</f>
        <v>RUBEN</v>
      </c>
      <c r="D4" s="59">
        <f t="shared" si="0"/>
        <v>0</v>
      </c>
      <c r="E4" s="59">
        <f>COUNTIFS(H4:AN4,"Z")*Legenda!$I$8+COUNTIFS(H4:AN4,"Z1")*Legenda!$I$11+COUNTIFS(H4:AN4,"Z2")*Legenda!$I$14</f>
        <v>0</v>
      </c>
      <c r="F4" s="59">
        <f>COUNTIFS(H4:AN4,"V")*Legenda!$I$9+COUNTIFS(H4:AN4,"V1")*Legenda!$I$12+COUNTIFS(H4:AN4,"V2")*Legenda!$I$15</f>
        <v>0</v>
      </c>
      <c r="G4" s="73">
        <f>COUNTIFS(H4:AN4,"O")*Legenda!$I$10+COUNTIFS(H4:AN4,"O1")*Legenda!$I$13+COUNTIFS(H4:AN4,"O2")*Legenda!$I$16</f>
        <v>0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</row>
    <row r="5" spans="1:38" x14ac:dyDescent="0.35">
      <c r="A5" s="46">
        <f>Persoonsgegevens!A5</f>
        <v>30104</v>
      </c>
      <c r="B5" s="47" t="str">
        <f>Persoonsgegevens!B5</f>
        <v>BANSIE(RAMTAHALSINGH)</v>
      </c>
      <c r="C5" s="47" t="str">
        <f>Persoonsgegevens!C5</f>
        <v>PARBHATIE</v>
      </c>
      <c r="D5" s="59">
        <f t="shared" si="0"/>
        <v>0</v>
      </c>
      <c r="E5" s="59">
        <f>COUNTIFS(H5:AN5,"Z")*Legenda!$I$8+COUNTIFS(H5:AN5,"Z1")*Legenda!$I$11+COUNTIFS(H5:AN5,"Z2")*Legenda!$I$14</f>
        <v>0</v>
      </c>
      <c r="F5" s="59">
        <f>COUNTIFS(H5:AN5,"V")*Legenda!$I$9+COUNTIFS(H5:AN5,"V1")*Legenda!$I$12+COUNTIFS(H5:AN5,"V2")*Legenda!$I$15</f>
        <v>0</v>
      </c>
      <c r="G5" s="73">
        <f>COUNTIFS(H5:AN5,"O")*Legenda!$I$10+COUNTIFS(H5:AN5,"O1")*Legenda!$I$13+COUNTIFS(H5:AN5,"O2")*Legenda!$I$16</f>
        <v>0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</row>
    <row r="6" spans="1:38" x14ac:dyDescent="0.35">
      <c r="A6" s="46">
        <f>Persoonsgegevens!A6</f>
        <v>30105</v>
      </c>
      <c r="B6" s="47" t="str">
        <f>Persoonsgegevens!B6</f>
        <v>BRATHWAITE</v>
      </c>
      <c r="C6" s="47" t="str">
        <f>Persoonsgegevens!C6</f>
        <v>STEVE</v>
      </c>
      <c r="D6" s="59">
        <f t="shared" si="0"/>
        <v>0</v>
      </c>
      <c r="E6" s="59">
        <f>COUNTIFS(H6:AN6,"Z")*Legenda!$I$8+COUNTIFS(H6:AN6,"Z1")*Legenda!$I$11+COUNTIFS(H6:AN6,"Z2")*Legenda!$I$14</f>
        <v>0</v>
      </c>
      <c r="F6" s="59">
        <f>COUNTIFS(H6:AN6,"V")*Legenda!$I$9+COUNTIFS(H6:AN6,"V1")*Legenda!$I$12+COUNTIFS(H6:AN6,"V2")*Legenda!$I$15</f>
        <v>0</v>
      </c>
      <c r="G6" s="73">
        <f>COUNTIFS(H6:AN6,"O")*Legenda!$I$10+COUNTIFS(H6:AN6,"O1")*Legenda!$I$13+COUNTIFS(H6:AN6,"O2")*Legenda!$I$16</f>
        <v>0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</row>
    <row r="7" spans="1:38" x14ac:dyDescent="0.35">
      <c r="A7" s="46">
        <f>Persoonsgegevens!A7</f>
        <v>30106</v>
      </c>
      <c r="B7" s="47" t="str">
        <f>Persoonsgegevens!B7</f>
        <v>JANGBAHADOER</v>
      </c>
      <c r="C7" s="47" t="str">
        <f>Persoonsgegevens!C7</f>
        <v>SANTAKOEMARIE</v>
      </c>
      <c r="D7" s="59">
        <f t="shared" si="0"/>
        <v>0</v>
      </c>
      <c r="E7" s="59">
        <f>COUNTIFS(H7:AN7,"Z")*Legenda!$I$8+COUNTIFS(H7:AN7,"Z1")*Legenda!$I$11+COUNTIFS(H7:AN7,"Z2")*Legenda!$I$14</f>
        <v>0</v>
      </c>
      <c r="F7" s="59">
        <f>COUNTIFS(H7:AN7,"V")*Legenda!$I$9+COUNTIFS(H7:AN7,"V1")*Legenda!$I$12+COUNTIFS(H7:AN7,"V2")*Legenda!$I$15</f>
        <v>0</v>
      </c>
      <c r="G7" s="73">
        <f>COUNTIFS(H7:AN7,"O")*Legenda!$I$10+COUNTIFS(H7:AN7,"O1")*Legenda!$I$13+COUNTIFS(H7:AN7,"O2")*Legenda!$I$16</f>
        <v>0</v>
      </c>
      <c r="H7" s="122"/>
      <c r="I7" s="123"/>
      <c r="J7" s="123"/>
      <c r="K7" s="123"/>
      <c r="L7" s="123"/>
      <c r="M7" s="123"/>
      <c r="N7" s="123"/>
      <c r="O7" s="123"/>
      <c r="P7" s="123"/>
      <c r="Q7" s="123"/>
      <c r="R7" s="60"/>
      <c r="S7" s="75"/>
      <c r="T7" s="75"/>
      <c r="U7" s="75"/>
      <c r="V7" s="75"/>
      <c r="W7" s="75"/>
      <c r="X7" s="75"/>
      <c r="Y7" s="75"/>
      <c r="Z7" s="75"/>
      <c r="AA7" s="75"/>
      <c r="AB7" s="75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8" spans="1:38" x14ac:dyDescent="0.35">
      <c r="A8" s="46">
        <f>Persoonsgegevens!A8</f>
        <v>30107</v>
      </c>
      <c r="B8" s="47" t="str">
        <f>Persoonsgegevens!B8</f>
        <v>BOYER</v>
      </c>
      <c r="C8" s="47" t="str">
        <f>Persoonsgegevens!C8</f>
        <v>HARRY O.</v>
      </c>
      <c r="D8" s="59">
        <f t="shared" si="0"/>
        <v>0</v>
      </c>
      <c r="E8" s="59">
        <f>COUNTIFS(H8:AN8,"Z")*Legenda!$I$8+COUNTIFS(H8:AN8,"Z1")*Legenda!$I$11+COUNTIFS(H8:AN8,"Z2")*Legenda!$I$14</f>
        <v>0</v>
      </c>
      <c r="F8" s="59">
        <f>COUNTIFS(H8:AN8,"V")*Legenda!$I$9+COUNTIFS(H8:AN8,"V1")*Legenda!$I$12+COUNTIFS(H8:AN8,"V2")*Legenda!$I$15</f>
        <v>0</v>
      </c>
      <c r="G8" s="73">
        <f>COUNTIFS(H8:AN8,"O")*Legenda!$I$10+COUNTIFS(H8:AN8,"O1")*Legenda!$I$13+COUNTIFS(H8:AN8,"O2")*Legenda!$I$16</f>
        <v>0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</row>
    <row r="9" spans="1:38" x14ac:dyDescent="0.35">
      <c r="A9" s="46">
        <f>Persoonsgegevens!A9</f>
        <v>30108</v>
      </c>
      <c r="B9" s="47" t="str">
        <f>Persoonsgegevens!B9</f>
        <v>LETTERBOOM</v>
      </c>
      <c r="C9" s="47" t="str">
        <f>Persoonsgegevens!C9</f>
        <v>ANDRE</v>
      </c>
      <c r="D9" s="59">
        <f>SUM(H9:AN9)</f>
        <v>0</v>
      </c>
      <c r="E9" s="59">
        <f>COUNTIFS(H9:AN9,"Z")*Legenda!$I$8+COUNTIFS(H9:AN9,"Z1")*Legenda!$I$11+COUNTIFS(H9:AN9,"Z2")*Legenda!$I$14</f>
        <v>0</v>
      </c>
      <c r="F9" s="59">
        <f>COUNTIFS(H9:AN9,"V")*Legenda!$I$9+COUNTIFS(H9:AN9,"V1")*Legenda!$I$12+COUNTIFS(H9:AN9,"V2")*Legenda!$I$15</f>
        <v>0</v>
      </c>
      <c r="G9" s="73">
        <f>COUNTIFS(H9:AN9,"O")*Legenda!$I$10+COUNTIFS(H9:AN9,"O1")*Legenda!$I$13+COUNTIFS(H9:AN9,"O2")*Legenda!$I$16</f>
        <v>0</v>
      </c>
      <c r="H9" s="122"/>
      <c r="I9" s="123"/>
      <c r="J9" s="123"/>
      <c r="K9" s="123"/>
      <c r="L9" s="123"/>
      <c r="M9" s="123"/>
      <c r="N9" s="123"/>
      <c r="O9" s="123"/>
      <c r="P9" s="123"/>
      <c r="Q9" s="123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</row>
    <row r="10" spans="1:38" x14ac:dyDescent="0.35">
      <c r="A10" s="46">
        <f>Persoonsgegevens!A10</f>
        <v>30109</v>
      </c>
      <c r="B10" s="47" t="str">
        <f>Persoonsgegevens!B10</f>
        <v>LOWTOE</v>
      </c>
      <c r="C10" s="47" t="str">
        <f>Persoonsgegevens!C10</f>
        <v>BISOENDATH</v>
      </c>
      <c r="D10" s="59">
        <f t="shared" ref="D10:D50" si="1">SUM(H10:AN10)</f>
        <v>0</v>
      </c>
      <c r="E10" s="59">
        <f>COUNTIFS(H10:AN10,"Z")*Legenda!$I$8+COUNTIFS(H10:AN10,"Z1")*Legenda!$I$11+COUNTIFS(H10:AN10,"Z2")*Legenda!$I$14</f>
        <v>0</v>
      </c>
      <c r="F10" s="59">
        <f>COUNTIFS(H10:AN10,"V")*Legenda!$I$9+COUNTIFS(H10:AN10,"V1")*Legenda!$I$12+COUNTIFS(H10:AN10,"V2")*Legenda!$I$15</f>
        <v>0</v>
      </c>
      <c r="G10" s="73">
        <f>COUNTIFS(H10:AN10,"O")*Legenda!$I$10+COUNTIFS(H10:AN10,"O1")*Legenda!$I$13+COUNTIFS(H10:AN10,"O2")*Legenda!$I$16</f>
        <v>0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</row>
    <row r="11" spans="1:38" x14ac:dyDescent="0.35">
      <c r="A11" s="46">
        <f>Persoonsgegevens!A11</f>
        <v>30110</v>
      </c>
      <c r="B11" s="47" t="str">
        <f>Persoonsgegevens!B11</f>
        <v>LILMAN</v>
      </c>
      <c r="C11" s="47" t="str">
        <f>Persoonsgegevens!C11</f>
        <v>RAMRAJIE</v>
      </c>
      <c r="D11" s="59">
        <f t="shared" si="1"/>
        <v>0</v>
      </c>
      <c r="E11" s="59">
        <f>COUNTIFS(H11:AN11,"Z")*Legenda!$I$8+COUNTIFS(H11:AN11,"Z1")*Legenda!$I$11+COUNTIFS(H11:AN11,"Z2")*Legenda!$I$14</f>
        <v>0</v>
      </c>
      <c r="F11" s="59">
        <f>COUNTIFS(H11:AN11,"V")*Legenda!$I$9+COUNTIFS(H11:AN11,"V1")*Legenda!$I$12+COUNTIFS(H11:AN11,"V2")*Legenda!$I$15</f>
        <v>0</v>
      </c>
      <c r="G11" s="73">
        <f>COUNTIFS(H11:AN11,"O")*Legenda!$I$10+COUNTIFS(H11:AN11,"O1")*Legenda!$I$13+COUNTIFS(H11:AN11,"O2")*Legenda!$I$16</f>
        <v>0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</row>
    <row r="12" spans="1:38" x14ac:dyDescent="0.35">
      <c r="A12" s="46">
        <f>Persoonsgegevens!A12</f>
        <v>30111</v>
      </c>
      <c r="B12" s="47" t="str">
        <f>Persoonsgegevens!B12</f>
        <v>PALTAN</v>
      </c>
      <c r="C12" s="47" t="str">
        <f>Persoonsgegevens!C12</f>
        <v>CHANDERPERKASH</v>
      </c>
      <c r="D12" s="59">
        <f t="shared" si="1"/>
        <v>0</v>
      </c>
      <c r="E12" s="59">
        <f>COUNTIFS(H12:AN12,"Z")*Legenda!$I$8+COUNTIFS(H12:AN12,"Z1")*Legenda!$I$11+COUNTIFS(H12:AN12,"Z2")*Legenda!$I$14</f>
        <v>0</v>
      </c>
      <c r="F12" s="59">
        <f>COUNTIFS(H12:AN12,"V")*Legenda!$I$9+COUNTIFS(H12:AN12,"V1")*Legenda!$I$12+COUNTIFS(H12:AN12,"V2")*Legenda!$I$15</f>
        <v>0</v>
      </c>
      <c r="G12" s="73">
        <f>COUNTIFS(H12:AN12,"O")*Legenda!$I$10+COUNTIFS(H12:AN12,"O1")*Legenda!$I$13+COUNTIFS(H12:AN12,"O2")*Legenda!$I$16</f>
        <v>0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</row>
    <row r="13" spans="1:38" x14ac:dyDescent="0.35">
      <c r="A13" s="46">
        <f>Persoonsgegevens!A13</f>
        <v>30112</v>
      </c>
      <c r="B13" s="47" t="str">
        <f>Persoonsgegevens!B13</f>
        <v>POTT</v>
      </c>
      <c r="C13" s="47" t="str">
        <f>Persoonsgegevens!C13</f>
        <v>GILLIANO</v>
      </c>
      <c r="D13" s="59">
        <f t="shared" si="1"/>
        <v>0</v>
      </c>
      <c r="E13" s="59">
        <f>COUNTIFS(H13:AN13,"Z")*Legenda!$I$8+COUNTIFS(H13:AN13,"Z1")*Legenda!$I$11+COUNTIFS(H13:AN13,"Z2")*Legenda!$I$14</f>
        <v>0</v>
      </c>
      <c r="F13" s="59">
        <f>COUNTIFS(H13:AN13,"V")*Legenda!$I$9+COUNTIFS(H13:AN13,"V1")*Legenda!$I$12+COUNTIFS(H13:AN13,"V2")*Legenda!$I$15</f>
        <v>0</v>
      </c>
      <c r="G13" s="73">
        <f>COUNTIFS(H13:AN13,"O")*Legenda!$I$10+COUNTIFS(H13:AN13,"O1")*Legenda!$I$13+COUNTIFS(H13:AN13,"O2")*Legenda!$I$16</f>
        <v>0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</row>
    <row r="14" spans="1:38" x14ac:dyDescent="0.35">
      <c r="A14" s="46">
        <f>Persoonsgegevens!A14</f>
        <v>30113</v>
      </c>
      <c r="B14" s="47" t="str">
        <f>Persoonsgegevens!B14</f>
        <v>RAMSARAN</v>
      </c>
      <c r="C14" s="47" t="str">
        <f>Persoonsgegevens!C14</f>
        <v>SANGITAWATIE</v>
      </c>
      <c r="D14" s="59">
        <f t="shared" si="1"/>
        <v>0</v>
      </c>
      <c r="E14" s="59">
        <f>COUNTIFS(H14:AN14,"Z")*Legenda!$I$8+COUNTIFS(H14:AN14,"Z1")*Legenda!$I$11+COUNTIFS(H14:AN14,"Z2")*Legenda!$I$14</f>
        <v>0</v>
      </c>
      <c r="F14" s="59">
        <f>COUNTIFS(H14:AN14,"V")*Legenda!$I$9+COUNTIFS(H14:AN14,"V1")*Legenda!$I$12+COUNTIFS(H14:AN14,"V2")*Legenda!$I$15</f>
        <v>0</v>
      </c>
      <c r="G14" s="73">
        <f>COUNTIFS(H14:AN14,"O")*Legenda!$I$10+COUNTIFS(H14:AN14,"O1")*Legenda!$I$13+COUNTIFS(H14:AN14,"O2")*Legenda!$I$16</f>
        <v>0</v>
      </c>
      <c r="H14" s="122"/>
      <c r="I14" s="123"/>
      <c r="J14" s="123"/>
      <c r="K14" s="123"/>
      <c r="L14" s="123"/>
      <c r="M14" s="123"/>
      <c r="N14" s="123"/>
      <c r="O14" s="123"/>
      <c r="P14" s="123"/>
      <c r="Q14" s="123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</row>
    <row r="15" spans="1:38" x14ac:dyDescent="0.35">
      <c r="A15" s="46">
        <f>Persoonsgegevens!A15</f>
        <v>30114</v>
      </c>
      <c r="B15" s="47" t="str">
        <f>Persoonsgegevens!B15</f>
        <v>SOEKLAL</v>
      </c>
      <c r="C15" s="47" t="str">
        <f>Persoonsgegevens!C15</f>
        <v>SOEKRADJIE</v>
      </c>
      <c r="D15" s="59">
        <f t="shared" si="1"/>
        <v>0</v>
      </c>
      <c r="E15" s="59">
        <f>COUNTIFS(H15:AN15,"Z")*Legenda!$I$8+COUNTIFS(H15:AN15,"Z1")*Legenda!$I$11+COUNTIFS(H15:AN15,"Z2")*Legenda!$I$14</f>
        <v>0</v>
      </c>
      <c r="F15" s="59">
        <f>COUNTIFS(H15:AN15,"V")*Legenda!$I$9+COUNTIFS(H15:AN15,"V1")*Legenda!$I$12+COUNTIFS(H15:AN15,"V2")*Legenda!$I$15</f>
        <v>0</v>
      </c>
      <c r="G15" s="73">
        <f>COUNTIFS(H15:AN15,"O")*Legenda!$I$10+COUNTIFS(H15:AN15,"O1")*Legenda!$I$13+COUNTIFS(H15:AN15,"O2")*Legenda!$I$16</f>
        <v>0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</row>
    <row r="16" spans="1:38" x14ac:dyDescent="0.35">
      <c r="A16" s="46">
        <f>Persoonsgegevens!A16</f>
        <v>30115</v>
      </c>
      <c r="B16" s="47" t="str">
        <f>Persoonsgegevens!B16</f>
        <v>BELLE</v>
      </c>
      <c r="C16" s="47" t="str">
        <f>Persoonsgegevens!C16</f>
        <v>JEM LAVERNE</v>
      </c>
      <c r="D16" s="59">
        <f t="shared" si="1"/>
        <v>0</v>
      </c>
      <c r="E16" s="59">
        <f>COUNTIFS(H16:AN16,"Z")*Legenda!$I$8+COUNTIFS(H16:AN16,"Z1")*Legenda!$I$11+COUNTIFS(H16:AN16,"Z2")*Legenda!$I$14</f>
        <v>0</v>
      </c>
      <c r="F16" s="59">
        <f>COUNTIFS(H16:AN16,"V")*Legenda!$I$9+COUNTIFS(H16:AN16,"V1")*Legenda!$I$12+COUNTIFS(H16:AN16,"V2")*Legenda!$I$15</f>
        <v>0</v>
      </c>
      <c r="G16" s="73">
        <f>COUNTIFS(H16:AN16,"O")*Legenda!$I$10+COUNTIFS(H16:AN16,"O1")*Legenda!$I$13+COUNTIFS(H16:AN16,"O2")*Legenda!$I$16</f>
        <v>0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</row>
    <row r="17" spans="1:38" x14ac:dyDescent="0.35">
      <c r="A17" s="46">
        <f>Persoonsgegevens!A17</f>
        <v>30116</v>
      </c>
      <c r="B17" s="47" t="str">
        <f>Persoonsgegevens!B17</f>
        <v>FARE</v>
      </c>
      <c r="C17" s="47" t="str">
        <f>Persoonsgegevens!C17</f>
        <v>MARLON R.</v>
      </c>
      <c r="D17" s="59">
        <f t="shared" si="1"/>
        <v>0</v>
      </c>
      <c r="E17" s="59">
        <f>COUNTIFS(H17:AN17,"Z")*Legenda!$I$8+COUNTIFS(H17:AN17,"Z1")*Legenda!$I$11+COUNTIFS(H17:AN17,"Z2")*Legenda!$I$14</f>
        <v>0</v>
      </c>
      <c r="F17" s="59">
        <f>COUNTIFS(H17:AN17,"V")*Legenda!$I$9+COUNTIFS(H17:AN17,"V1")*Legenda!$I$12+COUNTIFS(H17:AN17,"V2")*Legenda!$I$15</f>
        <v>0</v>
      </c>
      <c r="G17" s="73">
        <f>COUNTIFS(H17:AN17,"O")*Legenda!$I$10+COUNTIFS(H17:AN17,"O1")*Legenda!$I$13+COUNTIFS(H17:AN17,"O2")*Legenda!$I$16</f>
        <v>0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</row>
    <row r="18" spans="1:38" x14ac:dyDescent="0.35">
      <c r="A18" s="46">
        <f>Persoonsgegevens!A18</f>
        <v>30117</v>
      </c>
      <c r="B18" s="47" t="str">
        <f>Persoonsgegevens!B18</f>
        <v>JOVAL</v>
      </c>
      <c r="C18" s="47" t="str">
        <f>Persoonsgegevens!C18</f>
        <v>LOUIS</v>
      </c>
      <c r="D18" s="59">
        <f t="shared" si="1"/>
        <v>0</v>
      </c>
      <c r="E18" s="59">
        <f>COUNTIFS(H18:AN18,"Z")*Legenda!$I$8+COUNTIFS(H18:AN18,"Z1")*Legenda!$I$11+COUNTIFS(H18:AN18,"Z2")*Legenda!$I$14</f>
        <v>0</v>
      </c>
      <c r="F18" s="59">
        <f>COUNTIFS(H18:AN18,"V")*Legenda!$I$9+COUNTIFS(H18:AN18,"V1")*Legenda!$I$12+COUNTIFS(H18:AN18,"V2")*Legenda!$I$15</f>
        <v>0</v>
      </c>
      <c r="G18" s="73">
        <f>COUNTIFS(H18:AN18,"O")*Legenda!$I$10+COUNTIFS(H18:AN18,"O1")*Legenda!$I$13+COUNTIFS(H18:AN18,"O2")*Legenda!$I$16</f>
        <v>0</v>
      </c>
      <c r="H18" s="122"/>
      <c r="I18" s="123"/>
      <c r="J18" s="123"/>
      <c r="K18" s="123"/>
      <c r="L18" s="123"/>
      <c r="M18" s="123"/>
      <c r="N18" s="123"/>
      <c r="O18" s="123"/>
      <c r="P18" s="123"/>
      <c r="Q18" s="123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</row>
    <row r="19" spans="1:38" x14ac:dyDescent="0.35">
      <c r="A19" s="46">
        <f>Persoonsgegevens!A19</f>
        <v>30118</v>
      </c>
      <c r="B19" s="47" t="str">
        <f>Persoonsgegevens!B19</f>
        <v xml:space="preserve">WHITE </v>
      </c>
      <c r="C19" s="47" t="str">
        <f>Persoonsgegevens!C19</f>
        <v>MARITA S.</v>
      </c>
      <c r="D19" s="59">
        <f t="shared" si="1"/>
        <v>0</v>
      </c>
      <c r="E19" s="59">
        <f>COUNTIFS(H19:AN19,"Z")*Legenda!$I$8+COUNTIFS(H19:AN19,"Z1")*Legenda!$I$11+COUNTIFS(H19:AN19,"Z2")*Legenda!$I$14</f>
        <v>0</v>
      </c>
      <c r="F19" s="59">
        <f>COUNTIFS(H19:AN19,"V")*Legenda!$I$9+COUNTIFS(H19:AN19,"V1")*Legenda!$I$12+COUNTIFS(H19:AN19,"V2")*Legenda!$I$15</f>
        <v>0</v>
      </c>
      <c r="G19" s="73">
        <f>COUNTIFS(H19:AN19,"O")*Legenda!$I$10+COUNTIFS(H19:AN19,"O1")*Legenda!$I$13+COUNTIFS(H19:AN19,"O2")*Legenda!$I$16</f>
        <v>0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</row>
    <row r="20" spans="1:38" x14ac:dyDescent="0.35">
      <c r="A20" s="46">
        <f>Persoonsgegevens!A20</f>
        <v>30119</v>
      </c>
      <c r="B20" s="47" t="str">
        <f>Persoonsgegevens!B20</f>
        <v>MAJES</v>
      </c>
      <c r="C20" s="47" t="str">
        <f>Persoonsgegevens!C20</f>
        <v>CARLO</v>
      </c>
      <c r="D20" s="59">
        <f t="shared" si="1"/>
        <v>0</v>
      </c>
      <c r="E20" s="59">
        <f>COUNTIFS(H20:AN20,"Z")*Legenda!$I$8+COUNTIFS(H20:AN20,"Z1")*Legenda!$I$11+COUNTIFS(H20:AN20,"Z2")*Legenda!$I$14</f>
        <v>0</v>
      </c>
      <c r="F20" s="59">
        <f>COUNTIFS(H20:AN20,"V")*Legenda!$I$9+COUNTIFS(H20:AN20,"V1")*Legenda!$I$12+COUNTIFS(H20:AN20,"V2")*Legenda!$I$15</f>
        <v>0</v>
      </c>
      <c r="G20" s="73">
        <f>COUNTIFS(H20:AN20,"O")*Legenda!$I$10+COUNTIFS(H20:AN20,"O1")*Legenda!$I$13+COUNTIFS(H20:AN20,"O2")*Legenda!$I$16</f>
        <v>0</v>
      </c>
      <c r="H20" s="122"/>
      <c r="I20" s="123"/>
      <c r="J20" s="123"/>
      <c r="K20" s="123"/>
      <c r="L20" s="123"/>
      <c r="M20" s="123"/>
      <c r="N20" s="123"/>
      <c r="O20" s="123"/>
      <c r="P20" s="123"/>
      <c r="Q20" s="123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</row>
    <row r="21" spans="1:38" x14ac:dyDescent="0.35">
      <c r="A21" s="46">
        <f>Persoonsgegevens!A21</f>
        <v>30120</v>
      </c>
      <c r="B21" s="47" t="str">
        <f>Persoonsgegevens!B21</f>
        <v>VAN DER STOOP</v>
      </c>
      <c r="C21" s="47" t="str">
        <f>Persoonsgegevens!C21</f>
        <v>JUNE J.</v>
      </c>
      <c r="D21" s="59">
        <f t="shared" si="1"/>
        <v>0</v>
      </c>
      <c r="E21" s="59">
        <f>COUNTIFS(H21:AN21,"Z")*Legenda!$I$8+COUNTIFS(H21:AN21,"Z1")*Legenda!$I$11+COUNTIFS(H21:AN21,"Z2")*Legenda!$I$14</f>
        <v>0</v>
      </c>
      <c r="F21" s="59">
        <f>COUNTIFS(H21:AN21,"V")*Legenda!$I$9+COUNTIFS(H21:AN21,"V1")*Legenda!$I$12+COUNTIFS(H21:AN21,"V2")*Legenda!$I$15</f>
        <v>0</v>
      </c>
      <c r="G21" s="73">
        <f>COUNTIFS(H21:AN21,"O")*Legenda!$I$10+COUNTIFS(H21:AN21,"O1")*Legenda!$I$13+COUNTIFS(H21:AN21,"O2")*Legenda!$I$16</f>
        <v>0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</row>
    <row r="22" spans="1:38" x14ac:dyDescent="0.35">
      <c r="A22" s="46">
        <f>Persoonsgegevens!A22</f>
        <v>30121</v>
      </c>
      <c r="B22" s="47" t="str">
        <f>Persoonsgegevens!B22</f>
        <v>KOORNDIJK</v>
      </c>
      <c r="C22" s="47" t="str">
        <f>Persoonsgegevens!C22</f>
        <v>MIGUEL</v>
      </c>
      <c r="D22" s="59">
        <f t="shared" si="1"/>
        <v>0</v>
      </c>
      <c r="E22" s="59">
        <f>COUNTIFS(H22:AN22,"Z")*Legenda!$I$8+COUNTIFS(H22:AN22,"Z1")*Legenda!$I$11+COUNTIFS(H22:AN22,"Z2")*Legenda!$I$14</f>
        <v>0</v>
      </c>
      <c r="F22" s="59">
        <f>COUNTIFS(H22:AN22,"V")*Legenda!$I$9+COUNTIFS(H22:AN22,"V1")*Legenda!$I$12+COUNTIFS(H22:AN22,"V2")*Legenda!$I$15</f>
        <v>0</v>
      </c>
      <c r="G22" s="73">
        <f>COUNTIFS(H22:AN22,"O")*Legenda!$I$10+COUNTIFS(H22:AN22,"O1")*Legenda!$I$13+COUNTIFS(H22:AN22,"O2")*Legenda!$I$16</f>
        <v>0</v>
      </c>
      <c r="H22" s="122"/>
      <c r="I22" s="123"/>
      <c r="J22" s="123"/>
      <c r="K22" s="123"/>
      <c r="L22" s="123"/>
      <c r="M22" s="123"/>
      <c r="N22" s="123"/>
      <c r="O22" s="123"/>
      <c r="P22" s="123"/>
      <c r="Q22" s="123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</row>
    <row r="23" spans="1:38" x14ac:dyDescent="0.35">
      <c r="A23" s="46">
        <f>Persoonsgegevens!A23</f>
        <v>30122</v>
      </c>
      <c r="B23" s="47" t="str">
        <f>Persoonsgegevens!B23</f>
        <v xml:space="preserve">LINGER </v>
      </c>
      <c r="C23" s="47" t="str">
        <f>Persoonsgegevens!C23</f>
        <v>DAVID</v>
      </c>
      <c r="D23" s="59">
        <f t="shared" si="1"/>
        <v>0</v>
      </c>
      <c r="E23" s="59">
        <f>COUNTIFS(H23:AN23,"Z")*Legenda!$I$8+COUNTIFS(H23:AN23,"Z1")*Legenda!$I$11+COUNTIFS(H23:AN23,"Z2")*Legenda!$I$14</f>
        <v>0</v>
      </c>
      <c r="F23" s="59">
        <f>COUNTIFS(H23:AN23,"V")*Legenda!$I$9+COUNTIFS(H23:AN23,"V1")*Legenda!$I$12+COUNTIFS(H23:AN23,"V2")*Legenda!$I$15</f>
        <v>0</v>
      </c>
      <c r="G23" s="73">
        <f>COUNTIFS(H23:AN23,"O")*Legenda!$I$10+COUNTIFS(H23:AN23,"O1")*Legenda!$I$13+COUNTIFS(H23:AN23,"O2")*Legenda!$I$16</f>
        <v>0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</row>
    <row r="24" spans="1:38" x14ac:dyDescent="0.35">
      <c r="A24" s="46">
        <f>Persoonsgegevens!A24</f>
        <v>30123</v>
      </c>
      <c r="B24" s="47" t="str">
        <f>Persoonsgegevens!B24</f>
        <v>MOHAMED</v>
      </c>
      <c r="C24" s="47" t="str">
        <f>Persoonsgegevens!C24</f>
        <v>ROCHAN</v>
      </c>
      <c r="D24" s="59">
        <f t="shared" si="1"/>
        <v>0</v>
      </c>
      <c r="E24" s="59">
        <f>COUNTIFS(H24:AN24,"Z")*Legenda!$I$8+COUNTIFS(H24:AN24,"Z1")*Legenda!$I$11+COUNTIFS(H24:AN24,"Z2")*Legenda!$I$14</f>
        <v>0</v>
      </c>
      <c r="F24" s="59">
        <f>COUNTIFS(H24:AN24,"V")*Legenda!$I$9+COUNTIFS(H24:AN24,"V1")*Legenda!$I$12+COUNTIFS(H24:AN24,"V2")*Legenda!$I$15</f>
        <v>0</v>
      </c>
      <c r="G24" s="73">
        <f>COUNTIFS(H24:AN24,"O")*Legenda!$I$10+COUNTIFS(H24:AN24,"O1")*Legenda!$I$13+COUNTIFS(H24:AN24,"O2")*Legenda!$I$16</f>
        <v>0</v>
      </c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</row>
    <row r="25" spans="1:38" x14ac:dyDescent="0.35">
      <c r="A25" s="46">
        <f>Persoonsgegevens!A25</f>
        <v>30124</v>
      </c>
      <c r="B25" s="47" t="str">
        <f>Persoonsgegevens!B25</f>
        <v>MOESAFIRHOESEIN</v>
      </c>
      <c r="C25" s="47" t="str">
        <f>Persoonsgegevens!C25</f>
        <v>AFZALHOESEIN</v>
      </c>
      <c r="D25" s="59">
        <f t="shared" si="1"/>
        <v>0</v>
      </c>
      <c r="E25" s="59">
        <f>COUNTIFS(H25:AN25,"Z")*Legenda!$I$8+COUNTIFS(H25:AN25,"Z1")*Legenda!$I$11+COUNTIFS(H25:AN25,"Z2")*Legenda!$I$14</f>
        <v>0</v>
      </c>
      <c r="F25" s="59">
        <f>COUNTIFS(H25:AN25,"V")*Legenda!$I$9+COUNTIFS(H25:AN25,"V1")*Legenda!$I$12+COUNTIFS(H25:AN25,"V2")*Legenda!$I$15</f>
        <v>0</v>
      </c>
      <c r="G25" s="73">
        <f>COUNTIFS(H25:AN25,"O")*Legenda!$I$10+COUNTIFS(H25:AN25,"O1")*Legenda!$I$13+COUNTIFS(H25:AN25,"O2")*Legenda!$I$16</f>
        <v>0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</row>
    <row r="26" spans="1:38" x14ac:dyDescent="0.35">
      <c r="A26" s="46">
        <f>Persoonsgegevens!A26</f>
        <v>30125</v>
      </c>
      <c r="B26" s="47" t="str">
        <f>Persoonsgegevens!B26</f>
        <v>VAN THOLL</v>
      </c>
      <c r="C26" s="47" t="str">
        <f>Persoonsgegevens!C26</f>
        <v>MARC</v>
      </c>
      <c r="D26" s="59">
        <f t="shared" si="1"/>
        <v>0</v>
      </c>
      <c r="E26" s="59">
        <f>COUNTIFS(H26:AN26,"Z")*Legenda!$I$8+COUNTIFS(H26:AN26,"Z1")*Legenda!$I$11+COUNTIFS(H26:AN26,"Z2")*Legenda!$I$14</f>
        <v>0</v>
      </c>
      <c r="F26" s="59">
        <f>COUNTIFS(H26:AN26,"V")*Legenda!$I$9+COUNTIFS(H26:AN26,"V1")*Legenda!$I$12+COUNTIFS(H26:AN26,"V2")*Legenda!$I$15</f>
        <v>0</v>
      </c>
      <c r="G26" s="73">
        <f>COUNTIFS(H26:AN26,"O")*Legenda!$I$10+COUNTIFS(H26:AN26,"O1")*Legenda!$I$13+COUNTIFS(H26:AN26,"O2")*Legenda!$I$16</f>
        <v>0</v>
      </c>
      <c r="H26" s="75"/>
      <c r="I26" s="75"/>
      <c r="J26" s="75"/>
      <c r="K26" s="75"/>
      <c r="L26" s="75"/>
      <c r="M26" s="75"/>
      <c r="N26" s="75"/>
      <c r="O26" s="75"/>
      <c r="P26" s="75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</row>
    <row r="27" spans="1:38" x14ac:dyDescent="0.35">
      <c r="A27" s="46">
        <f>Persoonsgegevens!A27</f>
        <v>30126</v>
      </c>
      <c r="B27" s="47" t="str">
        <f>Persoonsgegevens!B27</f>
        <v>SALEM</v>
      </c>
      <c r="C27" s="47" t="str">
        <f>Persoonsgegevens!C27</f>
        <v>MARLON R.</v>
      </c>
      <c r="D27" s="59">
        <f t="shared" si="1"/>
        <v>0</v>
      </c>
      <c r="E27" s="59">
        <f>COUNTIFS(H27:AN27,"Z")*Legenda!$I$8+COUNTIFS(H27:AN27,"Z1")*Legenda!$I$11+COUNTIFS(H27:AN27,"Z2")*Legenda!$I$14</f>
        <v>0</v>
      </c>
      <c r="F27" s="59">
        <f>COUNTIFS(H27:AN27,"V")*Legenda!$I$9+COUNTIFS(H27:AN27,"V1")*Legenda!$I$12+COUNTIFS(H27:AN27,"V2")*Legenda!$I$15</f>
        <v>0</v>
      </c>
      <c r="G27" s="73">
        <f>COUNTIFS(H27:AN27,"O")*Legenda!$I$10+COUNTIFS(H27:AN27,"O1")*Legenda!$I$13+COUNTIFS(H27:AN27,"O2")*Legenda!$I$16</f>
        <v>0</v>
      </c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</row>
    <row r="28" spans="1:38" x14ac:dyDescent="0.35">
      <c r="A28" s="46">
        <f>Persoonsgegevens!A28</f>
        <v>30127</v>
      </c>
      <c r="B28" s="47" t="str">
        <f>Persoonsgegevens!B28</f>
        <v>VELDWIJK</v>
      </c>
      <c r="C28" s="47" t="str">
        <f>Persoonsgegevens!C28</f>
        <v>DENNIS IVENS</v>
      </c>
      <c r="D28" s="59">
        <f t="shared" si="1"/>
        <v>0</v>
      </c>
      <c r="E28" s="59">
        <f>COUNTIFS(H28:AN28,"Z")*Legenda!$I$8+COUNTIFS(H28:AN28,"Z1")*Legenda!$I$11+COUNTIFS(H28:AN28,"Z2")*Legenda!$I$14</f>
        <v>0</v>
      </c>
      <c r="F28" s="59">
        <f>COUNTIFS(H28:AN28,"V")*Legenda!$I$9+COUNTIFS(H28:AN28,"V1")*Legenda!$I$12+COUNTIFS(H28:AN28,"V2")*Legenda!$I$15</f>
        <v>0</v>
      </c>
      <c r="G28" s="73">
        <f>COUNTIFS(H28:AN28,"O")*Legenda!$I$10+COUNTIFS(H28:AN28,"O1")*Legenda!$I$13+COUNTIFS(H28:AN28,"O2")*Legenda!$I$16</f>
        <v>0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</row>
    <row r="29" spans="1:38" x14ac:dyDescent="0.35">
      <c r="A29" s="46">
        <f>Persoonsgegevens!A29</f>
        <v>30128</v>
      </c>
      <c r="B29" s="47" t="str">
        <f>Persoonsgegevens!B29</f>
        <v>SALEM</v>
      </c>
      <c r="C29" s="47" t="str">
        <f>Persoonsgegevens!C29</f>
        <v>MARLON R.</v>
      </c>
      <c r="D29" s="59">
        <f t="shared" si="1"/>
        <v>0</v>
      </c>
      <c r="E29" s="59">
        <f>COUNTIFS(H29:AN29,"Z")*Legenda!$I$8+COUNTIFS(H29:AN29,"Z1")*Legenda!$I$11+COUNTIFS(H29:AN29,"Z2")*Legenda!$I$14</f>
        <v>0</v>
      </c>
      <c r="F29" s="59">
        <f>COUNTIFS(H29:AN29,"V")*Legenda!$I$9+COUNTIFS(H29:AN29,"V1")*Legenda!$I$12+COUNTIFS(H29:AN29,"V2")*Legenda!$I$15</f>
        <v>0</v>
      </c>
      <c r="G29" s="73">
        <f>COUNTIFS(H29:AN29,"O")*Legenda!$I$10+COUNTIFS(H29:AN29,"O1")*Legenda!$I$13+COUNTIFS(H29:AN29,"O2")*Legenda!$I$16</f>
        <v>0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</row>
    <row r="30" spans="1:38" x14ac:dyDescent="0.35">
      <c r="A30" s="46">
        <f>Persoonsgegevens!A30</f>
        <v>30129</v>
      </c>
      <c r="B30" s="47" t="str">
        <f>Persoonsgegevens!B30</f>
        <v>TROON</v>
      </c>
      <c r="C30" s="47" t="str">
        <f>Persoonsgegevens!C30</f>
        <v>GERARDUS</v>
      </c>
      <c r="D30" s="59">
        <f t="shared" si="1"/>
        <v>0</v>
      </c>
      <c r="E30" s="59">
        <f>COUNTIFS(H30:AN30,"Z")*Legenda!$I$8+COUNTIFS(H30:AN30,"Z1")*Legenda!$I$11+COUNTIFS(H30:AN30,"Z2")*Legenda!$I$14</f>
        <v>0</v>
      </c>
      <c r="F30" s="59">
        <f>COUNTIFS(H30:AN30,"V")*Legenda!$I$9+COUNTIFS(H30:AN30,"V1")*Legenda!$I$12+COUNTIFS(H30:AN30,"V2")*Legenda!$I$15</f>
        <v>0</v>
      </c>
      <c r="G30" s="73">
        <f>COUNTIFS(H30:AN30,"O")*Legenda!$I$10+COUNTIFS(H30:AN30,"O1")*Legenda!$I$13+COUNTIFS(H30:AN30,"O2")*Legenda!$I$16</f>
        <v>0</v>
      </c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</row>
    <row r="31" spans="1:38" x14ac:dyDescent="0.35">
      <c r="A31" s="46">
        <f>Persoonsgegevens!A31</f>
        <v>30130</v>
      </c>
      <c r="B31" s="47" t="str">
        <f>Persoonsgegevens!B31</f>
        <v>HELD</v>
      </c>
      <c r="C31" s="47" t="str">
        <f>Persoonsgegevens!C31</f>
        <v>REGINALD</v>
      </c>
      <c r="D31" s="59">
        <f t="shared" si="1"/>
        <v>0</v>
      </c>
      <c r="E31" s="59">
        <f>COUNTIFS(H31:AN31,"Z")*Legenda!$I$8+COUNTIFS(H31:AN31,"Z1")*Legenda!$I$11+COUNTIFS(H31:AN31,"Z2")*Legenda!$I$14</f>
        <v>0</v>
      </c>
      <c r="F31" s="59">
        <f>COUNTIFS(H31:AN31,"V")*Legenda!$I$9+COUNTIFS(H31:AN31,"V1")*Legenda!$I$12+COUNTIFS(H31:AN31,"V2")*Legenda!$I$15</f>
        <v>0</v>
      </c>
      <c r="G31" s="73">
        <f>COUNTIFS(H31:AN31,"O")*Legenda!$I$10+COUNTIFS(H31:AN31,"O1")*Legenda!$I$13+COUNTIFS(H31:AN31,"O2")*Legenda!$I$16</f>
        <v>0</v>
      </c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</row>
    <row r="32" spans="1:38" x14ac:dyDescent="0.35">
      <c r="A32" s="46">
        <f>Persoonsgegevens!A32</f>
        <v>30131</v>
      </c>
      <c r="B32" s="47" t="str">
        <f>Persoonsgegevens!B32</f>
        <v>VAN THOLL</v>
      </c>
      <c r="C32" s="47" t="str">
        <f>Persoonsgegevens!C32</f>
        <v>MARC</v>
      </c>
      <c r="D32" s="59">
        <f t="shared" si="1"/>
        <v>0</v>
      </c>
      <c r="E32" s="59">
        <f>COUNTIFS(H32:AN32,"Z")*Legenda!$I$8+COUNTIFS(H32:AN32,"Z1")*Legenda!$I$11+COUNTIFS(H32:AN32,"Z2")*Legenda!$I$14</f>
        <v>0</v>
      </c>
      <c r="F32" s="59">
        <f>COUNTIFS(H32:AN32,"V")*Legenda!$I$9+COUNTIFS(H32:AN32,"V1")*Legenda!$I$12+COUNTIFS(H32:AN32,"V2")*Legenda!$I$15</f>
        <v>0</v>
      </c>
      <c r="G32" s="73">
        <f>COUNTIFS(H32:AN32,"O")*Legenda!$I$10+COUNTIFS(H32:AN32,"O1")*Legenda!$I$13+COUNTIFS(H32:AN32,"O2")*Legenda!$I$16</f>
        <v>0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</row>
    <row r="33" spans="1:38" x14ac:dyDescent="0.35">
      <c r="A33" s="46">
        <f>Persoonsgegevens!A33</f>
        <v>30132</v>
      </c>
      <c r="B33" s="47" t="str">
        <f>Persoonsgegevens!B33</f>
        <v>GROENFELD</v>
      </c>
      <c r="C33" s="47" t="str">
        <f>Persoonsgegevens!C33</f>
        <v>RENATE</v>
      </c>
      <c r="D33" s="59">
        <f t="shared" si="1"/>
        <v>0</v>
      </c>
      <c r="E33" s="59">
        <f>COUNTIFS(H33:AN33,"Z")*Legenda!$I$8+COUNTIFS(H33:AN33,"Z1")*Legenda!$I$11+COUNTIFS(H33:AN33,"Z2")*Legenda!$I$14</f>
        <v>0</v>
      </c>
      <c r="F33" s="59">
        <f>COUNTIFS(H33:AN33,"V")*Legenda!$I$9+COUNTIFS(H33:AN33,"V1")*Legenda!$I$12+COUNTIFS(H33:AN33,"V2")*Legenda!$I$15</f>
        <v>0</v>
      </c>
      <c r="G33" s="73">
        <f>COUNTIFS(H33:AN33,"O")*Legenda!$I$10+COUNTIFS(H33:AN33,"O1")*Legenda!$I$13+COUNTIFS(H33:AN33,"O2")*Legenda!$I$16</f>
        <v>0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</row>
    <row r="34" spans="1:38" x14ac:dyDescent="0.35">
      <c r="A34" s="46">
        <f>Persoonsgegevens!A34</f>
        <v>30133</v>
      </c>
      <c r="B34" s="47" t="str">
        <f>Persoonsgegevens!B34</f>
        <v>RAMDJAWAN</v>
      </c>
      <c r="C34" s="47" t="str">
        <f>Persoonsgegevens!C34</f>
        <v>GLENN</v>
      </c>
      <c r="D34" s="59">
        <f t="shared" si="1"/>
        <v>0</v>
      </c>
      <c r="E34" s="59">
        <f>COUNTIFS(H34:AN34,"Z")*Legenda!$I$8+COUNTIFS(H34:AN34,"Z1")*Legenda!$I$11+COUNTIFS(H34:AN34,"Z2")*Legenda!$I$14</f>
        <v>0</v>
      </c>
      <c r="F34" s="59">
        <f>COUNTIFS(H34:AN34,"V")*Legenda!$I$9+COUNTIFS(H34:AN34,"V1")*Legenda!$I$12+COUNTIFS(H34:AN34,"V2")*Legenda!$I$15</f>
        <v>0</v>
      </c>
      <c r="G34" s="73">
        <f>COUNTIFS(H34:AN34,"O")*Legenda!$I$10+COUNTIFS(H34:AN34,"O1")*Legenda!$I$13+COUNTIFS(H34:AN34,"O2")*Legenda!$I$16</f>
        <v>0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</row>
    <row r="35" spans="1:38" x14ac:dyDescent="0.35">
      <c r="A35" s="46">
        <f>Persoonsgegevens!A35</f>
        <v>30134</v>
      </c>
      <c r="B35" s="47" t="str">
        <f>Persoonsgegevens!B35</f>
        <v>VERWEY</v>
      </c>
      <c r="C35" s="47" t="str">
        <f>Persoonsgegevens!C35</f>
        <v>HENK</v>
      </c>
      <c r="D35" s="59">
        <f t="shared" si="1"/>
        <v>0</v>
      </c>
      <c r="E35" s="59">
        <f>COUNTIFS(H35:AN35,"Z")*Legenda!$I$8+COUNTIFS(H35:AN35,"Z1")*Legenda!$I$11+COUNTIFS(H35:AN35,"Z2")*Legenda!$I$14</f>
        <v>0</v>
      </c>
      <c r="F35" s="59">
        <f>COUNTIFS(H35:AN35,"V")*Legenda!$I$9+COUNTIFS(H35:AN35,"V1")*Legenda!$I$12+COUNTIFS(H35:AN35,"V2")*Legenda!$I$15</f>
        <v>0</v>
      </c>
      <c r="G35" s="73">
        <f>COUNTIFS(H35:AN35,"O")*Legenda!$I$10+COUNTIFS(H35:AN35,"O1")*Legenda!$I$13+COUNTIFS(H35:AN35,"O2")*Legenda!$I$16</f>
        <v>0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</row>
    <row r="36" spans="1:38" x14ac:dyDescent="0.35">
      <c r="A36" s="46">
        <f>Persoonsgegevens!A36</f>
        <v>30135</v>
      </c>
      <c r="B36" s="47" t="str">
        <f>Persoonsgegevens!B36</f>
        <v>BURNETT</v>
      </c>
      <c r="C36" s="47" t="str">
        <f>Persoonsgegevens!C36</f>
        <v>GEROLD</v>
      </c>
      <c r="D36" s="59">
        <f t="shared" si="1"/>
        <v>0</v>
      </c>
      <c r="E36" s="59">
        <f>COUNTIFS(H36:AN36,"Z")*Legenda!$I$8+COUNTIFS(H36:AN36,"Z1")*Legenda!$I$11+COUNTIFS(H36:AN36,"Z2")*Legenda!$I$14</f>
        <v>0</v>
      </c>
      <c r="F36" s="59">
        <f>COUNTIFS(H36:AN36,"V")*Legenda!$I$9+COUNTIFS(H36:AN36,"V1")*Legenda!$I$12+COUNTIFS(H36:AN36,"V2")*Legenda!$I$15</f>
        <v>0</v>
      </c>
      <c r="G36" s="73">
        <f>COUNTIFS(H36:AN36,"O")*Legenda!$I$10+COUNTIFS(H36:AN36,"O1")*Legenda!$I$13+COUNTIFS(H36:AN36,"O2")*Legenda!$I$16</f>
        <v>0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</row>
    <row r="37" spans="1:38" x14ac:dyDescent="0.35">
      <c r="A37" s="46">
        <f>Persoonsgegevens!A37</f>
        <v>30136</v>
      </c>
      <c r="B37" s="47" t="str">
        <f>Persoonsgegevens!B37</f>
        <v>RITFELD</v>
      </c>
      <c r="C37" s="47" t="str">
        <f>Persoonsgegevens!C37</f>
        <v>DELANO</v>
      </c>
      <c r="D37" s="59">
        <f t="shared" si="1"/>
        <v>0</v>
      </c>
      <c r="E37" s="59">
        <f>COUNTIFS(H37:AN37,"Z")*Legenda!$I$8+COUNTIFS(H37:AN37,"Z1")*Legenda!$I$11+COUNTIFS(H37:AN37,"Z2")*Legenda!$I$14</f>
        <v>0</v>
      </c>
      <c r="F37" s="59">
        <f>COUNTIFS(H37:AN37,"V")*Legenda!$I$9+COUNTIFS(H37:AN37,"V1")*Legenda!$I$12+COUNTIFS(H37:AN37,"V2")*Legenda!$I$15</f>
        <v>0</v>
      </c>
      <c r="G37" s="73">
        <f>COUNTIFS(H37:AN37,"O")*Legenda!$I$10+COUNTIFS(H37:AN37,"O1")*Legenda!$I$13+COUNTIFS(H37:AN37,"O2")*Legenda!$I$16</f>
        <v>0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</row>
    <row r="38" spans="1:38" x14ac:dyDescent="0.35">
      <c r="A38" s="46">
        <f>Persoonsgegevens!A38</f>
        <v>30137</v>
      </c>
      <c r="B38" s="47" t="str">
        <f>Persoonsgegevens!B38</f>
        <v>VERTROUWD</v>
      </c>
      <c r="C38" s="47" t="str">
        <f>Persoonsgegevens!C38</f>
        <v>JENNIFER E.</v>
      </c>
      <c r="D38" s="59">
        <f t="shared" si="1"/>
        <v>0</v>
      </c>
      <c r="E38" s="59">
        <f>COUNTIFS(H38:AN38,"Z")*Legenda!$I$8+COUNTIFS(H38:AN38,"Z1")*Legenda!$I$11+COUNTIFS(H38:AN38,"Z2")*Legenda!$I$14</f>
        <v>0</v>
      </c>
      <c r="F38" s="59">
        <f>COUNTIFS(H38:AN38,"V")*Legenda!$I$9+COUNTIFS(H38:AN38,"V1")*Legenda!$I$12+COUNTIFS(H38:AN38,"V2")*Legenda!$I$15</f>
        <v>0</v>
      </c>
      <c r="G38" s="73">
        <f>COUNTIFS(H38:AN38,"O")*Legenda!$I$10+COUNTIFS(H38:AN38,"O1")*Legenda!$I$13+COUNTIFS(H38:AN38,"O2")*Legenda!$I$16</f>
        <v>0</v>
      </c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8"/>
      <c r="AL38" s="8"/>
    </row>
    <row r="39" spans="1:38" s="74" customFormat="1" x14ac:dyDescent="0.35">
      <c r="A39" s="46">
        <f>Persoonsgegevens!A39</f>
        <v>30138</v>
      </c>
      <c r="B39" s="47" t="str">
        <f>Persoonsgegevens!B39</f>
        <v>DOEKHARAN</v>
      </c>
      <c r="C39" s="47" t="str">
        <f>Persoonsgegevens!C39</f>
        <v>SURESH</v>
      </c>
      <c r="D39" s="59">
        <f t="shared" si="1"/>
        <v>0</v>
      </c>
      <c r="E39" s="59">
        <f>COUNTIFS(H39:AN39,"Z")*Legenda!$I$8+COUNTIFS(H39:AN39,"Z1")*Legenda!$I$11+COUNTIFS(H39:AN39,"Z2")*Legenda!$I$14</f>
        <v>0</v>
      </c>
      <c r="F39" s="59">
        <f>COUNTIFS(H39:AN39,"V")*Legenda!$I$9+COUNTIFS(H39:AN39,"V1")*Legenda!$I$12+COUNTIFS(H39:AN39,"V2")*Legenda!$I$15</f>
        <v>0</v>
      </c>
      <c r="G39" s="73">
        <f>COUNTIFS(H39:AN39,"O")*Legenda!$I$10+COUNTIFS(H39:AN39,"O1")*Legenda!$I$13+COUNTIFS(H39:AN39,"O2")*Legenda!$I$16</f>
        <v>0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</row>
    <row r="40" spans="1:38" x14ac:dyDescent="0.35">
      <c r="A40" s="46">
        <f>Persoonsgegevens!A40</f>
        <v>30139</v>
      </c>
      <c r="B40" s="47" t="str">
        <f>Persoonsgegevens!B40</f>
        <v>BINESARI</v>
      </c>
      <c r="C40" s="47" t="str">
        <f>Persoonsgegevens!C40</f>
        <v>JOHN, HENK</v>
      </c>
      <c r="D40" s="59">
        <f t="shared" si="1"/>
        <v>0</v>
      </c>
      <c r="E40" s="59">
        <f>COUNTIFS(H40:AN40,"Z")*Legenda!$I$8+COUNTIFS(H40:AN40,"Z1")*Legenda!$I$11+COUNTIFS(H40:AN40,"Z2")*Legenda!$I$14</f>
        <v>0</v>
      </c>
      <c r="F40" s="59">
        <f>COUNTIFS(H40:AN40,"V")*Legenda!$I$9+COUNTIFS(H40:AN40,"V1")*Legenda!$I$12+COUNTIFS(H40:AN40,"V2")*Legenda!$I$15</f>
        <v>0</v>
      </c>
      <c r="G40" s="73">
        <f>COUNTIFS(H40:AN40,"O")*Legenda!$I$10+COUNTIFS(H40:AN40,"O1")*Legenda!$I$13+COUNTIFS(H40:AN40,"O2")*Legenda!$I$16</f>
        <v>0</v>
      </c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</row>
    <row r="41" spans="1:38" x14ac:dyDescent="0.35">
      <c r="A41" s="46">
        <f>Persoonsgegevens!A41</f>
        <v>30140</v>
      </c>
      <c r="B41" s="47" t="str">
        <f>Persoonsgegevens!B41</f>
        <v>KALLOE</v>
      </c>
      <c r="C41" s="47" t="str">
        <f>Persoonsgegevens!C41</f>
        <v>SOERINDERKOEMAR</v>
      </c>
      <c r="D41" s="59">
        <f t="shared" si="1"/>
        <v>0</v>
      </c>
      <c r="E41" s="59">
        <f>COUNTIFS(H41:AN41,"Z")*Legenda!$I$8+COUNTIFS(H41:AN41,"Z1")*Legenda!$I$11+COUNTIFS(H41:AN41,"Z2")*Legenda!$I$14</f>
        <v>0</v>
      </c>
      <c r="F41" s="59">
        <f>COUNTIFS(H41:AN41,"V")*Legenda!$I$9+COUNTIFS(H41:AN41,"V1")*Legenda!$I$12+COUNTIFS(H41:AN41,"V2")*Legenda!$I$15</f>
        <v>0</v>
      </c>
      <c r="G41" s="73">
        <f>COUNTIFS(H41:AN41,"O")*Legenda!$I$10+COUNTIFS(H41:AN41,"O1")*Legenda!$I$13+COUNTIFS(H41:AN41,"O2")*Legenda!$I$16</f>
        <v>0</v>
      </c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</row>
    <row r="42" spans="1:38" x14ac:dyDescent="0.35">
      <c r="A42" s="46">
        <f>Persoonsgegevens!A42</f>
        <v>30141</v>
      </c>
      <c r="B42" s="47">
        <f>Persoonsgegevens!B42</f>
        <v>0</v>
      </c>
      <c r="C42" s="47">
        <f>Persoonsgegevens!C42</f>
        <v>0</v>
      </c>
      <c r="D42" s="59">
        <f t="shared" si="1"/>
        <v>0</v>
      </c>
      <c r="E42" s="59">
        <f>COUNTIFS(H42:AN42,"Z")*Legenda!$I$8+COUNTIFS(H42:AN42,"Z1")*Legenda!$I$11+COUNTIFS(H42:AN42,"Z2")*Legenda!$I$14</f>
        <v>0</v>
      </c>
      <c r="F42" s="59">
        <f>COUNTIFS(H42:AN42,"V")*Legenda!$I$9+COUNTIFS(H42:AN42,"V1")*Legenda!$I$12+COUNTIFS(H42:AN42,"V2")*Legenda!$I$15</f>
        <v>0</v>
      </c>
      <c r="G42" s="73">
        <f>COUNTIFS(H42:AN42,"O")*Legenda!$I$10+COUNTIFS(H42:AN42,"O1")*Legenda!$I$13+COUNTIFS(H42:AN42,"O2")*Legenda!$I$16</f>
        <v>0</v>
      </c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8"/>
      <c r="AL42" s="8"/>
    </row>
    <row r="43" spans="1:38" x14ac:dyDescent="0.35">
      <c r="A43" s="46">
        <f>Persoonsgegevens!A43</f>
        <v>30142</v>
      </c>
      <c r="B43" s="47">
        <f>Persoonsgegevens!B43</f>
        <v>0</v>
      </c>
      <c r="C43" s="47">
        <f>Persoonsgegevens!C43</f>
        <v>0</v>
      </c>
      <c r="D43" s="59">
        <f t="shared" si="1"/>
        <v>0</v>
      </c>
      <c r="E43" s="59">
        <f>COUNTIFS(H43:AN43,"Z")*Legenda!$I$8+COUNTIFS(H43:AN43,"Z1")*Legenda!$I$11+COUNTIFS(H43:AN43,"Z2")*Legenda!$I$14</f>
        <v>0</v>
      </c>
      <c r="F43" s="59">
        <f>COUNTIFS(H43:AN43,"V")*Legenda!$I$9+COUNTIFS(H43:AN43,"V1")*Legenda!$I$12+COUNTIFS(H43:AN43,"V2")*Legenda!$I$15</f>
        <v>0</v>
      </c>
      <c r="G43" s="73">
        <f>COUNTIFS(H43:AN43,"O")*Legenda!$I$10+COUNTIFS(H43:AN43,"O1")*Legenda!$I$13+COUNTIFS(H43:AN43,"O2")*Legenda!$I$16</f>
        <v>0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8"/>
      <c r="AL43" s="8"/>
    </row>
    <row r="44" spans="1:38" x14ac:dyDescent="0.35">
      <c r="A44" s="46">
        <f>Persoonsgegevens!A44</f>
        <v>30143</v>
      </c>
      <c r="B44" s="47">
        <f>Persoonsgegevens!B44</f>
        <v>0</v>
      </c>
      <c r="C44" s="47">
        <f>Persoonsgegevens!C44</f>
        <v>0</v>
      </c>
      <c r="D44" s="59">
        <f t="shared" si="1"/>
        <v>0</v>
      </c>
      <c r="E44" s="59">
        <f>COUNTIFS(H44:AN44,"Z")*Legenda!$I$8+COUNTIFS(H44:AN44,"Z1")*Legenda!$I$11+COUNTIFS(H44:AN44,"Z2")*Legenda!$I$14</f>
        <v>0</v>
      </c>
      <c r="F44" s="59">
        <f>COUNTIFS(H44:AN44,"V")*Legenda!$I$9+COUNTIFS(H44:AN44,"V1")*Legenda!$I$12+COUNTIFS(H44:AN44,"V2")*Legenda!$I$15</f>
        <v>0</v>
      </c>
      <c r="G44" s="73">
        <f>COUNTIFS(H44:AN44,"O")*Legenda!$I$10+COUNTIFS(H44:AN44,"O1")*Legenda!$I$13+COUNTIFS(H44:AN44,"O2")*Legenda!$I$16</f>
        <v>0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8"/>
      <c r="AL44" s="8"/>
    </row>
    <row r="45" spans="1:38" x14ac:dyDescent="0.35">
      <c r="A45" s="46">
        <f>Persoonsgegevens!A45</f>
        <v>30144</v>
      </c>
      <c r="B45" s="47">
        <f>Persoonsgegevens!B45</f>
        <v>0</v>
      </c>
      <c r="C45" s="47">
        <f>Persoonsgegevens!C45</f>
        <v>0</v>
      </c>
      <c r="D45" s="59">
        <f t="shared" si="1"/>
        <v>0</v>
      </c>
      <c r="E45" s="59">
        <f>COUNTIFS(H45:AN45,"Z")*Legenda!$I$8+COUNTIFS(H45:AN45,"Z1")*Legenda!$I$11+COUNTIFS(H45:AN45,"Z2")*Legenda!$I$14</f>
        <v>0</v>
      </c>
      <c r="F45" s="59">
        <f>COUNTIFS(H45:AN45,"V")*Legenda!$I$9+COUNTIFS(H45:AN45,"V1")*Legenda!$I$12+COUNTIFS(H45:AN45,"V2")*Legenda!$I$15</f>
        <v>0</v>
      </c>
      <c r="G45" s="73">
        <f>COUNTIFS(H45:AN45,"O")*Legenda!$I$10+COUNTIFS(H45:AN45,"O1")*Legenda!$I$13+COUNTIFS(H45:AN45,"O2")*Legenda!$I$16</f>
        <v>0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8"/>
      <c r="AL45" s="8"/>
    </row>
    <row r="46" spans="1:38" x14ac:dyDescent="0.35">
      <c r="A46" s="46">
        <f>Persoonsgegevens!A46</f>
        <v>30145</v>
      </c>
      <c r="B46" s="47">
        <f>Persoonsgegevens!B46</f>
        <v>0</v>
      </c>
      <c r="C46" s="47">
        <f>Persoonsgegevens!C46</f>
        <v>0</v>
      </c>
      <c r="D46" s="59">
        <f t="shared" si="1"/>
        <v>0</v>
      </c>
      <c r="E46" s="59">
        <f>COUNTIFS(H46:AN46,"Z")*Legenda!$I$8+COUNTIFS(H46:AN46,"Z1")*Legenda!$I$11+COUNTIFS(H46:AN46,"Z2")*Legenda!$I$14</f>
        <v>0</v>
      </c>
      <c r="F46" s="59">
        <f>COUNTIFS(H46:AN46,"V")*Legenda!$I$9+COUNTIFS(H46:AN46,"V1")*Legenda!$I$12+COUNTIFS(H46:AN46,"V2")*Legenda!$I$15</f>
        <v>0</v>
      </c>
      <c r="G46" s="73">
        <f>COUNTIFS(H46:AN46,"O")*Legenda!$I$10+COUNTIFS(H46:AN46,"O1")*Legenda!$I$13+COUNTIFS(H46:AN46,"O2")*Legenda!$I$16</f>
        <v>0</v>
      </c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8"/>
      <c r="AL46" s="8"/>
    </row>
    <row r="47" spans="1:38" x14ac:dyDescent="0.35">
      <c r="A47" s="46">
        <f>Persoonsgegevens!A47</f>
        <v>30146</v>
      </c>
      <c r="B47" s="47">
        <f>Persoonsgegevens!B47</f>
        <v>0</v>
      </c>
      <c r="C47" s="47">
        <f>Persoonsgegevens!C47</f>
        <v>0</v>
      </c>
      <c r="D47" s="59">
        <f t="shared" si="1"/>
        <v>0</v>
      </c>
      <c r="E47" s="59">
        <f>COUNTIFS(H47:AN47,"Z")*Legenda!$I$8+COUNTIFS(H47:AN47,"Z1")*Legenda!$I$11+COUNTIFS(H47:AN47,"Z2")*Legenda!$I$14</f>
        <v>0</v>
      </c>
      <c r="F47" s="59">
        <f>COUNTIFS(H47:AN47,"V")*Legenda!$I$9+COUNTIFS(H47:AN47,"V1")*Legenda!$I$12+COUNTIFS(H47:AN47,"V2")*Legenda!$I$15</f>
        <v>0</v>
      </c>
      <c r="G47" s="73">
        <f>COUNTIFS(H47:AN47,"O")*Legenda!$I$10+COUNTIFS(H47:AN47,"O1")*Legenda!$I$13+COUNTIFS(H47:AN47,"O2")*Legenda!$I$16</f>
        <v>0</v>
      </c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</row>
    <row r="48" spans="1:38" x14ac:dyDescent="0.35">
      <c r="A48" s="46">
        <f>Persoonsgegevens!A48</f>
        <v>30147</v>
      </c>
      <c r="B48" s="47">
        <f>Persoonsgegevens!B48</f>
        <v>0</v>
      </c>
      <c r="C48" s="47">
        <f>Persoonsgegevens!C48</f>
        <v>0</v>
      </c>
      <c r="D48" s="59">
        <f t="shared" si="1"/>
        <v>0</v>
      </c>
      <c r="E48" s="59">
        <f>COUNTIFS(H48:AN48,"Z")*Legenda!$I$8+COUNTIFS(H48:AN48,"Z1")*Legenda!$I$11+COUNTIFS(H48:AN48,"Z2")*Legenda!$I$14</f>
        <v>0</v>
      </c>
      <c r="F48" s="59">
        <f>COUNTIFS(H48:AN48,"V")*Legenda!$I$9+COUNTIFS(H48:AN48,"V1")*Legenda!$I$12+COUNTIFS(H48:AN48,"V2")*Legenda!$I$15</f>
        <v>0</v>
      </c>
      <c r="G48" s="73">
        <f>COUNTIFS(H48:AN48,"O")*Legenda!$I$10+COUNTIFS(H48:AN48,"O1")*Legenda!$I$13+COUNTIFS(H48:AN48,"O2")*Legenda!$I$16</f>
        <v>0</v>
      </c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60"/>
      <c r="U48" s="60"/>
      <c r="V48" s="60"/>
      <c r="W48" s="60"/>
      <c r="X48" s="60"/>
      <c r="Y48" s="60"/>
      <c r="Z48" s="60"/>
      <c r="AA48" s="60"/>
      <c r="AB48" s="47"/>
      <c r="AC48" s="60"/>
      <c r="AD48" s="60"/>
      <c r="AE48" s="60"/>
      <c r="AF48" s="60"/>
      <c r="AG48" s="60"/>
      <c r="AH48" s="60"/>
      <c r="AI48" s="60"/>
    </row>
    <row r="49" spans="1:35" x14ac:dyDescent="0.35">
      <c r="A49" s="46">
        <f>Persoonsgegevens!A49</f>
        <v>30148</v>
      </c>
      <c r="B49" s="47">
        <f>Persoonsgegevens!B49</f>
        <v>0</v>
      </c>
      <c r="C49" s="47">
        <f>Persoonsgegevens!C49</f>
        <v>0</v>
      </c>
      <c r="D49" s="59">
        <f t="shared" si="1"/>
        <v>0</v>
      </c>
      <c r="E49" s="59">
        <f>COUNTIFS(H49:AN49,"Z")*Legenda!$I$8+COUNTIFS(H49:AN49,"Z1")*Legenda!$I$11+COUNTIFS(H49:AN49,"Z2")*Legenda!$I$14</f>
        <v>0</v>
      </c>
      <c r="F49" s="59">
        <f>COUNTIFS(H49:AN49,"V")*Legenda!$I$9+COUNTIFS(H49:AN49,"V1")*Legenda!$I$12+COUNTIFS(H49:AN49,"V2")*Legenda!$I$15</f>
        <v>0</v>
      </c>
      <c r="G49" s="73">
        <f>COUNTIFS(H49:AN49,"O")*Legenda!$I$10+COUNTIFS(H49:AN49,"O1")*Legenda!$I$13+COUNTIFS(H49:AN49,"O2")*Legenda!$I$16</f>
        <v>0</v>
      </c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</row>
    <row r="50" spans="1:35" x14ac:dyDescent="0.35">
      <c r="A50" s="46">
        <f>Persoonsgegevens!A50</f>
        <v>30149</v>
      </c>
      <c r="B50" s="47">
        <f>Persoonsgegevens!B50</f>
        <v>0</v>
      </c>
      <c r="C50" s="47">
        <f>Persoonsgegevens!C50</f>
        <v>0</v>
      </c>
      <c r="D50" s="59">
        <f t="shared" si="1"/>
        <v>0</v>
      </c>
      <c r="E50" s="59">
        <f>COUNTIFS(H50:AN50,"Z")*Legenda!$I$8+COUNTIFS(H50:AN50,"Z1")*Legenda!$I$11+COUNTIFS(H50:AN50,"Z2")*Legenda!$I$14</f>
        <v>0</v>
      </c>
      <c r="F50" s="59">
        <f>COUNTIFS(H50:AN50,"V")*Legenda!$I$9+COUNTIFS(H50:AN50,"V1")*Legenda!$I$12+COUNTIFS(H50:AN50,"V2")*Legenda!$I$15</f>
        <v>0</v>
      </c>
      <c r="G50" s="73">
        <f>COUNTIFS(H50:AN50,"O")*Legenda!$I$10+COUNTIFS(H50:AN50,"O1")*Legenda!$I$13+COUNTIFS(H50:AN50,"O2")*Legenda!$I$16</f>
        <v>0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</row>
  </sheetData>
  <sheetProtection algorithmName="SHA-512" hashValue="eNMrO/KCb4w9UwDKkFXm5zbNF+sqaUY19JVimwrEfZTeZtzzOrhkC1X1zOSRgDezApZ1IgQ8mCm1ZqwfWo1xQw==" saltValue="vndGH6lcZM8XDzF2jBhcQg==" spinCount="100000" sheet="1" objects="1" scenarios="1"/>
  <protectedRanges>
    <protectedRange password="E46E" sqref="H2:AL50" name="aanpassing_uren"/>
  </protectedRanges>
  <conditionalFormatting sqref="H2:AI3 AK3:AL3">
    <cfRule type="cellIs" dxfId="40" priority="54" operator="equal">
      <formula>"O"</formula>
    </cfRule>
    <cfRule type="cellIs" dxfId="39" priority="55" operator="equal">
      <formula>"V"</formula>
    </cfRule>
    <cfRule type="cellIs" dxfId="38" priority="56" operator="equal">
      <formula>"Z"</formula>
    </cfRule>
  </conditionalFormatting>
  <conditionalFormatting sqref="N8:P8 P13:Y13 AH13:AI13 AA13:AF13 AD25:AI25 AB26:AG26 AI26 S26:S27 T27:X27 Z27:AE27 AG27:AI27 O29:P33 O43:T43 V43:AA43 AC43:AI43 O44:S44 U44:Z44 AB44:AI44 T48:AA48 AC48:AI48 P46 T26:Z26 S25:AB25 O42:AB42 S49:AI50 O15:AI15 S46:AI46 AD42:AI42 O10:AI10 P48:Q48 R28:AI28 O21:AI21 Q31:AI33 P45:AI45 I10 AK10:AL10 AK21:AL21 AL15 AK25:AL25 AK26:AK28 AL27:AL28 AK6:AL7 AK31:AL34 H6:AI7 O27:Q28 O25:R27">
    <cfRule type="cellIs" dxfId="37" priority="51" operator="equal">
      <formula>"O"</formula>
    </cfRule>
    <cfRule type="cellIs" dxfId="36" priority="52" operator="equal">
      <formula>"V"</formula>
    </cfRule>
    <cfRule type="cellIs" dxfId="35" priority="53" operator="equal">
      <formula>"Z"</formula>
    </cfRule>
  </conditionalFormatting>
  <conditionalFormatting sqref="H4:AL4">
    <cfRule type="cellIs" dxfId="34" priority="48" operator="equal">
      <formula>"O"</formula>
    </cfRule>
    <cfRule type="cellIs" dxfId="33" priority="49" operator="equal">
      <formula>"V"</formula>
    </cfRule>
    <cfRule type="cellIs" dxfId="32" priority="50" operator="equal">
      <formula>"Z"</formula>
    </cfRule>
  </conditionalFormatting>
  <conditionalFormatting sqref="H5:AI5 AK5:AL5">
    <cfRule type="cellIs" dxfId="31" priority="45" operator="equal">
      <formula>"O"</formula>
    </cfRule>
    <cfRule type="cellIs" dxfId="30" priority="46" operator="equal">
      <formula>"V"</formula>
    </cfRule>
    <cfRule type="cellIs" dxfId="29" priority="47" operator="equal">
      <formula>"Z"</formula>
    </cfRule>
  </conditionalFormatting>
  <conditionalFormatting sqref="H9:AL9">
    <cfRule type="cellIs" dxfId="28" priority="42" operator="equal">
      <formula>"O"</formula>
    </cfRule>
    <cfRule type="cellIs" dxfId="27" priority="43" operator="equal">
      <formula>"V"</formula>
    </cfRule>
    <cfRule type="cellIs" dxfId="26" priority="44" operator="equal">
      <formula>"Z"</formula>
    </cfRule>
  </conditionalFormatting>
  <conditionalFormatting sqref="O11:AI12 I12 AK15 AK12:AL13 AJ11:AL11">
    <cfRule type="cellIs" dxfId="25" priority="39" operator="equal">
      <formula>"O"</formula>
    </cfRule>
    <cfRule type="cellIs" dxfId="24" priority="40" operator="equal">
      <formula>"V"</formula>
    </cfRule>
    <cfRule type="cellIs" dxfId="23" priority="41" operator="equal">
      <formula>"Z"</formula>
    </cfRule>
  </conditionalFormatting>
  <conditionalFormatting sqref="N14:AL14">
    <cfRule type="cellIs" dxfId="22" priority="36" operator="equal">
      <formula>"O"</formula>
    </cfRule>
    <cfRule type="cellIs" dxfId="21" priority="37" operator="equal">
      <formula>"V"</formula>
    </cfRule>
    <cfRule type="cellIs" dxfId="20" priority="38" operator="equal">
      <formula>"Z"</formula>
    </cfRule>
  </conditionalFormatting>
  <conditionalFormatting sqref="T19:Y19 O16:S20 T18:AG18 AA19:AG19 AH18:AI19 T20:AJ20 AK18:AL20 AL22:AL24 T16:AL17 AL26">
    <cfRule type="cellIs" dxfId="19" priority="33" operator="equal">
      <formula>"O"</formula>
    </cfRule>
    <cfRule type="cellIs" dxfId="18" priority="34" operator="equal">
      <formula>"V"</formula>
    </cfRule>
    <cfRule type="cellIs" dxfId="17" priority="35" operator="equal">
      <formula>"Z"</formula>
    </cfRule>
  </conditionalFormatting>
  <conditionalFormatting sqref="O22:S22 O23:R24 S23 T22:AI23 AJ22:AK22 AK23 O24:AK24">
    <cfRule type="cellIs" dxfId="16" priority="30" operator="equal">
      <formula>"O"</formula>
    </cfRule>
    <cfRule type="cellIs" dxfId="15" priority="31" operator="equal">
      <formula>"V"</formula>
    </cfRule>
    <cfRule type="cellIs" dxfId="14" priority="32" operator="equal">
      <formula>"Z"</formula>
    </cfRule>
  </conditionalFormatting>
  <conditionalFormatting sqref="P47:AI47">
    <cfRule type="cellIs" dxfId="13" priority="24" operator="equal">
      <formula>"O"</formula>
    </cfRule>
    <cfRule type="cellIs" dxfId="12" priority="25" operator="equal">
      <formula>"V"</formula>
    </cfRule>
    <cfRule type="cellIs" dxfId="11" priority="26" operator="equal">
      <formula>"Z"</formula>
    </cfRule>
  </conditionalFormatting>
  <conditionalFormatting sqref="O22:P22">
    <cfRule type="cellIs" dxfId="10" priority="4" operator="equal">
      <formula>"O"</formula>
    </cfRule>
    <cfRule type="cellIs" dxfId="9" priority="5" operator="equal">
      <formula>"V"</formula>
    </cfRule>
    <cfRule type="cellIs" dxfId="8" priority="6" operator="equal">
      <formula>"Z"</formula>
    </cfRule>
  </conditionalFormatting>
  <conditionalFormatting sqref="Q3:V3">
    <cfRule type="cellIs" dxfId="7" priority="1" operator="equal">
      <formula>"O"</formula>
    </cfRule>
    <cfRule type="cellIs" dxfId="6" priority="2" operator="equal">
      <formula>"V"</formula>
    </cfRule>
    <cfRule type="cellIs" dxfId="5" priority="3" operator="equal">
      <formula>"Z"</formula>
    </cfRule>
  </conditionalFormatting>
  <conditionalFormatting sqref="H2:AL50">
    <cfRule type="cellIs" dxfId="4" priority="27" operator="equal">
      <formula>"O"</formula>
    </cfRule>
    <cfRule type="cellIs" dxfId="3" priority="8" operator="equal">
      <formula>"Z1"</formula>
    </cfRule>
    <cfRule type="cellIs" dxfId="2" priority="7" operator="equal">
      <formula>"Z2"</formula>
    </cfRule>
    <cfRule type="cellIs" dxfId="1" priority="28" operator="equal">
      <formula>"V"</formula>
    </cfRule>
    <cfRule type="cellIs" dxfId="0" priority="29" operator="equal">
      <formula>"Z"</formula>
    </cfRule>
  </conditionalFormatting>
  <pageMargins left="0.7" right="0.7" top="0.75" bottom="0.75" header="0.3" footer="0.3"/>
  <pageSetup orientation="portrait" r:id="rId1"/>
  <ignoredErrors>
    <ignoredError sqref="D9:G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I50"/>
  <sheetViews>
    <sheetView zoomScaleNormal="100" workbookViewId="0">
      <pane ySplit="1" topLeftCell="A2" activePane="bottomLeft" state="frozen"/>
      <selection activeCell="A1048576" sqref="A1048576"/>
      <selection pane="bottomLeft" activeCell="H26" sqref="H26"/>
    </sheetView>
  </sheetViews>
  <sheetFormatPr defaultColWidth="9.109375" defaultRowHeight="14.4" x14ac:dyDescent="0.3"/>
  <cols>
    <col min="1" max="1" width="9.109375" style="118" customWidth="1"/>
    <col min="2" max="2" width="18.109375" style="118" bestFit="1" customWidth="1"/>
    <col min="3" max="3" width="17.88671875" style="118" bestFit="1" customWidth="1"/>
    <col min="4" max="4" width="10" style="119" bestFit="1" customWidth="1"/>
    <col min="5" max="5" width="5.6640625" style="120" customWidth="1"/>
    <col min="6" max="6" width="5.6640625" style="118" customWidth="1"/>
    <col min="7" max="7" width="5.88671875" style="118" customWidth="1"/>
    <col min="8" max="34" width="5.6640625" style="118" customWidth="1"/>
    <col min="35" max="35" width="6.109375" style="118" customWidth="1"/>
    <col min="36" max="16384" width="9.109375" style="118"/>
  </cols>
  <sheetData>
    <row r="1" spans="1:35" s="116" customFormat="1" ht="29.4" thickBot="1" x14ac:dyDescent="0.35">
      <c r="A1" s="4" t="s">
        <v>0</v>
      </c>
      <c r="B1" s="3" t="s">
        <v>1</v>
      </c>
      <c r="C1" s="3" t="s">
        <v>2</v>
      </c>
      <c r="D1" s="11" t="s">
        <v>46</v>
      </c>
      <c r="E1" s="115">
        <v>43034</v>
      </c>
      <c r="F1" s="115">
        <v>43035</v>
      </c>
      <c r="G1" s="115">
        <v>43036</v>
      </c>
      <c r="H1" s="115">
        <v>43037</v>
      </c>
      <c r="I1" s="115">
        <v>43038</v>
      </c>
      <c r="J1" s="115">
        <v>43039</v>
      </c>
      <c r="K1" s="115">
        <v>43040</v>
      </c>
      <c r="L1" s="115">
        <v>43041</v>
      </c>
      <c r="M1" s="115">
        <v>43042</v>
      </c>
      <c r="N1" s="115">
        <v>43043</v>
      </c>
      <c r="O1" s="115">
        <v>43044</v>
      </c>
      <c r="P1" s="115">
        <v>43045</v>
      </c>
      <c r="Q1" s="115">
        <v>43046</v>
      </c>
      <c r="R1" s="115">
        <v>43047</v>
      </c>
      <c r="S1" s="115">
        <v>43048</v>
      </c>
      <c r="T1" s="115">
        <v>43049</v>
      </c>
      <c r="U1" s="115">
        <v>43050</v>
      </c>
      <c r="V1" s="115">
        <v>43051</v>
      </c>
      <c r="W1" s="115">
        <v>43052</v>
      </c>
      <c r="X1" s="115">
        <v>43053</v>
      </c>
      <c r="Y1" s="115">
        <v>43054</v>
      </c>
      <c r="Z1" s="115">
        <v>43055</v>
      </c>
      <c r="AA1" s="115">
        <v>43056</v>
      </c>
      <c r="AB1" s="115">
        <v>43057</v>
      </c>
      <c r="AC1" s="115">
        <v>43058</v>
      </c>
      <c r="AD1" s="115">
        <v>43059</v>
      </c>
      <c r="AE1" s="115">
        <v>43060</v>
      </c>
      <c r="AF1" s="115">
        <v>43061</v>
      </c>
      <c r="AG1" s="115">
        <v>43062</v>
      </c>
      <c r="AH1" s="115">
        <v>43063</v>
      </c>
      <c r="AI1" s="115">
        <v>43064</v>
      </c>
    </row>
    <row r="2" spans="1:35" x14ac:dyDescent="0.3">
      <c r="A2" s="117">
        <f>Persoonsgegevens!A2</f>
        <v>30101</v>
      </c>
      <c r="B2" s="118" t="str">
        <f>Persoonsgegevens!B2</f>
        <v>Ramlal</v>
      </c>
      <c r="C2" s="118" t="str">
        <f>Persoonsgegevens!C2</f>
        <v>Dhewradj</v>
      </c>
      <c r="D2" s="119">
        <f>SUM(E2:AI2)</f>
        <v>0</v>
      </c>
    </row>
    <row r="3" spans="1:35" x14ac:dyDescent="0.3">
      <c r="A3" s="117">
        <f>Persoonsgegevens!A3</f>
        <v>30102</v>
      </c>
      <c r="B3" s="118" t="str">
        <f>Persoonsgegevens!B3</f>
        <v>AURAEMO</v>
      </c>
      <c r="C3" s="118" t="str">
        <f>Persoonsgegevens!C3</f>
        <v>CECILE H.M.</v>
      </c>
      <c r="D3" s="119">
        <f t="shared" ref="D3:D50" si="0">SUM(E3:AI3)</f>
        <v>0</v>
      </c>
    </row>
    <row r="4" spans="1:35" x14ac:dyDescent="0.3">
      <c r="A4" s="117">
        <f>Persoonsgegevens!A4</f>
        <v>30103</v>
      </c>
      <c r="B4" s="118" t="str">
        <f>Persoonsgegevens!B4</f>
        <v>BEL</v>
      </c>
      <c r="C4" s="118" t="str">
        <f>Persoonsgegevens!C4</f>
        <v>RUBEN</v>
      </c>
      <c r="D4" s="119">
        <f t="shared" si="0"/>
        <v>0</v>
      </c>
    </row>
    <row r="5" spans="1:35" x14ac:dyDescent="0.3">
      <c r="A5" s="117">
        <f>Persoonsgegevens!A5</f>
        <v>30104</v>
      </c>
      <c r="B5" s="118" t="str">
        <f>Persoonsgegevens!B5</f>
        <v>BANSIE(RAMTAHALSINGH)</v>
      </c>
      <c r="C5" s="118" t="str">
        <f>Persoonsgegevens!C5</f>
        <v>PARBHATIE</v>
      </c>
      <c r="D5" s="119">
        <f t="shared" si="0"/>
        <v>0</v>
      </c>
    </row>
    <row r="6" spans="1:35" x14ac:dyDescent="0.3">
      <c r="A6" s="117">
        <f>Persoonsgegevens!A6</f>
        <v>30105</v>
      </c>
      <c r="B6" s="118" t="str">
        <f>Persoonsgegevens!B6</f>
        <v>BRATHWAITE</v>
      </c>
      <c r="C6" s="118" t="str">
        <f>Persoonsgegevens!C6</f>
        <v>STEVE</v>
      </c>
      <c r="D6" s="119">
        <f t="shared" si="0"/>
        <v>0</v>
      </c>
    </row>
    <row r="7" spans="1:35" x14ac:dyDescent="0.3">
      <c r="A7" s="117">
        <f>Persoonsgegevens!A7</f>
        <v>30106</v>
      </c>
      <c r="B7" s="118" t="str">
        <f>Persoonsgegevens!B7</f>
        <v>JANGBAHADOER</v>
      </c>
      <c r="C7" s="118" t="str">
        <f>Persoonsgegevens!C7</f>
        <v>SANTAKOEMARIE</v>
      </c>
      <c r="D7" s="119">
        <f t="shared" si="0"/>
        <v>0</v>
      </c>
    </row>
    <row r="8" spans="1:35" x14ac:dyDescent="0.3">
      <c r="A8" s="117">
        <f>Persoonsgegevens!A8</f>
        <v>30107</v>
      </c>
      <c r="B8" s="118" t="str">
        <f>Persoonsgegevens!B8</f>
        <v>BOYER</v>
      </c>
      <c r="C8" s="118" t="str">
        <f>Persoonsgegevens!C8</f>
        <v>HARRY O.</v>
      </c>
      <c r="D8" s="119">
        <f t="shared" si="0"/>
        <v>0</v>
      </c>
    </row>
    <row r="9" spans="1:35" x14ac:dyDescent="0.3">
      <c r="A9" s="117">
        <f>Persoonsgegevens!A9</f>
        <v>30108</v>
      </c>
      <c r="B9" s="118" t="str">
        <f>Persoonsgegevens!B9</f>
        <v>LETTERBOOM</v>
      </c>
      <c r="C9" s="118" t="str">
        <f>Persoonsgegevens!C9</f>
        <v>ANDRE</v>
      </c>
      <c r="D9" s="119">
        <f t="shared" si="0"/>
        <v>0</v>
      </c>
    </row>
    <row r="10" spans="1:35" x14ac:dyDescent="0.3">
      <c r="A10" s="117">
        <f>Persoonsgegevens!A10</f>
        <v>30109</v>
      </c>
      <c r="B10" s="118" t="str">
        <f>Persoonsgegevens!B10</f>
        <v>LOWTOE</v>
      </c>
      <c r="C10" s="118" t="str">
        <f>Persoonsgegevens!C10</f>
        <v>BISOENDATH</v>
      </c>
      <c r="D10" s="119">
        <f t="shared" si="0"/>
        <v>0</v>
      </c>
    </row>
    <row r="11" spans="1:35" x14ac:dyDescent="0.3">
      <c r="A11" s="117">
        <f>Persoonsgegevens!A11</f>
        <v>30110</v>
      </c>
      <c r="B11" s="118" t="str">
        <f>Persoonsgegevens!B11</f>
        <v>LILMAN</v>
      </c>
      <c r="C11" s="118" t="str">
        <f>Persoonsgegevens!C11</f>
        <v>RAMRAJIE</v>
      </c>
      <c r="D11" s="119">
        <f t="shared" si="0"/>
        <v>0</v>
      </c>
    </row>
    <row r="12" spans="1:35" x14ac:dyDescent="0.3">
      <c r="A12" s="117">
        <f>Persoonsgegevens!A12</f>
        <v>30111</v>
      </c>
      <c r="B12" s="118" t="str">
        <f>Persoonsgegevens!B12</f>
        <v>PALTAN</v>
      </c>
      <c r="C12" s="118" t="str">
        <f>Persoonsgegevens!C12</f>
        <v>CHANDERPERKASH</v>
      </c>
      <c r="D12" s="119">
        <f t="shared" si="0"/>
        <v>0</v>
      </c>
    </row>
    <row r="13" spans="1:35" x14ac:dyDescent="0.3">
      <c r="A13" s="117">
        <f>Persoonsgegevens!A13</f>
        <v>30112</v>
      </c>
      <c r="B13" s="118" t="str">
        <f>Persoonsgegevens!B13</f>
        <v>POTT</v>
      </c>
      <c r="C13" s="118" t="str">
        <f>Persoonsgegevens!C13</f>
        <v>GILLIANO</v>
      </c>
      <c r="D13" s="119">
        <f t="shared" si="0"/>
        <v>0</v>
      </c>
    </row>
    <row r="14" spans="1:35" x14ac:dyDescent="0.3">
      <c r="A14" s="117">
        <f>Persoonsgegevens!A14</f>
        <v>30113</v>
      </c>
      <c r="B14" s="118" t="str">
        <f>Persoonsgegevens!B14</f>
        <v>RAMSARAN</v>
      </c>
      <c r="C14" s="118" t="str">
        <f>Persoonsgegevens!C14</f>
        <v>SANGITAWATIE</v>
      </c>
      <c r="D14" s="119">
        <f t="shared" si="0"/>
        <v>0</v>
      </c>
    </row>
    <row r="15" spans="1:35" x14ac:dyDescent="0.3">
      <c r="A15" s="117">
        <f>Persoonsgegevens!A15</f>
        <v>30114</v>
      </c>
      <c r="B15" s="118" t="str">
        <f>Persoonsgegevens!B15</f>
        <v>SOEKLAL</v>
      </c>
      <c r="C15" s="118" t="str">
        <f>Persoonsgegevens!C15</f>
        <v>SOEKRADJIE</v>
      </c>
      <c r="D15" s="119">
        <f t="shared" si="0"/>
        <v>0</v>
      </c>
    </row>
    <row r="16" spans="1:35" x14ac:dyDescent="0.3">
      <c r="A16" s="117">
        <f>Persoonsgegevens!A16</f>
        <v>30115</v>
      </c>
      <c r="B16" s="118" t="str">
        <f>Persoonsgegevens!B16</f>
        <v>BELLE</v>
      </c>
      <c r="C16" s="118" t="str">
        <f>Persoonsgegevens!C16</f>
        <v>JEM LAVERNE</v>
      </c>
      <c r="D16" s="119">
        <f t="shared" si="0"/>
        <v>0</v>
      </c>
    </row>
    <row r="17" spans="1:4" x14ac:dyDescent="0.3">
      <c r="A17" s="117">
        <f>Persoonsgegevens!A17</f>
        <v>30116</v>
      </c>
      <c r="B17" s="118" t="str">
        <f>Persoonsgegevens!B17</f>
        <v>FARE</v>
      </c>
      <c r="C17" s="118" t="str">
        <f>Persoonsgegevens!C17</f>
        <v>MARLON R.</v>
      </c>
      <c r="D17" s="119">
        <f t="shared" si="0"/>
        <v>0</v>
      </c>
    </row>
    <row r="18" spans="1:4" x14ac:dyDescent="0.3">
      <c r="A18" s="117">
        <f>Persoonsgegevens!A18</f>
        <v>30117</v>
      </c>
      <c r="B18" s="118" t="str">
        <f>Persoonsgegevens!B18</f>
        <v>JOVAL</v>
      </c>
      <c r="C18" s="118" t="str">
        <f>Persoonsgegevens!C18</f>
        <v>LOUIS</v>
      </c>
      <c r="D18" s="119">
        <f t="shared" si="0"/>
        <v>0</v>
      </c>
    </row>
    <row r="19" spans="1:4" x14ac:dyDescent="0.3">
      <c r="A19" s="117">
        <f>Persoonsgegevens!A19</f>
        <v>30118</v>
      </c>
      <c r="B19" s="118" t="str">
        <f>Persoonsgegevens!B19</f>
        <v xml:space="preserve">WHITE </v>
      </c>
      <c r="C19" s="118" t="str">
        <f>Persoonsgegevens!C19</f>
        <v>MARITA S.</v>
      </c>
      <c r="D19" s="119">
        <f t="shared" si="0"/>
        <v>0</v>
      </c>
    </row>
    <row r="20" spans="1:4" x14ac:dyDescent="0.3">
      <c r="A20" s="117">
        <f>Persoonsgegevens!A20</f>
        <v>30119</v>
      </c>
      <c r="B20" s="118" t="str">
        <f>Persoonsgegevens!B20</f>
        <v>MAJES</v>
      </c>
      <c r="C20" s="118" t="str">
        <f>Persoonsgegevens!C20</f>
        <v>CARLO</v>
      </c>
      <c r="D20" s="119">
        <f t="shared" si="0"/>
        <v>0</v>
      </c>
    </row>
    <row r="21" spans="1:4" x14ac:dyDescent="0.3">
      <c r="A21" s="117">
        <f>Persoonsgegevens!A21</f>
        <v>30120</v>
      </c>
      <c r="B21" s="118" t="str">
        <f>Persoonsgegevens!B21</f>
        <v>VAN DER STOOP</v>
      </c>
      <c r="C21" s="118" t="str">
        <f>Persoonsgegevens!C21</f>
        <v>JUNE J.</v>
      </c>
      <c r="D21" s="119">
        <f t="shared" si="0"/>
        <v>0</v>
      </c>
    </row>
    <row r="22" spans="1:4" x14ac:dyDescent="0.3">
      <c r="A22" s="117">
        <f>Persoonsgegevens!A22</f>
        <v>30121</v>
      </c>
      <c r="B22" s="118" t="str">
        <f>Persoonsgegevens!B22</f>
        <v>KOORNDIJK</v>
      </c>
      <c r="C22" s="118" t="str">
        <f>Persoonsgegevens!C22</f>
        <v>MIGUEL</v>
      </c>
      <c r="D22" s="119">
        <f t="shared" si="0"/>
        <v>0</v>
      </c>
    </row>
    <row r="23" spans="1:4" x14ac:dyDescent="0.3">
      <c r="A23" s="117">
        <f>Persoonsgegevens!A23</f>
        <v>30122</v>
      </c>
      <c r="B23" s="118" t="str">
        <f>Persoonsgegevens!B23</f>
        <v xml:space="preserve">LINGER </v>
      </c>
      <c r="C23" s="118" t="str">
        <f>Persoonsgegevens!C23</f>
        <v>DAVID</v>
      </c>
      <c r="D23" s="119">
        <f t="shared" si="0"/>
        <v>0</v>
      </c>
    </row>
    <row r="24" spans="1:4" x14ac:dyDescent="0.3">
      <c r="A24" s="117">
        <f>Persoonsgegevens!A24</f>
        <v>30123</v>
      </c>
      <c r="B24" s="118" t="str">
        <f>Persoonsgegevens!B24</f>
        <v>MOHAMED</v>
      </c>
      <c r="C24" s="118" t="str">
        <f>Persoonsgegevens!C24</f>
        <v>ROCHAN</v>
      </c>
      <c r="D24" s="119">
        <f t="shared" si="0"/>
        <v>0</v>
      </c>
    </row>
    <row r="25" spans="1:4" x14ac:dyDescent="0.3">
      <c r="A25" s="117">
        <f>Persoonsgegevens!A25</f>
        <v>30124</v>
      </c>
      <c r="B25" s="118" t="str">
        <f>Persoonsgegevens!B25</f>
        <v>MOESAFIRHOESEIN</v>
      </c>
      <c r="C25" s="118" t="str">
        <f>Persoonsgegevens!C25</f>
        <v>AFZALHOESEIN</v>
      </c>
      <c r="D25" s="119">
        <f t="shared" si="0"/>
        <v>0</v>
      </c>
    </row>
    <row r="26" spans="1:4" x14ac:dyDescent="0.3">
      <c r="A26" s="117">
        <f>Persoonsgegevens!A26</f>
        <v>30125</v>
      </c>
      <c r="B26" s="118" t="str">
        <f>Persoonsgegevens!B26</f>
        <v>VAN THOLL</v>
      </c>
      <c r="C26" s="118" t="str">
        <f>Persoonsgegevens!C26</f>
        <v>MARC</v>
      </c>
      <c r="D26" s="119">
        <f t="shared" si="0"/>
        <v>0</v>
      </c>
    </row>
    <row r="27" spans="1:4" x14ac:dyDescent="0.3">
      <c r="A27" s="117">
        <f>Persoonsgegevens!A27</f>
        <v>30126</v>
      </c>
      <c r="B27" s="118" t="str">
        <f>Persoonsgegevens!B27</f>
        <v>SALEM</v>
      </c>
      <c r="C27" s="118" t="str">
        <f>Persoonsgegevens!C27</f>
        <v>MARLON R.</v>
      </c>
      <c r="D27" s="119">
        <f t="shared" si="0"/>
        <v>0</v>
      </c>
    </row>
    <row r="28" spans="1:4" x14ac:dyDescent="0.3">
      <c r="A28" s="117">
        <f>Persoonsgegevens!A28</f>
        <v>30127</v>
      </c>
      <c r="B28" s="118" t="str">
        <f>Persoonsgegevens!B28</f>
        <v>VELDWIJK</v>
      </c>
      <c r="C28" s="118" t="str">
        <f>Persoonsgegevens!C28</f>
        <v>DENNIS IVENS</v>
      </c>
      <c r="D28" s="119">
        <f t="shared" si="0"/>
        <v>0</v>
      </c>
    </row>
    <row r="29" spans="1:4" x14ac:dyDescent="0.3">
      <c r="A29" s="117">
        <f>Persoonsgegevens!A29</f>
        <v>30128</v>
      </c>
      <c r="B29" s="118" t="str">
        <f>Persoonsgegevens!B29</f>
        <v>SALEM</v>
      </c>
      <c r="C29" s="118" t="str">
        <f>Persoonsgegevens!C29</f>
        <v>MARLON R.</v>
      </c>
      <c r="D29" s="119">
        <f t="shared" si="0"/>
        <v>0</v>
      </c>
    </row>
    <row r="30" spans="1:4" x14ac:dyDescent="0.3">
      <c r="A30" s="117">
        <f>Persoonsgegevens!A30</f>
        <v>30129</v>
      </c>
      <c r="B30" s="118" t="str">
        <f>Persoonsgegevens!B30</f>
        <v>TROON</v>
      </c>
      <c r="C30" s="118" t="str">
        <f>Persoonsgegevens!C30</f>
        <v>GERARDUS</v>
      </c>
      <c r="D30" s="119">
        <f t="shared" si="0"/>
        <v>0</v>
      </c>
    </row>
    <row r="31" spans="1:4" x14ac:dyDescent="0.3">
      <c r="A31" s="117">
        <f>Persoonsgegevens!A31</f>
        <v>30130</v>
      </c>
      <c r="B31" s="118" t="str">
        <f>Persoonsgegevens!B31</f>
        <v>HELD</v>
      </c>
      <c r="C31" s="118" t="str">
        <f>Persoonsgegevens!C31</f>
        <v>REGINALD</v>
      </c>
      <c r="D31" s="119">
        <f t="shared" si="0"/>
        <v>0</v>
      </c>
    </row>
    <row r="32" spans="1:4" x14ac:dyDescent="0.3">
      <c r="A32" s="117">
        <f>Persoonsgegevens!A32</f>
        <v>30131</v>
      </c>
      <c r="B32" s="118" t="str">
        <f>Persoonsgegevens!B32</f>
        <v>VAN THOLL</v>
      </c>
      <c r="C32" s="118" t="str">
        <f>Persoonsgegevens!C32</f>
        <v>MARC</v>
      </c>
      <c r="D32" s="119">
        <f t="shared" si="0"/>
        <v>0</v>
      </c>
    </row>
    <row r="33" spans="1:4" x14ac:dyDescent="0.3">
      <c r="A33" s="117">
        <f>Persoonsgegevens!A33</f>
        <v>30132</v>
      </c>
      <c r="B33" s="118" t="str">
        <f>Persoonsgegevens!B33</f>
        <v>GROENFELD</v>
      </c>
      <c r="C33" s="118" t="str">
        <f>Persoonsgegevens!C33</f>
        <v>RENATE</v>
      </c>
      <c r="D33" s="119">
        <f t="shared" si="0"/>
        <v>0</v>
      </c>
    </row>
    <row r="34" spans="1:4" x14ac:dyDescent="0.3">
      <c r="A34" s="117">
        <f>Persoonsgegevens!A34</f>
        <v>30133</v>
      </c>
      <c r="B34" s="118" t="str">
        <f>Persoonsgegevens!B34</f>
        <v>RAMDJAWAN</v>
      </c>
      <c r="C34" s="118" t="str">
        <f>Persoonsgegevens!C34</f>
        <v>GLENN</v>
      </c>
      <c r="D34" s="119">
        <f t="shared" si="0"/>
        <v>0</v>
      </c>
    </row>
    <row r="35" spans="1:4" x14ac:dyDescent="0.3">
      <c r="A35" s="117">
        <f>Persoonsgegevens!A35</f>
        <v>30134</v>
      </c>
      <c r="B35" s="118" t="str">
        <f>Persoonsgegevens!B35</f>
        <v>VERWEY</v>
      </c>
      <c r="C35" s="118" t="str">
        <f>Persoonsgegevens!C35</f>
        <v>HENK</v>
      </c>
      <c r="D35" s="119">
        <f t="shared" si="0"/>
        <v>0</v>
      </c>
    </row>
    <row r="36" spans="1:4" x14ac:dyDescent="0.3">
      <c r="A36" s="117">
        <f>Persoonsgegevens!A36</f>
        <v>30135</v>
      </c>
      <c r="B36" s="118" t="str">
        <f>Persoonsgegevens!B36</f>
        <v>BURNETT</v>
      </c>
      <c r="C36" s="118" t="str">
        <f>Persoonsgegevens!C36</f>
        <v>GEROLD</v>
      </c>
      <c r="D36" s="119">
        <f t="shared" si="0"/>
        <v>0</v>
      </c>
    </row>
    <row r="37" spans="1:4" x14ac:dyDescent="0.3">
      <c r="A37" s="117">
        <f>Persoonsgegevens!A37</f>
        <v>30136</v>
      </c>
      <c r="B37" s="118" t="str">
        <f>Persoonsgegevens!B37</f>
        <v>RITFELD</v>
      </c>
      <c r="C37" s="118" t="str">
        <f>Persoonsgegevens!C37</f>
        <v>DELANO</v>
      </c>
      <c r="D37" s="119">
        <f t="shared" si="0"/>
        <v>0</v>
      </c>
    </row>
    <row r="38" spans="1:4" x14ac:dyDescent="0.3">
      <c r="A38" s="117">
        <f>Persoonsgegevens!A38</f>
        <v>30137</v>
      </c>
      <c r="B38" s="118" t="str">
        <f>Persoonsgegevens!B38</f>
        <v>VERTROUWD</v>
      </c>
      <c r="C38" s="118" t="str">
        <f>Persoonsgegevens!C38</f>
        <v>JENNIFER E.</v>
      </c>
      <c r="D38" s="119">
        <f t="shared" si="0"/>
        <v>0</v>
      </c>
    </row>
    <row r="39" spans="1:4" x14ac:dyDescent="0.3">
      <c r="A39" s="117">
        <f>Persoonsgegevens!A39</f>
        <v>30138</v>
      </c>
      <c r="B39" s="118" t="str">
        <f>Persoonsgegevens!B39</f>
        <v>DOEKHARAN</v>
      </c>
      <c r="C39" s="118" t="str">
        <f>Persoonsgegevens!C39</f>
        <v>SURESH</v>
      </c>
      <c r="D39" s="119">
        <f t="shared" si="0"/>
        <v>0</v>
      </c>
    </row>
    <row r="40" spans="1:4" x14ac:dyDescent="0.3">
      <c r="A40" s="117">
        <f>Persoonsgegevens!A40</f>
        <v>30139</v>
      </c>
      <c r="B40" s="118" t="str">
        <f>Persoonsgegevens!B40</f>
        <v>BINESARI</v>
      </c>
      <c r="C40" s="118" t="str">
        <f>Persoonsgegevens!C40</f>
        <v>JOHN, HENK</v>
      </c>
      <c r="D40" s="119">
        <f t="shared" si="0"/>
        <v>0</v>
      </c>
    </row>
    <row r="41" spans="1:4" x14ac:dyDescent="0.3">
      <c r="A41" s="117">
        <f>Persoonsgegevens!A41</f>
        <v>30140</v>
      </c>
      <c r="B41" s="118" t="str">
        <f>Persoonsgegevens!B41</f>
        <v>KALLOE</v>
      </c>
      <c r="C41" s="118" t="str">
        <f>Persoonsgegevens!C41</f>
        <v>SOERINDERKOEMAR</v>
      </c>
      <c r="D41" s="119">
        <f t="shared" si="0"/>
        <v>0</v>
      </c>
    </row>
    <row r="42" spans="1:4" x14ac:dyDescent="0.3">
      <c r="A42" s="117">
        <f>Persoonsgegevens!A42</f>
        <v>30141</v>
      </c>
      <c r="B42" s="118">
        <f>Persoonsgegevens!B42</f>
        <v>0</v>
      </c>
      <c r="C42" s="118">
        <f>Persoonsgegevens!C42</f>
        <v>0</v>
      </c>
      <c r="D42" s="119">
        <f t="shared" si="0"/>
        <v>0</v>
      </c>
    </row>
    <row r="43" spans="1:4" x14ac:dyDescent="0.3">
      <c r="A43" s="117">
        <f>Persoonsgegevens!A43</f>
        <v>30142</v>
      </c>
      <c r="B43" s="118">
        <f>Persoonsgegevens!B43</f>
        <v>0</v>
      </c>
      <c r="C43" s="118">
        <f>Persoonsgegevens!C43</f>
        <v>0</v>
      </c>
      <c r="D43" s="119">
        <f t="shared" si="0"/>
        <v>0</v>
      </c>
    </row>
    <row r="44" spans="1:4" x14ac:dyDescent="0.3">
      <c r="A44" s="117">
        <f>Persoonsgegevens!A44</f>
        <v>30143</v>
      </c>
      <c r="B44" s="118">
        <f>Persoonsgegevens!B44</f>
        <v>0</v>
      </c>
      <c r="C44" s="118">
        <f>Persoonsgegevens!C44</f>
        <v>0</v>
      </c>
      <c r="D44" s="119">
        <f t="shared" si="0"/>
        <v>0</v>
      </c>
    </row>
    <row r="45" spans="1:4" x14ac:dyDescent="0.3">
      <c r="A45" s="117">
        <f>Persoonsgegevens!A45</f>
        <v>30144</v>
      </c>
      <c r="B45" s="118">
        <f>Persoonsgegevens!B45</f>
        <v>0</v>
      </c>
      <c r="C45" s="118">
        <f>Persoonsgegevens!C45</f>
        <v>0</v>
      </c>
      <c r="D45" s="119">
        <f t="shared" si="0"/>
        <v>0</v>
      </c>
    </row>
    <row r="46" spans="1:4" x14ac:dyDescent="0.3">
      <c r="A46" s="117">
        <f>Persoonsgegevens!A46</f>
        <v>30145</v>
      </c>
      <c r="B46" s="118">
        <f>Persoonsgegevens!B46</f>
        <v>0</v>
      </c>
      <c r="C46" s="118">
        <f>Persoonsgegevens!C46</f>
        <v>0</v>
      </c>
      <c r="D46" s="119">
        <f t="shared" si="0"/>
        <v>0</v>
      </c>
    </row>
    <row r="47" spans="1:4" x14ac:dyDescent="0.3">
      <c r="A47" s="117">
        <f>Persoonsgegevens!A47</f>
        <v>30146</v>
      </c>
      <c r="B47" s="118">
        <f>Persoonsgegevens!B47</f>
        <v>0</v>
      </c>
      <c r="C47" s="118">
        <f>Persoonsgegevens!C47</f>
        <v>0</v>
      </c>
      <c r="D47" s="119">
        <f t="shared" si="0"/>
        <v>0</v>
      </c>
    </row>
    <row r="48" spans="1:4" x14ac:dyDescent="0.3">
      <c r="A48" s="117">
        <f>Persoonsgegevens!A48</f>
        <v>30147</v>
      </c>
      <c r="B48" s="118">
        <f>Persoonsgegevens!B48</f>
        <v>0</v>
      </c>
      <c r="C48" s="118">
        <f>Persoonsgegevens!C48</f>
        <v>0</v>
      </c>
      <c r="D48" s="119">
        <f t="shared" si="0"/>
        <v>0</v>
      </c>
    </row>
    <row r="49" spans="1:4" x14ac:dyDescent="0.3">
      <c r="A49" s="117">
        <f>Persoonsgegevens!A49</f>
        <v>30148</v>
      </c>
      <c r="B49" s="118">
        <f>Persoonsgegevens!B49</f>
        <v>0</v>
      </c>
      <c r="C49" s="118">
        <f>Persoonsgegevens!C49</f>
        <v>0</v>
      </c>
      <c r="D49" s="119">
        <f t="shared" si="0"/>
        <v>0</v>
      </c>
    </row>
    <row r="50" spans="1:4" x14ac:dyDescent="0.3">
      <c r="A50" s="117">
        <f>Persoonsgegevens!A50</f>
        <v>30149</v>
      </c>
      <c r="B50" s="118">
        <f>Persoonsgegevens!B50</f>
        <v>0</v>
      </c>
      <c r="C50" s="118">
        <f>Persoonsgegevens!C50</f>
        <v>0</v>
      </c>
      <c r="D50" s="119">
        <f t="shared" si="0"/>
        <v>0</v>
      </c>
    </row>
  </sheetData>
  <sheetProtection algorithmName="SHA-512" hashValue="m754xn7X/VHQ51km2iDPJNY2T1wGDX2vipnFGhTmuvw9id8uk2iyKxrDiQUeWIJFkBSykuOUFdgiVi7TvzPR+w==" saltValue="7NhUQ7aNkuHSX5LlKixj+Q==" spinCount="100000" sheet="1" objects="1" scenarios="1"/>
  <protectedRanges>
    <protectedRange password="E46E" sqref="E2:AL50" name="aanpassing_voorschot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C146"/>
  <sheetViews>
    <sheetView zoomScale="70" zoomScaleNormal="70" zoomScalePageLayoutView="70" workbookViewId="0">
      <pane ySplit="1" topLeftCell="A2" activePane="bottomLeft" state="frozen"/>
      <selection activeCell="A1048576" sqref="A1048576"/>
      <selection pane="bottomLeft" activeCell="F40" sqref="F40"/>
    </sheetView>
  </sheetViews>
  <sheetFormatPr defaultColWidth="8.88671875" defaultRowHeight="14.4" x14ac:dyDescent="0.3"/>
  <cols>
    <col min="1" max="1" width="9.109375" customWidth="1"/>
    <col min="2" max="2" width="15.6640625" customWidth="1"/>
    <col min="3" max="3" width="24.88671875" bestFit="1" customWidth="1"/>
    <col min="4" max="4" width="18.88671875" style="2" customWidth="1"/>
    <col min="5" max="5" width="15.88671875" customWidth="1"/>
    <col min="6" max="6" width="19.6640625" customWidth="1"/>
    <col min="7" max="7" width="6.33203125" customWidth="1"/>
    <col min="8" max="8" width="6.88671875" customWidth="1"/>
    <col min="9" max="9" width="6.6640625" customWidth="1"/>
  </cols>
  <sheetData>
    <row r="1" spans="1:29" s="9" customFormat="1" ht="18.600000000000001" thickBot="1" x14ac:dyDescent="0.4">
      <c r="A1" s="4" t="s">
        <v>0</v>
      </c>
      <c r="B1" s="3" t="s">
        <v>1</v>
      </c>
      <c r="C1" s="3" t="s">
        <v>2</v>
      </c>
      <c r="D1" s="11" t="s">
        <v>102</v>
      </c>
      <c r="E1" s="39" t="s">
        <v>103</v>
      </c>
      <c r="F1" s="39"/>
      <c r="G1" s="63"/>
      <c r="H1" s="64"/>
      <c r="I1" s="64"/>
      <c r="J1" s="64"/>
      <c r="K1" s="64"/>
    </row>
    <row r="2" spans="1:29" ht="25.8" x14ac:dyDescent="0.5">
      <c r="A2" s="46">
        <f>Persoonsgegevens!A2</f>
        <v>30101</v>
      </c>
      <c r="B2" s="47" t="str">
        <f>Persoonsgegevens!B2</f>
        <v>Ramlal</v>
      </c>
      <c r="C2" s="47" t="str">
        <f>Persoonsgegevens!C2</f>
        <v>Dhewradj</v>
      </c>
      <c r="D2" s="59">
        <f>E2</f>
        <v>0</v>
      </c>
      <c r="E2" s="47"/>
      <c r="G2" s="47"/>
      <c r="H2" s="47"/>
      <c r="I2" s="47"/>
      <c r="J2" s="47"/>
      <c r="K2" s="47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29" ht="25.8" x14ac:dyDescent="0.5">
      <c r="A3" s="46">
        <f>Persoonsgegevens!A3</f>
        <v>30102</v>
      </c>
      <c r="B3" s="47" t="str">
        <f>Persoonsgegevens!B3</f>
        <v>AURAEMO</v>
      </c>
      <c r="C3" s="47" t="str">
        <f>Persoonsgegevens!C3</f>
        <v>CECILE H.M.</v>
      </c>
      <c r="D3" s="59">
        <f t="shared" ref="D3:D50" si="0">E3</f>
        <v>0</v>
      </c>
      <c r="E3" s="47"/>
      <c r="G3" s="47"/>
      <c r="H3" s="47"/>
      <c r="I3" s="47"/>
      <c r="J3" s="47"/>
      <c r="K3" s="47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spans="1:29" ht="25.8" x14ac:dyDescent="0.5">
      <c r="A4" s="46">
        <f>Persoonsgegevens!A4</f>
        <v>30103</v>
      </c>
      <c r="B4" s="47" t="str">
        <f>Persoonsgegevens!B4</f>
        <v>BEL</v>
      </c>
      <c r="C4" s="47" t="str">
        <f>Persoonsgegevens!C4</f>
        <v>RUBEN</v>
      </c>
      <c r="D4" s="59">
        <f t="shared" si="0"/>
        <v>0</v>
      </c>
      <c r="E4" s="47"/>
      <c r="G4" s="47"/>
      <c r="H4" s="47"/>
      <c r="I4" s="47"/>
      <c r="J4" s="47"/>
      <c r="K4" s="47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</row>
    <row r="5" spans="1:29" ht="25.8" x14ac:dyDescent="0.5">
      <c r="A5" s="46">
        <f>Persoonsgegevens!A5</f>
        <v>30104</v>
      </c>
      <c r="B5" s="47" t="str">
        <f>Persoonsgegevens!B5</f>
        <v>BANSIE(RAMTAHALSINGH)</v>
      </c>
      <c r="C5" s="47" t="str">
        <f>Persoonsgegevens!C5</f>
        <v>PARBHATIE</v>
      </c>
      <c r="D5" s="59">
        <f t="shared" si="0"/>
        <v>0</v>
      </c>
      <c r="E5" s="47"/>
      <c r="G5" s="47"/>
      <c r="H5" s="47"/>
      <c r="I5" s="47"/>
      <c r="J5" s="47"/>
      <c r="K5" s="47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spans="1:29" ht="25.8" x14ac:dyDescent="0.5">
      <c r="A6" s="46">
        <f>Persoonsgegevens!A6</f>
        <v>30105</v>
      </c>
      <c r="B6" s="47" t="str">
        <f>Persoonsgegevens!B6</f>
        <v>BRATHWAITE</v>
      </c>
      <c r="C6" s="47" t="str">
        <f>Persoonsgegevens!C6</f>
        <v>STEVE</v>
      </c>
      <c r="D6" s="59">
        <f t="shared" si="0"/>
        <v>0</v>
      </c>
      <c r="E6" s="47"/>
      <c r="G6" s="47"/>
      <c r="H6" s="47"/>
      <c r="I6" s="47"/>
      <c r="J6" s="47"/>
      <c r="K6" s="47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29" ht="25.8" x14ac:dyDescent="0.5">
      <c r="A7" s="46">
        <f>Persoonsgegevens!A7</f>
        <v>30106</v>
      </c>
      <c r="B7" s="47" t="str">
        <f>Persoonsgegevens!B7</f>
        <v>JANGBAHADOER</v>
      </c>
      <c r="C7" s="47" t="str">
        <f>Persoonsgegevens!C7</f>
        <v>SANTAKOEMARIE</v>
      </c>
      <c r="D7" s="59">
        <f t="shared" si="0"/>
        <v>0</v>
      </c>
      <c r="E7" s="47"/>
      <c r="G7" s="47"/>
      <c r="H7" s="47"/>
      <c r="I7" s="47"/>
      <c r="J7" s="47"/>
      <c r="K7" s="47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spans="1:29" ht="25.8" x14ac:dyDescent="0.5">
      <c r="A8" s="46">
        <f>Persoonsgegevens!A8</f>
        <v>30107</v>
      </c>
      <c r="B8" s="47" t="str">
        <f>Persoonsgegevens!B8</f>
        <v>BOYER</v>
      </c>
      <c r="C8" s="47" t="str">
        <f>Persoonsgegevens!C8</f>
        <v>HARRY O.</v>
      </c>
      <c r="D8" s="59">
        <f t="shared" si="0"/>
        <v>0</v>
      </c>
      <c r="E8" s="47"/>
      <c r="G8" s="47"/>
      <c r="H8" s="47"/>
      <c r="I8" s="47"/>
      <c r="J8" s="47"/>
      <c r="K8" s="47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29" ht="25.8" x14ac:dyDescent="0.5">
      <c r="A9" s="46">
        <f>Persoonsgegevens!A9</f>
        <v>30108</v>
      </c>
      <c r="B9" s="47" t="str">
        <f>Persoonsgegevens!B9</f>
        <v>LETTERBOOM</v>
      </c>
      <c r="C9" s="47" t="str">
        <f>Persoonsgegevens!C9</f>
        <v>ANDRE</v>
      </c>
      <c r="D9" s="59">
        <f t="shared" si="0"/>
        <v>0</v>
      </c>
      <c r="E9" s="47"/>
      <c r="G9" s="47"/>
      <c r="H9" s="47"/>
      <c r="I9" s="47"/>
      <c r="J9" s="47"/>
      <c r="K9" s="47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29" ht="25.8" x14ac:dyDescent="0.5">
      <c r="A10" s="46">
        <f>Persoonsgegevens!A10</f>
        <v>30109</v>
      </c>
      <c r="B10" s="47" t="str">
        <f>Persoonsgegevens!B10</f>
        <v>LOWTOE</v>
      </c>
      <c r="C10" s="47" t="str">
        <f>Persoonsgegevens!C10</f>
        <v>BISOENDATH</v>
      </c>
      <c r="D10" s="59">
        <f t="shared" si="0"/>
        <v>0</v>
      </c>
      <c r="E10" s="47"/>
      <c r="G10" s="47"/>
      <c r="H10" s="47"/>
      <c r="I10" s="47"/>
      <c r="J10" s="47"/>
      <c r="K10" s="47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 ht="25.8" x14ac:dyDescent="0.5">
      <c r="A11" s="46">
        <f>Persoonsgegevens!A11</f>
        <v>30110</v>
      </c>
      <c r="B11" s="47" t="str">
        <f>Persoonsgegevens!B11</f>
        <v>LILMAN</v>
      </c>
      <c r="C11" s="47" t="str">
        <f>Persoonsgegevens!C11</f>
        <v>RAMRAJIE</v>
      </c>
      <c r="D11" s="59">
        <f t="shared" si="0"/>
        <v>0</v>
      </c>
      <c r="E11" s="47"/>
      <c r="G11" s="47"/>
      <c r="H11" s="47"/>
      <c r="I11" s="47"/>
      <c r="J11" s="47"/>
      <c r="K11" s="47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29" ht="25.8" x14ac:dyDescent="0.5">
      <c r="A12" s="46">
        <f>Persoonsgegevens!A12</f>
        <v>30111</v>
      </c>
      <c r="B12" s="47" t="str">
        <f>Persoonsgegevens!B12</f>
        <v>PALTAN</v>
      </c>
      <c r="C12" s="47" t="str">
        <f>Persoonsgegevens!C12</f>
        <v>CHANDERPERKASH</v>
      </c>
      <c r="D12" s="59">
        <f t="shared" si="0"/>
        <v>0</v>
      </c>
      <c r="E12" s="47"/>
      <c r="G12" s="47"/>
      <c r="H12" s="47"/>
      <c r="I12" s="47"/>
      <c r="J12" s="47"/>
      <c r="K12" s="47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29" ht="25.8" x14ac:dyDescent="0.5">
      <c r="A13" s="46">
        <f>Persoonsgegevens!A13</f>
        <v>30112</v>
      </c>
      <c r="B13" s="47" t="str">
        <f>Persoonsgegevens!B13</f>
        <v>POTT</v>
      </c>
      <c r="C13" s="47" t="str">
        <f>Persoonsgegevens!C13</f>
        <v>GILLIANO</v>
      </c>
      <c r="D13" s="59">
        <f t="shared" si="0"/>
        <v>0</v>
      </c>
      <c r="E13" s="47"/>
      <c r="G13" s="47"/>
      <c r="H13" s="47"/>
      <c r="I13" s="47"/>
      <c r="J13" s="47"/>
      <c r="K13" s="47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29" ht="25.8" x14ac:dyDescent="0.5">
      <c r="A14" s="46">
        <f>Persoonsgegevens!A14</f>
        <v>30113</v>
      </c>
      <c r="B14" s="47" t="str">
        <f>Persoonsgegevens!B14</f>
        <v>RAMSARAN</v>
      </c>
      <c r="C14" s="47" t="str">
        <f>Persoonsgegevens!C14</f>
        <v>SANGITAWATIE</v>
      </c>
      <c r="D14" s="59">
        <f t="shared" si="0"/>
        <v>0</v>
      </c>
      <c r="E14" s="47"/>
      <c r="G14" s="47"/>
      <c r="H14" s="47"/>
      <c r="I14" s="47"/>
      <c r="J14" s="47"/>
      <c r="K14" s="47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29" ht="25.8" x14ac:dyDescent="0.5">
      <c r="A15" s="46">
        <f>Persoonsgegevens!A15</f>
        <v>30114</v>
      </c>
      <c r="B15" s="47" t="str">
        <f>Persoonsgegevens!B15</f>
        <v>SOEKLAL</v>
      </c>
      <c r="C15" s="47" t="str">
        <f>Persoonsgegevens!C15</f>
        <v>SOEKRADJIE</v>
      </c>
      <c r="D15" s="59">
        <f t="shared" si="0"/>
        <v>0</v>
      </c>
      <c r="E15" s="47"/>
      <c r="G15" s="47"/>
      <c r="H15" s="47"/>
      <c r="I15" s="47"/>
      <c r="J15" s="47"/>
      <c r="K15" s="47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29" ht="25.8" x14ac:dyDescent="0.5">
      <c r="A16" s="46">
        <f>Persoonsgegevens!A16</f>
        <v>30115</v>
      </c>
      <c r="B16" s="47" t="str">
        <f>Persoonsgegevens!B16</f>
        <v>BELLE</v>
      </c>
      <c r="C16" s="47" t="str">
        <f>Persoonsgegevens!C16</f>
        <v>JEM LAVERNE</v>
      </c>
      <c r="D16" s="59">
        <f t="shared" si="0"/>
        <v>0</v>
      </c>
      <c r="E16" s="47"/>
      <c r="G16" s="47"/>
      <c r="H16" s="47"/>
      <c r="I16" s="47"/>
      <c r="J16" s="47"/>
      <c r="K16" s="47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spans="1:29" ht="25.8" x14ac:dyDescent="0.5">
      <c r="A17" s="46">
        <f>Persoonsgegevens!A17</f>
        <v>30116</v>
      </c>
      <c r="B17" s="47" t="str">
        <f>Persoonsgegevens!B17</f>
        <v>FARE</v>
      </c>
      <c r="C17" s="47" t="str">
        <f>Persoonsgegevens!C17</f>
        <v>MARLON R.</v>
      </c>
      <c r="D17" s="59">
        <f t="shared" si="0"/>
        <v>0</v>
      </c>
      <c r="E17" s="47"/>
      <c r="G17" s="47"/>
      <c r="H17" s="47"/>
      <c r="I17" s="47"/>
      <c r="J17" s="47"/>
      <c r="K17" s="47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spans="1:29" ht="25.8" x14ac:dyDescent="0.5">
      <c r="A18" s="46">
        <f>Persoonsgegevens!A18</f>
        <v>30117</v>
      </c>
      <c r="B18" s="47" t="str">
        <f>Persoonsgegevens!B18</f>
        <v>JOVAL</v>
      </c>
      <c r="C18" s="47" t="str">
        <f>Persoonsgegevens!C18</f>
        <v>LOUIS</v>
      </c>
      <c r="D18" s="59">
        <f t="shared" si="0"/>
        <v>0</v>
      </c>
      <c r="E18" s="47"/>
      <c r="G18" s="47"/>
      <c r="H18" s="47"/>
      <c r="I18" s="47"/>
      <c r="J18" s="47"/>
      <c r="K18" s="47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 spans="1:29" ht="25.8" x14ac:dyDescent="0.5">
      <c r="A19" s="46">
        <f>Persoonsgegevens!A19</f>
        <v>30118</v>
      </c>
      <c r="B19" s="47" t="str">
        <f>Persoonsgegevens!B19</f>
        <v xml:space="preserve">WHITE </v>
      </c>
      <c r="C19" s="47" t="str">
        <f>Persoonsgegevens!C19</f>
        <v>MARITA S.</v>
      </c>
      <c r="D19" s="59">
        <f t="shared" si="0"/>
        <v>0</v>
      </c>
      <c r="E19" s="47"/>
      <c r="G19" s="47"/>
      <c r="H19" s="47"/>
      <c r="I19" s="47"/>
      <c r="J19" s="47"/>
      <c r="K19" s="47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</row>
    <row r="20" spans="1:29" ht="25.8" x14ac:dyDescent="0.5">
      <c r="A20" s="46">
        <f>Persoonsgegevens!A20</f>
        <v>30119</v>
      </c>
      <c r="B20" s="47" t="str">
        <f>Persoonsgegevens!B20</f>
        <v>MAJES</v>
      </c>
      <c r="C20" s="47" t="str">
        <f>Persoonsgegevens!C20</f>
        <v>CARLO</v>
      </c>
      <c r="D20" s="59">
        <f t="shared" si="0"/>
        <v>0</v>
      </c>
      <c r="E20" s="47"/>
      <c r="G20" s="47"/>
      <c r="H20" s="47"/>
      <c r="I20" s="47"/>
      <c r="J20" s="47"/>
      <c r="K20" s="47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</row>
    <row r="21" spans="1:29" ht="25.8" x14ac:dyDescent="0.5">
      <c r="A21" s="46">
        <f>Persoonsgegevens!A21</f>
        <v>30120</v>
      </c>
      <c r="B21" s="47" t="str">
        <f>Persoonsgegevens!B21</f>
        <v>VAN DER STOOP</v>
      </c>
      <c r="C21" s="47" t="str">
        <f>Persoonsgegevens!C21</f>
        <v>JUNE J.</v>
      </c>
      <c r="D21" s="59">
        <f t="shared" si="0"/>
        <v>0</v>
      </c>
      <c r="E21" s="47"/>
      <c r="G21" s="47"/>
      <c r="H21" s="47"/>
      <c r="I21" s="47"/>
      <c r="J21" s="47"/>
      <c r="K21" s="47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</row>
    <row r="22" spans="1:29" ht="25.8" x14ac:dyDescent="0.5">
      <c r="A22" s="46">
        <f>Persoonsgegevens!A22</f>
        <v>30121</v>
      </c>
      <c r="B22" s="47" t="str">
        <f>Persoonsgegevens!B22</f>
        <v>KOORNDIJK</v>
      </c>
      <c r="C22" s="47" t="str">
        <f>Persoonsgegevens!C22</f>
        <v>MIGUEL</v>
      </c>
      <c r="D22" s="59">
        <f t="shared" si="0"/>
        <v>0</v>
      </c>
      <c r="E22" s="47"/>
      <c r="G22" s="47"/>
      <c r="H22" s="47"/>
      <c r="I22" s="47"/>
      <c r="J22" s="47"/>
      <c r="K22" s="47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 spans="1:29" ht="25.8" x14ac:dyDescent="0.5">
      <c r="A23" s="46">
        <f>Persoonsgegevens!A23</f>
        <v>30122</v>
      </c>
      <c r="B23" s="47" t="str">
        <f>Persoonsgegevens!B23</f>
        <v xml:space="preserve">LINGER </v>
      </c>
      <c r="C23" s="47" t="str">
        <f>Persoonsgegevens!C23</f>
        <v>DAVID</v>
      </c>
      <c r="D23" s="59">
        <f t="shared" si="0"/>
        <v>0</v>
      </c>
      <c r="E23" s="47"/>
      <c r="G23" s="47"/>
      <c r="H23" s="47"/>
      <c r="I23" s="47"/>
      <c r="J23" s="47"/>
      <c r="K23" s="47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spans="1:29" ht="25.8" x14ac:dyDescent="0.5">
      <c r="A24" s="46">
        <f>Persoonsgegevens!A24</f>
        <v>30123</v>
      </c>
      <c r="B24" s="47" t="str">
        <f>Persoonsgegevens!B24</f>
        <v>MOHAMED</v>
      </c>
      <c r="C24" s="47" t="str">
        <f>Persoonsgegevens!C24</f>
        <v>ROCHAN</v>
      </c>
      <c r="D24" s="59">
        <v>0</v>
      </c>
      <c r="E24" s="47"/>
      <c r="G24" s="47"/>
      <c r="H24" s="47"/>
      <c r="I24" s="47"/>
      <c r="J24" s="47"/>
      <c r="K24" s="47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</row>
    <row r="25" spans="1:29" ht="25.8" x14ac:dyDescent="0.5">
      <c r="A25" s="46">
        <f>Persoonsgegevens!A25</f>
        <v>30124</v>
      </c>
      <c r="B25" s="47" t="str">
        <f>Persoonsgegevens!B25</f>
        <v>MOESAFIRHOESEIN</v>
      </c>
      <c r="C25" s="47" t="str">
        <f>Persoonsgegevens!C25</f>
        <v>AFZALHOESEIN</v>
      </c>
      <c r="D25" s="59">
        <f t="shared" si="0"/>
        <v>0</v>
      </c>
      <c r="E25" s="47"/>
      <c r="G25" s="47"/>
      <c r="H25" s="47"/>
      <c r="I25" s="47"/>
      <c r="J25" s="47"/>
      <c r="K25" s="47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 spans="1:29" ht="25.8" x14ac:dyDescent="0.5">
      <c r="A26" s="46">
        <f>Persoonsgegevens!A26</f>
        <v>30125</v>
      </c>
      <c r="B26" s="47" t="str">
        <f>Persoonsgegevens!B26</f>
        <v>VAN THOLL</v>
      </c>
      <c r="C26" s="47" t="str">
        <f>Persoonsgegevens!C26</f>
        <v>MARC</v>
      </c>
      <c r="D26" s="59">
        <f t="shared" si="0"/>
        <v>0</v>
      </c>
      <c r="E26" s="47"/>
      <c r="G26" s="47"/>
      <c r="H26" s="47"/>
      <c r="I26" s="47"/>
      <c r="J26" s="47"/>
      <c r="K26" s="47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7" spans="1:29" ht="25.8" x14ac:dyDescent="0.5">
      <c r="A27" s="46">
        <f>Persoonsgegevens!A27</f>
        <v>30126</v>
      </c>
      <c r="B27" s="47" t="str">
        <f>Persoonsgegevens!B27</f>
        <v>SALEM</v>
      </c>
      <c r="C27" s="47" t="str">
        <f>Persoonsgegevens!C27</f>
        <v>MARLON R.</v>
      </c>
      <c r="D27" s="59">
        <f t="shared" si="0"/>
        <v>0</v>
      </c>
      <c r="E27" s="47"/>
      <c r="G27" s="47"/>
      <c r="H27" s="47"/>
      <c r="I27" s="47"/>
      <c r="J27" s="47"/>
      <c r="K27" s="47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</row>
    <row r="28" spans="1:29" ht="25.8" x14ac:dyDescent="0.5">
      <c r="A28" s="46">
        <f>Persoonsgegevens!A28</f>
        <v>30127</v>
      </c>
      <c r="B28" s="47" t="str">
        <f>Persoonsgegevens!B28</f>
        <v>VELDWIJK</v>
      </c>
      <c r="C28" s="47" t="str">
        <f>Persoonsgegevens!C28</f>
        <v>DENNIS IVENS</v>
      </c>
      <c r="D28" s="59">
        <f t="shared" si="0"/>
        <v>0</v>
      </c>
      <c r="E28" s="47"/>
      <c r="G28" s="47"/>
      <c r="H28" s="47"/>
      <c r="I28" s="47"/>
      <c r="J28" s="47"/>
      <c r="K28" s="47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29" spans="1:29" ht="25.8" x14ac:dyDescent="0.5">
      <c r="A29" s="46">
        <f>Persoonsgegevens!A29</f>
        <v>30128</v>
      </c>
      <c r="B29" s="47" t="str">
        <f>Persoonsgegevens!B29</f>
        <v>SALEM</v>
      </c>
      <c r="C29" s="47" t="str">
        <f>Persoonsgegevens!C29</f>
        <v>MARLON R.</v>
      </c>
      <c r="D29" s="59">
        <f t="shared" si="0"/>
        <v>0</v>
      </c>
      <c r="E29" s="47"/>
      <c r="G29" s="47"/>
      <c r="H29" s="47"/>
      <c r="I29" s="47"/>
      <c r="J29" s="47"/>
      <c r="K29" s="47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</row>
    <row r="30" spans="1:29" ht="25.8" x14ac:dyDescent="0.5">
      <c r="A30" s="46">
        <f>Persoonsgegevens!A30</f>
        <v>30129</v>
      </c>
      <c r="B30" s="47" t="str">
        <f>Persoonsgegevens!B30</f>
        <v>TROON</v>
      </c>
      <c r="C30" s="47" t="str">
        <f>Persoonsgegevens!C30</f>
        <v>GERARDUS</v>
      </c>
      <c r="D30" s="59">
        <f t="shared" si="0"/>
        <v>0</v>
      </c>
      <c r="E30" s="47"/>
      <c r="G30" s="47"/>
      <c r="H30" s="47"/>
      <c r="I30" s="47"/>
      <c r="J30" s="47"/>
      <c r="K30" s="47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spans="1:29" ht="25.8" x14ac:dyDescent="0.5">
      <c r="A31" s="46">
        <f>Persoonsgegevens!A31</f>
        <v>30130</v>
      </c>
      <c r="B31" s="47" t="str">
        <f>Persoonsgegevens!B31</f>
        <v>HELD</v>
      </c>
      <c r="C31" s="47" t="str">
        <f>Persoonsgegevens!C31</f>
        <v>REGINALD</v>
      </c>
      <c r="D31" s="59">
        <f t="shared" si="0"/>
        <v>0</v>
      </c>
      <c r="E31" s="47"/>
      <c r="G31" s="47"/>
      <c r="H31" s="47"/>
      <c r="I31" s="47"/>
      <c r="J31" s="47"/>
      <c r="K31" s="47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</row>
    <row r="32" spans="1:29" ht="25.8" x14ac:dyDescent="0.5">
      <c r="A32" s="46">
        <f>Persoonsgegevens!A32</f>
        <v>30131</v>
      </c>
      <c r="B32" s="47" t="str">
        <f>Persoonsgegevens!B32</f>
        <v>VAN THOLL</v>
      </c>
      <c r="C32" s="47" t="str">
        <f>Persoonsgegevens!C32</f>
        <v>MARC</v>
      </c>
      <c r="D32" s="59">
        <f t="shared" si="0"/>
        <v>0</v>
      </c>
      <c r="E32" s="47"/>
      <c r="G32" s="47"/>
      <c r="H32" s="47"/>
      <c r="I32" s="47"/>
      <c r="J32" s="47"/>
      <c r="K32" s="47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  <row r="33" spans="1:29" ht="25.8" x14ac:dyDescent="0.5">
      <c r="A33" s="46">
        <f>Persoonsgegevens!A33</f>
        <v>30132</v>
      </c>
      <c r="B33" s="47" t="str">
        <f>Persoonsgegevens!B33</f>
        <v>GROENFELD</v>
      </c>
      <c r="C33" s="47" t="str">
        <f>Persoonsgegevens!C33</f>
        <v>RENATE</v>
      </c>
      <c r="D33" s="59">
        <f t="shared" si="0"/>
        <v>0</v>
      </c>
      <c r="E33" s="47"/>
      <c r="G33" s="47"/>
      <c r="H33" s="47"/>
      <c r="I33" s="47"/>
      <c r="J33" s="47"/>
      <c r="K33" s="47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</row>
    <row r="34" spans="1:29" ht="25.8" x14ac:dyDescent="0.5">
      <c r="A34" s="46">
        <f>Persoonsgegevens!A34</f>
        <v>30133</v>
      </c>
      <c r="B34" s="47" t="str">
        <f>Persoonsgegevens!B34</f>
        <v>RAMDJAWAN</v>
      </c>
      <c r="C34" s="47" t="str">
        <f>Persoonsgegevens!C34</f>
        <v>GLENN</v>
      </c>
      <c r="D34" s="59">
        <f t="shared" si="0"/>
        <v>0</v>
      </c>
      <c r="E34" s="47"/>
      <c r="G34" s="47"/>
      <c r="H34" s="47"/>
      <c r="I34" s="47"/>
      <c r="J34" s="47"/>
      <c r="K34" s="47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 spans="1:29" ht="25.8" x14ac:dyDescent="0.5">
      <c r="A35" s="46">
        <f>Persoonsgegevens!A35</f>
        <v>30134</v>
      </c>
      <c r="B35" s="47" t="str">
        <f>Persoonsgegevens!B35</f>
        <v>VERWEY</v>
      </c>
      <c r="C35" s="47" t="str">
        <f>Persoonsgegevens!C35</f>
        <v>HENK</v>
      </c>
      <c r="D35" s="59">
        <f t="shared" si="0"/>
        <v>0</v>
      </c>
      <c r="E35" s="47"/>
      <c r="G35" s="47"/>
      <c r="H35" s="47"/>
      <c r="I35" s="47"/>
      <c r="J35" s="47"/>
      <c r="K35" s="47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spans="1:29" ht="25.8" x14ac:dyDescent="0.5">
      <c r="A36" s="46">
        <f>Persoonsgegevens!A36</f>
        <v>30135</v>
      </c>
      <c r="B36" s="47" t="str">
        <f>Persoonsgegevens!B36</f>
        <v>BURNETT</v>
      </c>
      <c r="C36" s="47" t="str">
        <f>Persoonsgegevens!C36</f>
        <v>GEROLD</v>
      </c>
      <c r="D36" s="59">
        <f t="shared" si="0"/>
        <v>0</v>
      </c>
      <c r="E36" s="47"/>
      <c r="G36" s="47"/>
      <c r="H36" s="47"/>
      <c r="I36" s="47"/>
      <c r="J36" s="47"/>
      <c r="K36" s="47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spans="1:29" ht="25.8" x14ac:dyDescent="0.5">
      <c r="A37" s="46">
        <f>Persoonsgegevens!A37</f>
        <v>30136</v>
      </c>
      <c r="B37" s="47" t="str">
        <f>Persoonsgegevens!B37</f>
        <v>RITFELD</v>
      </c>
      <c r="C37" s="47" t="str">
        <f>Persoonsgegevens!C37</f>
        <v>DELANO</v>
      </c>
      <c r="D37" s="59">
        <f t="shared" si="0"/>
        <v>0</v>
      </c>
      <c r="E37" s="47"/>
      <c r="G37" s="47"/>
      <c r="H37" s="47"/>
      <c r="I37" s="47"/>
      <c r="J37" s="47"/>
      <c r="K37" s="47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 spans="1:29" ht="25.8" x14ac:dyDescent="0.5">
      <c r="A38" s="46">
        <f>Persoonsgegevens!A38</f>
        <v>30137</v>
      </c>
      <c r="B38" s="47" t="str">
        <f>Persoonsgegevens!B38</f>
        <v>VERTROUWD</v>
      </c>
      <c r="C38" s="47" t="str">
        <f>Persoonsgegevens!C38</f>
        <v>JENNIFER E.</v>
      </c>
      <c r="D38" s="59">
        <f t="shared" si="0"/>
        <v>0</v>
      </c>
      <c r="E38" s="47"/>
      <c r="G38" s="47"/>
      <c r="H38" s="47"/>
      <c r="I38" s="47"/>
      <c r="J38" s="47"/>
      <c r="K38" s="47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spans="1:29" ht="25.8" x14ac:dyDescent="0.5">
      <c r="A39" s="46">
        <f>Persoonsgegevens!A39</f>
        <v>30138</v>
      </c>
      <c r="B39" s="47" t="str">
        <f>Persoonsgegevens!B39</f>
        <v>DOEKHARAN</v>
      </c>
      <c r="C39" s="47" t="str">
        <f>Persoonsgegevens!C39</f>
        <v>SURESH</v>
      </c>
      <c r="D39" s="59">
        <f t="shared" si="0"/>
        <v>0</v>
      </c>
      <c r="E39" s="47"/>
      <c r="G39" s="47"/>
      <c r="H39" s="47"/>
      <c r="I39" s="47"/>
      <c r="J39" s="47"/>
      <c r="K39" s="47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spans="1:29" ht="25.8" x14ac:dyDescent="0.5">
      <c r="A40" s="46">
        <f>Persoonsgegevens!A40</f>
        <v>30139</v>
      </c>
      <c r="B40" s="47" t="str">
        <f>Persoonsgegevens!B40</f>
        <v>BINESARI</v>
      </c>
      <c r="C40" s="47" t="str">
        <f>Persoonsgegevens!C40</f>
        <v>JOHN, HENK</v>
      </c>
      <c r="D40" s="59">
        <f t="shared" si="0"/>
        <v>0</v>
      </c>
      <c r="E40" s="47"/>
      <c r="G40" s="47"/>
      <c r="H40" s="47"/>
      <c r="I40" s="47"/>
      <c r="J40" s="47"/>
      <c r="K40" s="47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spans="1:29" ht="25.8" x14ac:dyDescent="0.5">
      <c r="A41" s="46">
        <f>Persoonsgegevens!A41</f>
        <v>30140</v>
      </c>
      <c r="B41" s="47" t="str">
        <f>Persoonsgegevens!B41</f>
        <v>KALLOE</v>
      </c>
      <c r="C41" s="47" t="str">
        <f>Persoonsgegevens!C41</f>
        <v>SOERINDERKOEMAR</v>
      </c>
      <c r="D41" s="59">
        <f t="shared" si="0"/>
        <v>0</v>
      </c>
      <c r="E41" s="47"/>
      <c r="G41" s="47"/>
      <c r="H41" s="47"/>
      <c r="I41" s="47"/>
      <c r="J41" s="47"/>
      <c r="K41" s="47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spans="1:29" ht="25.8" x14ac:dyDescent="0.5">
      <c r="A42" s="46">
        <f>Persoonsgegevens!A42</f>
        <v>30141</v>
      </c>
      <c r="B42" s="47">
        <f>Persoonsgegevens!B42</f>
        <v>0</v>
      </c>
      <c r="C42" s="47">
        <f>Persoonsgegevens!C42</f>
        <v>0</v>
      </c>
      <c r="D42" s="59">
        <f t="shared" si="0"/>
        <v>0</v>
      </c>
      <c r="E42" s="47"/>
      <c r="G42" s="47"/>
      <c r="H42" s="47"/>
      <c r="I42" s="47"/>
      <c r="J42" s="47"/>
      <c r="K42" s="47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spans="1:29" ht="25.8" x14ac:dyDescent="0.5">
      <c r="A43" s="46">
        <f>Persoonsgegevens!A43</f>
        <v>30142</v>
      </c>
      <c r="B43" s="47">
        <f>Persoonsgegevens!B43</f>
        <v>0</v>
      </c>
      <c r="C43" s="47">
        <f>Persoonsgegevens!C43</f>
        <v>0</v>
      </c>
      <c r="D43" s="59">
        <f t="shared" si="0"/>
        <v>0</v>
      </c>
      <c r="E43" s="47"/>
      <c r="G43" s="47"/>
      <c r="H43" s="47"/>
      <c r="I43" s="47"/>
      <c r="J43" s="47"/>
      <c r="K43" s="47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spans="1:29" ht="25.8" x14ac:dyDescent="0.5">
      <c r="A44" s="46">
        <f>Persoonsgegevens!A44</f>
        <v>30143</v>
      </c>
      <c r="B44" s="47">
        <f>Persoonsgegevens!B44</f>
        <v>0</v>
      </c>
      <c r="C44" s="47">
        <f>Persoonsgegevens!C44</f>
        <v>0</v>
      </c>
      <c r="D44" s="59">
        <f t="shared" si="0"/>
        <v>0</v>
      </c>
      <c r="E44" s="47"/>
      <c r="G44" s="47"/>
      <c r="H44" s="47"/>
      <c r="I44" s="47"/>
      <c r="J44" s="47"/>
      <c r="K44" s="47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spans="1:29" ht="25.8" x14ac:dyDescent="0.5">
      <c r="A45" s="46">
        <f>Persoonsgegevens!A45</f>
        <v>30144</v>
      </c>
      <c r="B45" s="47">
        <f>Persoonsgegevens!B45</f>
        <v>0</v>
      </c>
      <c r="C45" s="47">
        <f>Persoonsgegevens!C45</f>
        <v>0</v>
      </c>
      <c r="D45" s="59">
        <f t="shared" si="0"/>
        <v>0</v>
      </c>
      <c r="E45" s="47"/>
      <c r="G45" s="47"/>
      <c r="H45" s="47"/>
      <c r="I45" s="47"/>
      <c r="J45" s="47"/>
      <c r="K45" s="47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spans="1:29" ht="25.8" x14ac:dyDescent="0.5">
      <c r="A46" s="46">
        <f>Persoonsgegevens!A46</f>
        <v>30145</v>
      </c>
      <c r="B46" s="47">
        <f>Persoonsgegevens!B46</f>
        <v>0</v>
      </c>
      <c r="C46" s="47">
        <f>Persoonsgegevens!C46</f>
        <v>0</v>
      </c>
      <c r="D46" s="59">
        <f t="shared" si="0"/>
        <v>0</v>
      </c>
      <c r="E46" s="47"/>
      <c r="G46" s="47"/>
      <c r="H46" s="47"/>
      <c r="I46" s="47"/>
      <c r="J46" s="47"/>
      <c r="K46" s="47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spans="1:29" ht="25.8" x14ac:dyDescent="0.5">
      <c r="A47" s="46">
        <f>Persoonsgegevens!A47</f>
        <v>30146</v>
      </c>
      <c r="B47" s="47">
        <f>Persoonsgegevens!B47</f>
        <v>0</v>
      </c>
      <c r="C47" s="47">
        <f>Persoonsgegevens!C47</f>
        <v>0</v>
      </c>
      <c r="D47" s="59">
        <f t="shared" si="0"/>
        <v>0</v>
      </c>
      <c r="E47" s="47"/>
      <c r="G47" s="47"/>
      <c r="H47" s="47"/>
      <c r="I47" s="47"/>
      <c r="J47" s="47"/>
      <c r="K47" s="47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spans="1:29" ht="25.8" x14ac:dyDescent="0.5">
      <c r="A48" s="46">
        <f>Persoonsgegevens!A48</f>
        <v>30147</v>
      </c>
      <c r="B48" s="47">
        <f>Persoonsgegevens!B48</f>
        <v>0</v>
      </c>
      <c r="C48" s="47">
        <f>Persoonsgegevens!C48</f>
        <v>0</v>
      </c>
      <c r="D48" s="59">
        <f t="shared" si="0"/>
        <v>0</v>
      </c>
      <c r="E48" s="47"/>
      <c r="G48" s="47"/>
      <c r="H48" s="47"/>
      <c r="I48" s="47"/>
      <c r="J48" s="47"/>
      <c r="K48" s="47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spans="1:29" ht="25.8" x14ac:dyDescent="0.5">
      <c r="A49" s="46">
        <f>Persoonsgegevens!A49</f>
        <v>30148</v>
      </c>
      <c r="B49" s="47">
        <f>Persoonsgegevens!B49</f>
        <v>0</v>
      </c>
      <c r="C49" s="47">
        <f>Persoonsgegevens!C49</f>
        <v>0</v>
      </c>
      <c r="D49" s="59">
        <f t="shared" si="0"/>
        <v>0</v>
      </c>
      <c r="E49" s="47"/>
      <c r="G49" s="47"/>
      <c r="H49" s="47"/>
      <c r="I49" s="47"/>
      <c r="J49" s="47"/>
      <c r="K49" s="47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spans="1:29" ht="25.8" x14ac:dyDescent="0.5">
      <c r="A50" s="46">
        <f>Persoonsgegevens!A50</f>
        <v>30149</v>
      </c>
      <c r="B50" s="47">
        <f>Persoonsgegevens!B50</f>
        <v>0</v>
      </c>
      <c r="C50" s="47">
        <f>Persoonsgegevens!C50</f>
        <v>0</v>
      </c>
      <c r="D50" s="59">
        <f t="shared" si="0"/>
        <v>0</v>
      </c>
      <c r="E50" s="47"/>
      <c r="G50" s="47"/>
      <c r="H50" s="47"/>
      <c r="I50" s="47"/>
      <c r="J50" s="47"/>
      <c r="K50" s="47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spans="1:29" ht="18" x14ac:dyDescent="0.35">
      <c r="A51" s="47"/>
      <c r="B51" s="47"/>
      <c r="C51" s="47"/>
      <c r="D51" s="59"/>
      <c r="E51" s="47"/>
      <c r="F51" s="47"/>
      <c r="G51" s="47"/>
    </row>
    <row r="52" spans="1:29" ht="18" x14ac:dyDescent="0.35">
      <c r="A52" s="47"/>
      <c r="B52" s="47"/>
      <c r="C52" s="47"/>
      <c r="D52" s="59"/>
      <c r="E52" s="47"/>
      <c r="F52" s="47"/>
      <c r="G52" s="47"/>
    </row>
    <row r="53" spans="1:29" ht="18" x14ac:dyDescent="0.35">
      <c r="A53" s="47"/>
      <c r="B53" s="47"/>
      <c r="C53" s="47"/>
      <c r="D53" s="59"/>
      <c r="E53" s="47"/>
      <c r="F53" s="47"/>
      <c r="G53" s="47"/>
    </row>
    <row r="54" spans="1:29" ht="18" x14ac:dyDescent="0.35">
      <c r="A54" s="47"/>
      <c r="B54" s="47"/>
      <c r="C54" s="47"/>
      <c r="D54" s="59"/>
      <c r="E54" s="47"/>
      <c r="F54" s="47"/>
      <c r="G54" s="47"/>
    </row>
    <row r="55" spans="1:29" ht="18" x14ac:dyDescent="0.35">
      <c r="A55" s="47"/>
      <c r="B55" s="47"/>
      <c r="C55" s="47"/>
      <c r="D55" s="59"/>
      <c r="E55" s="47"/>
      <c r="F55" s="47"/>
      <c r="G55" s="47"/>
    </row>
    <row r="56" spans="1:29" ht="18" x14ac:dyDescent="0.35">
      <c r="A56" s="47"/>
      <c r="B56" s="47"/>
      <c r="C56" s="47"/>
      <c r="D56" s="59"/>
      <c r="E56" s="47"/>
      <c r="F56" s="47"/>
      <c r="G56" s="47"/>
    </row>
    <row r="57" spans="1:29" ht="18" x14ac:dyDescent="0.35">
      <c r="A57" s="47"/>
      <c r="B57" s="47"/>
      <c r="C57" s="47"/>
      <c r="D57" s="59"/>
      <c r="E57" s="47"/>
      <c r="F57" s="47"/>
      <c r="G57" s="47"/>
    </row>
    <row r="58" spans="1:29" ht="18" x14ac:dyDescent="0.35">
      <c r="A58" s="47"/>
      <c r="B58" s="47"/>
      <c r="C58" s="47"/>
      <c r="D58" s="59"/>
      <c r="E58" s="47"/>
      <c r="F58" s="47"/>
      <c r="G58" s="47"/>
    </row>
    <row r="59" spans="1:29" ht="18" x14ac:dyDescent="0.35">
      <c r="A59" s="47"/>
      <c r="B59" s="47"/>
      <c r="C59" s="47"/>
      <c r="D59" s="59"/>
      <c r="E59" s="47"/>
      <c r="F59" s="47"/>
      <c r="G59" s="47"/>
    </row>
    <row r="60" spans="1:29" ht="18" x14ac:dyDescent="0.35">
      <c r="A60" s="47"/>
      <c r="B60" s="47"/>
      <c r="C60" s="47"/>
      <c r="D60" s="59"/>
      <c r="E60" s="47"/>
      <c r="F60" s="47"/>
      <c r="G60" s="47"/>
    </row>
    <row r="61" spans="1:29" ht="18" x14ac:dyDescent="0.35">
      <c r="A61" s="47"/>
      <c r="B61" s="47"/>
      <c r="C61" s="47"/>
      <c r="D61" s="59"/>
      <c r="E61" s="47"/>
      <c r="F61" s="47"/>
      <c r="G61" s="47"/>
    </row>
    <row r="62" spans="1:29" ht="18" x14ac:dyDescent="0.35">
      <c r="A62" s="47"/>
      <c r="B62" s="47"/>
      <c r="C62" s="47"/>
      <c r="D62" s="59"/>
      <c r="E62" s="47"/>
      <c r="F62" s="47"/>
      <c r="G62" s="47"/>
    </row>
    <row r="63" spans="1:29" ht="18" x14ac:dyDescent="0.35">
      <c r="A63" s="47"/>
      <c r="B63" s="47"/>
      <c r="C63" s="47"/>
      <c r="D63" s="59"/>
      <c r="E63" s="47"/>
      <c r="F63" s="47"/>
      <c r="G63" s="47"/>
    </row>
    <row r="64" spans="1:29" ht="18" x14ac:dyDescent="0.35">
      <c r="A64" s="47"/>
      <c r="B64" s="47"/>
      <c r="C64" s="47"/>
      <c r="D64" s="59"/>
      <c r="E64" s="47"/>
      <c r="F64" s="47"/>
      <c r="G64" s="47"/>
    </row>
    <row r="65" spans="1:7" ht="18" x14ac:dyDescent="0.35">
      <c r="A65" s="47"/>
      <c r="B65" s="47"/>
      <c r="C65" s="47"/>
      <c r="D65" s="59"/>
      <c r="E65" s="47"/>
      <c r="F65" s="47"/>
      <c r="G65" s="47"/>
    </row>
    <row r="66" spans="1:7" ht="18" x14ac:dyDescent="0.35">
      <c r="A66" s="47"/>
      <c r="B66" s="47"/>
      <c r="C66" s="47"/>
      <c r="D66" s="59"/>
      <c r="E66" s="47"/>
      <c r="F66" s="47"/>
      <c r="G66" s="47"/>
    </row>
    <row r="67" spans="1:7" ht="18" x14ac:dyDescent="0.35">
      <c r="A67" s="47"/>
      <c r="B67" s="47"/>
      <c r="C67" s="47"/>
      <c r="D67" s="59"/>
      <c r="E67" s="47"/>
      <c r="F67" s="47"/>
      <c r="G67" s="47"/>
    </row>
    <row r="68" spans="1:7" ht="18" x14ac:dyDescent="0.35">
      <c r="A68" s="47"/>
      <c r="B68" s="47"/>
      <c r="C68" s="47"/>
      <c r="D68" s="59"/>
      <c r="E68" s="47"/>
      <c r="F68" s="47"/>
      <c r="G68" s="47"/>
    </row>
    <row r="69" spans="1:7" ht="18" x14ac:dyDescent="0.35">
      <c r="A69" s="47"/>
      <c r="B69" s="47"/>
      <c r="C69" s="47"/>
      <c r="D69" s="59"/>
      <c r="E69" s="47"/>
      <c r="F69" s="47"/>
      <c r="G69" s="47"/>
    </row>
    <row r="70" spans="1:7" ht="18" x14ac:dyDescent="0.35">
      <c r="A70" s="47"/>
      <c r="B70" s="47"/>
      <c r="C70" s="47"/>
      <c r="D70" s="59"/>
      <c r="E70" s="47"/>
      <c r="F70" s="47"/>
      <c r="G70" s="47"/>
    </row>
    <row r="71" spans="1:7" ht="18" x14ac:dyDescent="0.35">
      <c r="A71" s="47"/>
      <c r="B71" s="47"/>
      <c r="C71" s="47"/>
      <c r="D71" s="59"/>
      <c r="E71" s="47"/>
      <c r="F71" s="47"/>
      <c r="G71" s="47"/>
    </row>
    <row r="72" spans="1:7" ht="18" x14ac:dyDescent="0.35">
      <c r="A72" s="47"/>
      <c r="B72" s="47"/>
      <c r="C72" s="47"/>
      <c r="D72" s="59"/>
      <c r="E72" s="47"/>
      <c r="F72" s="47"/>
      <c r="G72" s="47"/>
    </row>
    <row r="73" spans="1:7" ht="18" x14ac:dyDescent="0.35">
      <c r="A73" s="47"/>
      <c r="B73" s="47"/>
      <c r="C73" s="47"/>
      <c r="D73" s="59"/>
      <c r="E73" s="47"/>
      <c r="F73" s="47"/>
      <c r="G73" s="47"/>
    </row>
    <row r="74" spans="1:7" ht="18" x14ac:dyDescent="0.35">
      <c r="A74" s="47"/>
      <c r="B74" s="47"/>
      <c r="C74" s="47"/>
      <c r="D74" s="59"/>
      <c r="E74" s="47"/>
      <c r="F74" s="47"/>
      <c r="G74" s="47"/>
    </row>
    <row r="75" spans="1:7" ht="18" x14ac:dyDescent="0.35">
      <c r="A75" s="47"/>
      <c r="B75" s="47"/>
      <c r="C75" s="47"/>
      <c r="D75" s="59"/>
      <c r="E75" s="47"/>
      <c r="F75" s="47"/>
      <c r="G75" s="47"/>
    </row>
    <row r="76" spans="1:7" ht="18" x14ac:dyDescent="0.35">
      <c r="A76" s="47"/>
      <c r="B76" s="47"/>
      <c r="C76" s="47"/>
      <c r="D76" s="59"/>
      <c r="E76" s="47"/>
      <c r="F76" s="47"/>
      <c r="G76" s="47"/>
    </row>
    <row r="77" spans="1:7" ht="18" x14ac:dyDescent="0.35">
      <c r="A77" s="47"/>
      <c r="B77" s="47"/>
      <c r="C77" s="47"/>
      <c r="D77" s="59"/>
      <c r="E77" s="47"/>
      <c r="F77" s="47"/>
      <c r="G77" s="47"/>
    </row>
    <row r="78" spans="1:7" ht="18" x14ac:dyDescent="0.35">
      <c r="A78" s="47"/>
      <c r="B78" s="47"/>
      <c r="C78" s="47"/>
      <c r="D78" s="59"/>
      <c r="E78" s="47"/>
      <c r="F78" s="47"/>
      <c r="G78" s="47"/>
    </row>
    <row r="79" spans="1:7" ht="18" x14ac:dyDescent="0.35">
      <c r="A79" s="47"/>
      <c r="B79" s="47"/>
      <c r="C79" s="47"/>
      <c r="D79" s="59"/>
      <c r="E79" s="47"/>
      <c r="F79" s="47"/>
      <c r="G79" s="47"/>
    </row>
    <row r="80" spans="1:7" ht="18" x14ac:dyDescent="0.35">
      <c r="A80" s="47"/>
      <c r="B80" s="47"/>
      <c r="C80" s="47"/>
      <c r="D80" s="59"/>
      <c r="E80" s="47"/>
      <c r="F80" s="47"/>
      <c r="G80" s="47"/>
    </row>
    <row r="81" spans="1:7" ht="18" x14ac:dyDescent="0.35">
      <c r="A81" s="47"/>
      <c r="B81" s="47"/>
      <c r="C81" s="47"/>
      <c r="D81" s="59"/>
      <c r="E81" s="47"/>
      <c r="F81" s="47"/>
      <c r="G81" s="47"/>
    </row>
    <row r="82" spans="1:7" ht="18" x14ac:dyDescent="0.35">
      <c r="A82" s="47"/>
      <c r="B82" s="47"/>
      <c r="C82" s="47"/>
      <c r="D82" s="59"/>
      <c r="E82" s="47"/>
      <c r="F82" s="47"/>
      <c r="G82" s="47"/>
    </row>
    <row r="83" spans="1:7" ht="18" x14ac:dyDescent="0.35">
      <c r="A83" s="47"/>
      <c r="B83" s="47"/>
      <c r="C83" s="47"/>
      <c r="D83" s="59"/>
      <c r="E83" s="47"/>
      <c r="F83" s="47"/>
      <c r="G83" s="47"/>
    </row>
    <row r="84" spans="1:7" ht="18" x14ac:dyDescent="0.35">
      <c r="A84" s="47"/>
      <c r="B84" s="47"/>
      <c r="C84" s="47"/>
      <c r="D84" s="59"/>
      <c r="E84" s="47"/>
      <c r="F84" s="47"/>
      <c r="G84" s="47"/>
    </row>
    <row r="85" spans="1:7" ht="18" x14ac:dyDescent="0.35">
      <c r="A85" s="47"/>
      <c r="B85" s="47"/>
      <c r="C85" s="47"/>
      <c r="D85" s="59"/>
      <c r="E85" s="47"/>
      <c r="F85" s="47"/>
      <c r="G85" s="47"/>
    </row>
    <row r="86" spans="1:7" ht="18" x14ac:dyDescent="0.35">
      <c r="A86" s="47"/>
      <c r="B86" s="47"/>
      <c r="C86" s="47"/>
      <c r="D86" s="59"/>
      <c r="E86" s="47"/>
      <c r="F86" s="47"/>
      <c r="G86" s="47"/>
    </row>
    <row r="87" spans="1:7" ht="18" x14ac:dyDescent="0.35">
      <c r="A87" s="47"/>
      <c r="B87" s="47"/>
      <c r="C87" s="47"/>
      <c r="D87" s="59"/>
      <c r="E87" s="47"/>
      <c r="F87" s="47"/>
      <c r="G87" s="47"/>
    </row>
    <row r="88" spans="1:7" ht="18" x14ac:dyDescent="0.35">
      <c r="A88" s="47"/>
      <c r="B88" s="47"/>
      <c r="C88" s="47"/>
      <c r="D88" s="59"/>
      <c r="E88" s="47"/>
      <c r="F88" s="47"/>
      <c r="G88" s="47"/>
    </row>
    <row r="89" spans="1:7" ht="18" x14ac:dyDescent="0.35">
      <c r="A89" s="47"/>
      <c r="B89" s="47"/>
      <c r="C89" s="47"/>
      <c r="D89" s="59"/>
      <c r="E89" s="47"/>
      <c r="F89" s="47"/>
      <c r="G89" s="47"/>
    </row>
    <row r="90" spans="1:7" ht="18" x14ac:dyDescent="0.35">
      <c r="A90" s="47"/>
      <c r="B90" s="47"/>
      <c r="C90" s="47"/>
      <c r="D90" s="59"/>
      <c r="E90" s="47"/>
      <c r="F90" s="47"/>
      <c r="G90" s="47"/>
    </row>
    <row r="91" spans="1:7" ht="18" x14ac:dyDescent="0.35">
      <c r="A91" s="47"/>
      <c r="B91" s="47"/>
      <c r="C91" s="47"/>
      <c r="D91" s="59"/>
      <c r="E91" s="47"/>
      <c r="F91" s="47"/>
      <c r="G91" s="47"/>
    </row>
    <row r="92" spans="1:7" ht="18" x14ac:dyDescent="0.35">
      <c r="A92" s="47"/>
      <c r="B92" s="47"/>
      <c r="C92" s="47"/>
      <c r="D92" s="59"/>
      <c r="E92" s="47"/>
      <c r="F92" s="47"/>
      <c r="G92" s="47"/>
    </row>
    <row r="93" spans="1:7" ht="18" x14ac:dyDescent="0.35">
      <c r="A93" s="47"/>
      <c r="B93" s="47"/>
      <c r="C93" s="47"/>
      <c r="D93" s="59"/>
      <c r="E93" s="47"/>
      <c r="F93" s="47"/>
      <c r="G93" s="47"/>
    </row>
    <row r="94" spans="1:7" ht="18" x14ac:dyDescent="0.35">
      <c r="A94" s="47"/>
      <c r="B94" s="47"/>
      <c r="C94" s="47"/>
      <c r="D94" s="59"/>
      <c r="E94" s="47"/>
      <c r="F94" s="47"/>
      <c r="G94" s="47"/>
    </row>
    <row r="95" spans="1:7" ht="18" x14ac:dyDescent="0.35">
      <c r="A95" s="47"/>
      <c r="B95" s="47"/>
      <c r="C95" s="47"/>
      <c r="D95" s="59"/>
      <c r="E95" s="47"/>
      <c r="F95" s="47"/>
      <c r="G95" s="47"/>
    </row>
    <row r="96" spans="1:7" ht="18" x14ac:dyDescent="0.35">
      <c r="A96" s="47"/>
      <c r="B96" s="47"/>
      <c r="C96" s="47"/>
      <c r="D96" s="59"/>
      <c r="E96" s="47"/>
      <c r="F96" s="47"/>
      <c r="G96" s="47"/>
    </row>
    <row r="97" spans="1:7" ht="18" x14ac:dyDescent="0.35">
      <c r="A97" s="47"/>
      <c r="B97" s="47"/>
      <c r="C97" s="47"/>
      <c r="D97" s="59"/>
      <c r="E97" s="47"/>
      <c r="F97" s="47"/>
      <c r="G97" s="47"/>
    </row>
    <row r="98" spans="1:7" ht="18" x14ac:dyDescent="0.35">
      <c r="A98" s="47"/>
      <c r="B98" s="47"/>
      <c r="C98" s="47"/>
      <c r="D98" s="59"/>
      <c r="E98" s="47"/>
      <c r="F98" s="47"/>
      <c r="G98" s="47"/>
    </row>
    <row r="99" spans="1:7" ht="18" x14ac:dyDescent="0.35">
      <c r="A99" s="47"/>
      <c r="B99" s="47"/>
      <c r="C99" s="47"/>
      <c r="D99" s="59"/>
      <c r="E99" s="47"/>
      <c r="F99" s="47"/>
      <c r="G99" s="47"/>
    </row>
    <row r="100" spans="1:7" ht="18" x14ac:dyDescent="0.35">
      <c r="A100" s="47"/>
      <c r="B100" s="47"/>
      <c r="C100" s="47"/>
      <c r="D100" s="59"/>
      <c r="E100" s="47"/>
      <c r="F100" s="47"/>
      <c r="G100" s="47"/>
    </row>
    <row r="101" spans="1:7" ht="18" x14ac:dyDescent="0.35">
      <c r="A101" s="47"/>
      <c r="B101" s="47"/>
      <c r="C101" s="47"/>
      <c r="D101" s="59"/>
      <c r="E101" s="47"/>
      <c r="F101" s="47"/>
      <c r="G101" s="47"/>
    </row>
    <row r="102" spans="1:7" ht="18" x14ac:dyDescent="0.35">
      <c r="A102" s="47"/>
      <c r="B102" s="47"/>
      <c r="C102" s="47"/>
      <c r="D102" s="59"/>
      <c r="E102" s="47"/>
      <c r="F102" s="47"/>
      <c r="G102" s="47"/>
    </row>
    <row r="103" spans="1:7" ht="18" x14ac:dyDescent="0.35">
      <c r="A103" s="47"/>
      <c r="B103" s="47"/>
      <c r="C103" s="47"/>
      <c r="D103" s="59"/>
      <c r="E103" s="47"/>
      <c r="F103" s="47"/>
      <c r="G103" s="47"/>
    </row>
    <row r="104" spans="1:7" ht="18" x14ac:dyDescent="0.35">
      <c r="A104" s="47"/>
      <c r="B104" s="47"/>
      <c r="C104" s="47"/>
      <c r="D104" s="59"/>
      <c r="E104" s="47"/>
      <c r="F104" s="47"/>
      <c r="G104" s="47"/>
    </row>
    <row r="105" spans="1:7" ht="18" x14ac:dyDescent="0.35">
      <c r="A105" s="47"/>
      <c r="B105" s="47"/>
      <c r="C105" s="47"/>
      <c r="D105" s="59"/>
      <c r="E105" s="47"/>
      <c r="F105" s="47"/>
      <c r="G105" s="47"/>
    </row>
    <row r="106" spans="1:7" ht="18" x14ac:dyDescent="0.35">
      <c r="A106" s="47"/>
      <c r="B106" s="47"/>
      <c r="C106" s="47"/>
      <c r="D106" s="59"/>
      <c r="E106" s="47"/>
      <c r="F106" s="47"/>
      <c r="G106" s="47"/>
    </row>
    <row r="107" spans="1:7" ht="18" x14ac:dyDescent="0.35">
      <c r="A107" s="47"/>
      <c r="B107" s="47"/>
      <c r="C107" s="47"/>
      <c r="D107" s="59"/>
      <c r="E107" s="47"/>
      <c r="F107" s="47"/>
      <c r="G107" s="47"/>
    </row>
    <row r="108" spans="1:7" ht="18" x14ac:dyDescent="0.35">
      <c r="A108" s="47"/>
      <c r="B108" s="47"/>
      <c r="C108" s="47"/>
      <c r="D108" s="59"/>
      <c r="E108" s="47"/>
      <c r="F108" s="47"/>
      <c r="G108" s="47"/>
    </row>
    <row r="109" spans="1:7" ht="18" x14ac:dyDescent="0.35">
      <c r="A109" s="47"/>
      <c r="B109" s="47"/>
      <c r="C109" s="47"/>
      <c r="D109" s="59"/>
      <c r="E109" s="47"/>
      <c r="F109" s="47"/>
      <c r="G109" s="47"/>
    </row>
    <row r="110" spans="1:7" ht="18" x14ac:dyDescent="0.35">
      <c r="A110" s="47"/>
      <c r="B110" s="47"/>
      <c r="C110" s="47"/>
      <c r="D110" s="59"/>
      <c r="E110" s="47"/>
      <c r="F110" s="47"/>
      <c r="G110" s="47"/>
    </row>
    <row r="111" spans="1:7" ht="18" x14ac:dyDescent="0.35">
      <c r="A111" s="47"/>
      <c r="B111" s="47"/>
      <c r="C111" s="47"/>
      <c r="D111" s="59"/>
      <c r="E111" s="47"/>
      <c r="F111" s="47"/>
      <c r="G111" s="47"/>
    </row>
    <row r="112" spans="1:7" ht="18" x14ac:dyDescent="0.35">
      <c r="A112" s="47"/>
      <c r="B112" s="47"/>
      <c r="C112" s="47"/>
      <c r="D112" s="59"/>
      <c r="E112" s="47"/>
      <c r="F112" s="47"/>
      <c r="G112" s="47"/>
    </row>
    <row r="113" spans="1:7" ht="18" x14ac:dyDescent="0.35">
      <c r="A113" s="47"/>
      <c r="B113" s="47"/>
      <c r="C113" s="47"/>
      <c r="D113" s="59"/>
      <c r="E113" s="47"/>
      <c r="F113" s="47"/>
      <c r="G113" s="47"/>
    </row>
    <row r="114" spans="1:7" ht="18" x14ac:dyDescent="0.35">
      <c r="A114" s="47"/>
      <c r="B114" s="47"/>
      <c r="C114" s="47"/>
      <c r="D114" s="59"/>
      <c r="E114" s="47"/>
      <c r="F114" s="47"/>
      <c r="G114" s="47"/>
    </row>
    <row r="115" spans="1:7" ht="18" x14ac:dyDescent="0.35">
      <c r="A115" s="47"/>
      <c r="B115" s="47"/>
      <c r="C115" s="47"/>
      <c r="D115" s="59"/>
      <c r="E115" s="47"/>
      <c r="F115" s="47"/>
      <c r="G115" s="47"/>
    </row>
    <row r="116" spans="1:7" ht="18" x14ac:dyDescent="0.35">
      <c r="A116" s="47"/>
      <c r="B116" s="47"/>
      <c r="C116" s="47"/>
      <c r="D116" s="59"/>
      <c r="E116" s="47"/>
      <c r="F116" s="47"/>
      <c r="G116" s="47"/>
    </row>
    <row r="117" spans="1:7" ht="18" x14ac:dyDescent="0.35">
      <c r="A117" s="47"/>
      <c r="B117" s="47"/>
      <c r="C117" s="47"/>
      <c r="D117" s="59"/>
      <c r="E117" s="47"/>
      <c r="F117" s="47"/>
      <c r="G117" s="47"/>
    </row>
    <row r="118" spans="1:7" ht="18" x14ac:dyDescent="0.35">
      <c r="A118" s="47"/>
      <c r="B118" s="47"/>
      <c r="C118" s="47"/>
      <c r="D118" s="59"/>
      <c r="E118" s="47"/>
      <c r="F118" s="47"/>
      <c r="G118" s="47"/>
    </row>
    <row r="119" spans="1:7" ht="18" x14ac:dyDescent="0.35">
      <c r="A119" s="47"/>
      <c r="B119" s="47"/>
      <c r="C119" s="47"/>
      <c r="D119" s="59"/>
      <c r="E119" s="47"/>
      <c r="F119" s="47"/>
      <c r="G119" s="47"/>
    </row>
    <row r="120" spans="1:7" ht="18" x14ac:dyDescent="0.35">
      <c r="A120" s="47"/>
      <c r="B120" s="47"/>
      <c r="C120" s="47"/>
      <c r="D120" s="59"/>
      <c r="E120" s="47"/>
      <c r="F120" s="47"/>
      <c r="G120" s="47"/>
    </row>
    <row r="121" spans="1:7" ht="18" x14ac:dyDescent="0.35">
      <c r="A121" s="47"/>
      <c r="B121" s="47"/>
      <c r="C121" s="47"/>
      <c r="D121" s="59"/>
      <c r="E121" s="47"/>
      <c r="F121" s="47"/>
      <c r="G121" s="47"/>
    </row>
    <row r="122" spans="1:7" ht="18" x14ac:dyDescent="0.35">
      <c r="A122" s="47"/>
      <c r="B122" s="47"/>
      <c r="C122" s="47"/>
      <c r="D122" s="59"/>
      <c r="E122" s="47"/>
      <c r="F122" s="47"/>
      <c r="G122" s="47"/>
    </row>
    <row r="123" spans="1:7" ht="18" x14ac:dyDescent="0.35">
      <c r="A123" s="47"/>
      <c r="B123" s="47"/>
      <c r="C123" s="47"/>
      <c r="D123" s="59"/>
      <c r="E123" s="47"/>
      <c r="F123" s="47"/>
      <c r="G123" s="47"/>
    </row>
    <row r="124" spans="1:7" ht="18" x14ac:dyDescent="0.35">
      <c r="A124" s="47"/>
      <c r="B124" s="47"/>
      <c r="C124" s="47"/>
      <c r="D124" s="59"/>
      <c r="E124" s="47"/>
      <c r="F124" s="47"/>
      <c r="G124" s="47"/>
    </row>
    <row r="125" spans="1:7" ht="18" x14ac:dyDescent="0.35">
      <c r="A125" s="47"/>
      <c r="B125" s="47"/>
      <c r="C125" s="47"/>
      <c r="D125" s="59"/>
      <c r="E125" s="47"/>
      <c r="F125" s="47"/>
      <c r="G125" s="47"/>
    </row>
    <row r="126" spans="1:7" ht="18" x14ac:dyDescent="0.35">
      <c r="A126" s="47"/>
      <c r="B126" s="47"/>
      <c r="C126" s="47"/>
      <c r="D126" s="59"/>
      <c r="E126" s="47"/>
      <c r="F126" s="47"/>
      <c r="G126" s="47"/>
    </row>
    <row r="127" spans="1:7" ht="18" x14ac:dyDescent="0.35">
      <c r="A127" s="47"/>
      <c r="B127" s="47"/>
      <c r="C127" s="47"/>
      <c r="D127" s="59"/>
      <c r="E127" s="47"/>
      <c r="F127" s="47"/>
      <c r="G127" s="47"/>
    </row>
    <row r="128" spans="1:7" ht="18" x14ac:dyDescent="0.35">
      <c r="A128" s="47"/>
      <c r="B128" s="47"/>
      <c r="C128" s="47"/>
      <c r="D128" s="59"/>
      <c r="E128" s="47"/>
      <c r="F128" s="47"/>
      <c r="G128" s="47"/>
    </row>
    <row r="129" spans="1:7" ht="18" x14ac:dyDescent="0.35">
      <c r="A129" s="47"/>
      <c r="B129" s="47"/>
      <c r="C129" s="47"/>
      <c r="D129" s="59"/>
      <c r="E129" s="47"/>
      <c r="F129" s="47"/>
      <c r="G129" s="47"/>
    </row>
    <row r="130" spans="1:7" ht="18" x14ac:dyDescent="0.35">
      <c r="A130" s="47"/>
      <c r="B130" s="47"/>
      <c r="C130" s="47"/>
      <c r="D130" s="59"/>
      <c r="E130" s="47"/>
      <c r="F130" s="47"/>
      <c r="G130" s="47"/>
    </row>
    <row r="131" spans="1:7" ht="18" x14ac:dyDescent="0.35">
      <c r="A131" s="47"/>
      <c r="B131" s="47"/>
      <c r="C131" s="47"/>
      <c r="D131" s="59"/>
      <c r="E131" s="47"/>
      <c r="F131" s="47"/>
      <c r="G131" s="47"/>
    </row>
    <row r="132" spans="1:7" ht="18" x14ac:dyDescent="0.35">
      <c r="A132" s="47"/>
      <c r="B132" s="47"/>
      <c r="C132" s="47"/>
      <c r="D132" s="59"/>
      <c r="E132" s="47"/>
      <c r="F132" s="47"/>
      <c r="G132" s="47"/>
    </row>
    <row r="133" spans="1:7" ht="18" x14ac:dyDescent="0.35">
      <c r="A133" s="47"/>
      <c r="B133" s="47"/>
      <c r="C133" s="47"/>
      <c r="D133" s="59"/>
      <c r="E133" s="47"/>
      <c r="F133" s="47"/>
      <c r="G133" s="47"/>
    </row>
    <row r="134" spans="1:7" ht="18" x14ac:dyDescent="0.35">
      <c r="A134" s="47"/>
      <c r="B134" s="47"/>
      <c r="C134" s="47"/>
      <c r="D134" s="59"/>
      <c r="E134" s="47"/>
      <c r="F134" s="47"/>
      <c r="G134" s="47"/>
    </row>
    <row r="135" spans="1:7" ht="18" x14ac:dyDescent="0.35">
      <c r="A135" s="47"/>
      <c r="B135" s="47"/>
      <c r="C135" s="47"/>
      <c r="D135" s="59"/>
      <c r="E135" s="47"/>
      <c r="F135" s="47"/>
      <c r="G135" s="47"/>
    </row>
    <row r="136" spans="1:7" ht="18" x14ac:dyDescent="0.35">
      <c r="A136" s="47"/>
      <c r="B136" s="47"/>
      <c r="C136" s="47"/>
      <c r="D136" s="59"/>
      <c r="E136" s="47"/>
      <c r="F136" s="47"/>
      <c r="G136" s="47"/>
    </row>
    <row r="137" spans="1:7" ht="18" x14ac:dyDescent="0.35">
      <c r="A137" s="47"/>
      <c r="B137" s="47"/>
      <c r="C137" s="47"/>
      <c r="D137" s="59"/>
      <c r="E137" s="47"/>
      <c r="F137" s="47"/>
      <c r="G137" s="47"/>
    </row>
    <row r="138" spans="1:7" ht="18" x14ac:dyDescent="0.35">
      <c r="A138" s="47"/>
      <c r="B138" s="47"/>
      <c r="C138" s="47"/>
      <c r="D138" s="59"/>
      <c r="E138" s="47"/>
      <c r="F138" s="47"/>
      <c r="G138" s="47"/>
    </row>
    <row r="139" spans="1:7" ht="18" x14ac:dyDescent="0.35">
      <c r="A139" s="47"/>
      <c r="B139" s="47"/>
      <c r="C139" s="47"/>
      <c r="D139" s="59"/>
      <c r="E139" s="47"/>
      <c r="F139" s="47"/>
      <c r="G139" s="47"/>
    </row>
    <row r="140" spans="1:7" ht="18" x14ac:dyDescent="0.35">
      <c r="A140" s="47"/>
      <c r="B140" s="47"/>
      <c r="C140" s="47"/>
      <c r="D140" s="59"/>
      <c r="E140" s="47"/>
      <c r="F140" s="47"/>
      <c r="G140" s="47"/>
    </row>
    <row r="141" spans="1:7" ht="18" x14ac:dyDescent="0.35">
      <c r="A141" s="47"/>
      <c r="B141" s="47"/>
      <c r="C141" s="47"/>
      <c r="D141" s="59"/>
      <c r="E141" s="47"/>
      <c r="F141" s="47"/>
      <c r="G141" s="47"/>
    </row>
    <row r="142" spans="1:7" ht="18" x14ac:dyDescent="0.35">
      <c r="A142" s="47"/>
      <c r="B142" s="47"/>
      <c r="C142" s="47"/>
      <c r="D142" s="59"/>
      <c r="E142" s="47"/>
      <c r="F142" s="47"/>
      <c r="G142" s="47"/>
    </row>
    <row r="143" spans="1:7" ht="18" x14ac:dyDescent="0.35">
      <c r="A143" s="47"/>
      <c r="B143" s="47"/>
      <c r="C143" s="47"/>
      <c r="D143" s="59"/>
      <c r="E143" s="47"/>
      <c r="F143" s="47"/>
      <c r="G143" s="47"/>
    </row>
    <row r="144" spans="1:7" ht="18" x14ac:dyDescent="0.35">
      <c r="A144" s="47"/>
      <c r="B144" s="47"/>
      <c r="C144" s="47"/>
      <c r="D144" s="59"/>
      <c r="E144" s="47"/>
      <c r="F144" s="47"/>
      <c r="G144" s="47"/>
    </row>
    <row r="145" spans="1:7" ht="18" x14ac:dyDescent="0.35">
      <c r="A145" s="47"/>
      <c r="B145" s="47"/>
      <c r="C145" s="47"/>
      <c r="D145" s="59"/>
      <c r="E145" s="47"/>
      <c r="F145" s="47"/>
      <c r="G145" s="47"/>
    </row>
    <row r="146" spans="1:7" ht="18" x14ac:dyDescent="0.35">
      <c r="A146" s="47"/>
      <c r="B146" s="47"/>
      <c r="C146" s="47"/>
      <c r="D146" s="59"/>
      <c r="E146" s="47"/>
      <c r="F146" s="47"/>
      <c r="G146" s="47"/>
    </row>
  </sheetData>
  <sheetProtection password="DA50" sheet="1" objects="1" scenarios="1"/>
  <protectedRanges>
    <protectedRange algorithmName="SHA-512" hashValue="0Fr+/PBCRaPoDHmH3Qin53zcsuWFmiF0oa/6IlFH4Wa0KHluseEprrFUawOUfRTuTmxV7Oxn3mcpbZBCVTDZmw==" saltValue="Zbjmu8oAV8hDmMrOjYN2lQ==" spinCount="100000" sqref="E2:E50" name="aanpassing_verz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K145"/>
  <sheetViews>
    <sheetView topLeftCell="D1" zoomScale="85" zoomScaleNormal="85" zoomScalePageLayoutView="85" workbookViewId="0">
      <pane ySplit="1" topLeftCell="A2" activePane="bottomLeft" state="frozen"/>
      <selection activeCell="L6" sqref="L6"/>
      <selection pane="bottomLeft" activeCell="G2" sqref="G2"/>
    </sheetView>
  </sheetViews>
  <sheetFormatPr defaultColWidth="8.88671875" defaultRowHeight="14.4" x14ac:dyDescent="0.3"/>
  <cols>
    <col min="1" max="1" width="9.109375" customWidth="1"/>
    <col min="2" max="2" width="20" bestFit="1" customWidth="1"/>
    <col min="3" max="3" width="21" bestFit="1" customWidth="1"/>
    <col min="4" max="4" width="10" style="2" bestFit="1" customWidth="1"/>
    <col min="5" max="5" width="13.33203125" customWidth="1"/>
    <col min="6" max="6" width="19.6640625" customWidth="1"/>
    <col min="7" max="37" width="5.6640625" customWidth="1"/>
  </cols>
  <sheetData>
    <row r="1" spans="1:37" s="9" customFormat="1" ht="29.4" thickBot="1" x14ac:dyDescent="0.35">
      <c r="A1" s="4" t="s">
        <v>0</v>
      </c>
      <c r="B1" s="3" t="s">
        <v>1</v>
      </c>
      <c r="C1" s="3" t="s">
        <v>2</v>
      </c>
      <c r="D1" s="11" t="s">
        <v>46</v>
      </c>
      <c r="E1" s="39" t="s">
        <v>80</v>
      </c>
      <c r="F1" s="39" t="s">
        <v>68</v>
      </c>
      <c r="G1" s="6">
        <v>43034</v>
      </c>
      <c r="H1" s="6">
        <v>43035</v>
      </c>
      <c r="I1" s="6">
        <v>43036</v>
      </c>
      <c r="J1" s="6">
        <v>43037</v>
      </c>
      <c r="K1" s="6">
        <v>43038</v>
      </c>
      <c r="L1" s="6">
        <v>43039</v>
      </c>
      <c r="M1" s="6">
        <v>43040</v>
      </c>
      <c r="N1" s="6">
        <v>43041</v>
      </c>
      <c r="O1" s="6">
        <v>43042</v>
      </c>
      <c r="P1" s="6">
        <v>43043</v>
      </c>
      <c r="Q1" s="6">
        <v>43044</v>
      </c>
      <c r="R1" s="6">
        <v>43045</v>
      </c>
      <c r="S1" s="6">
        <v>43046</v>
      </c>
      <c r="T1" s="6">
        <v>43047</v>
      </c>
      <c r="U1" s="6">
        <v>43048</v>
      </c>
      <c r="V1" s="6">
        <v>43049</v>
      </c>
      <c r="W1" s="6">
        <v>43050</v>
      </c>
      <c r="X1" s="6">
        <v>43051</v>
      </c>
      <c r="Y1" s="6">
        <v>43052</v>
      </c>
      <c r="Z1" s="6">
        <v>43053</v>
      </c>
      <c r="AA1" s="6">
        <v>43054</v>
      </c>
      <c r="AB1" s="6">
        <v>43055</v>
      </c>
      <c r="AC1" s="6">
        <v>43056</v>
      </c>
      <c r="AD1" s="6">
        <v>43057</v>
      </c>
      <c r="AE1" s="6">
        <v>43058</v>
      </c>
      <c r="AF1" s="6">
        <v>43059</v>
      </c>
      <c r="AG1" s="6">
        <v>43060</v>
      </c>
      <c r="AH1" s="6">
        <v>43061</v>
      </c>
      <c r="AI1" s="6">
        <v>43062</v>
      </c>
      <c r="AJ1" s="6">
        <v>43063</v>
      </c>
      <c r="AK1" s="6">
        <v>43064</v>
      </c>
    </row>
    <row r="2" spans="1:37" ht="18" x14ac:dyDescent="0.35">
      <c r="A2" s="46">
        <f>Persoonsgegevens!A2</f>
        <v>30101</v>
      </c>
      <c r="B2" s="47" t="str">
        <f>Persoonsgegevens!B2</f>
        <v>Ramlal</v>
      </c>
      <c r="C2" s="47" t="str">
        <f>Persoonsgegevens!C2</f>
        <v>Dhewradj</v>
      </c>
      <c r="D2" s="59">
        <f>E2</f>
        <v>0</v>
      </c>
      <c r="E2" s="47">
        <f>SUM(G2:AK2)</f>
        <v>0</v>
      </c>
    </row>
    <row r="3" spans="1:37" ht="18" x14ac:dyDescent="0.35">
      <c r="A3" s="46">
        <f>Persoonsgegevens!A3</f>
        <v>30102</v>
      </c>
      <c r="B3" s="47" t="str">
        <f>Persoonsgegevens!B3</f>
        <v>AURAEMO</v>
      </c>
      <c r="C3" s="47" t="str">
        <f>Persoonsgegevens!C3</f>
        <v>CECILE H.M.</v>
      </c>
      <c r="D3" s="59">
        <f t="shared" ref="D3:D50" si="0">E3</f>
        <v>0</v>
      </c>
      <c r="E3" s="47">
        <f>SUM(G3:AK3)</f>
        <v>0</v>
      </c>
    </row>
    <row r="4" spans="1:37" ht="18" x14ac:dyDescent="0.35">
      <c r="A4" s="46">
        <f>Persoonsgegevens!A4</f>
        <v>30103</v>
      </c>
      <c r="B4" s="47" t="str">
        <f>Persoonsgegevens!B4</f>
        <v>BEL</v>
      </c>
      <c r="C4" s="47" t="str">
        <f>Persoonsgegevens!C4</f>
        <v>RUBEN</v>
      </c>
      <c r="D4" s="59">
        <f t="shared" si="0"/>
        <v>0</v>
      </c>
      <c r="E4" s="47">
        <f t="shared" ref="E4:E50" si="1">SUM(G4:AK4)</f>
        <v>0</v>
      </c>
    </row>
    <row r="5" spans="1:37" ht="18" x14ac:dyDescent="0.35">
      <c r="A5" s="46">
        <f>Persoonsgegevens!A5</f>
        <v>30104</v>
      </c>
      <c r="B5" s="47" t="str">
        <f>Persoonsgegevens!B5</f>
        <v>BANSIE(RAMTAHALSINGH)</v>
      </c>
      <c r="C5" s="47" t="str">
        <f>Persoonsgegevens!C5</f>
        <v>PARBHATIE</v>
      </c>
      <c r="D5" s="59">
        <f t="shared" si="0"/>
        <v>0</v>
      </c>
      <c r="E5" s="47">
        <f t="shared" si="1"/>
        <v>0</v>
      </c>
    </row>
    <row r="6" spans="1:37" ht="18" x14ac:dyDescent="0.35">
      <c r="A6" s="46">
        <f>Persoonsgegevens!A6</f>
        <v>30105</v>
      </c>
      <c r="B6" s="47" t="str">
        <f>Persoonsgegevens!B6</f>
        <v>BRATHWAITE</v>
      </c>
      <c r="C6" s="47" t="str">
        <f>Persoonsgegevens!C6</f>
        <v>STEVE</v>
      </c>
      <c r="D6" s="59">
        <f t="shared" si="0"/>
        <v>0</v>
      </c>
      <c r="E6" s="47">
        <f t="shared" si="1"/>
        <v>0</v>
      </c>
    </row>
    <row r="7" spans="1:37" ht="18" x14ac:dyDescent="0.35">
      <c r="A7" s="46">
        <f>Persoonsgegevens!A7</f>
        <v>30106</v>
      </c>
      <c r="B7" s="47" t="str">
        <f>Persoonsgegevens!B7</f>
        <v>JANGBAHADOER</v>
      </c>
      <c r="C7" s="47" t="str">
        <f>Persoonsgegevens!C7</f>
        <v>SANTAKOEMARIE</v>
      </c>
      <c r="D7" s="59">
        <f t="shared" si="0"/>
        <v>0</v>
      </c>
      <c r="E7" s="47">
        <f t="shared" si="1"/>
        <v>0</v>
      </c>
    </row>
    <row r="8" spans="1:37" ht="18" x14ac:dyDescent="0.35">
      <c r="A8" s="46">
        <f>Persoonsgegevens!A8</f>
        <v>30107</v>
      </c>
      <c r="B8" s="47" t="str">
        <f>Persoonsgegevens!B8</f>
        <v>BOYER</v>
      </c>
      <c r="C8" s="47" t="str">
        <f>Persoonsgegevens!C8</f>
        <v>HARRY O.</v>
      </c>
      <c r="D8" s="59">
        <f t="shared" si="0"/>
        <v>0</v>
      </c>
      <c r="E8" s="47">
        <f t="shared" si="1"/>
        <v>0</v>
      </c>
    </row>
    <row r="9" spans="1:37" ht="18" x14ac:dyDescent="0.35">
      <c r="A9" s="46">
        <f>Persoonsgegevens!A9</f>
        <v>30108</v>
      </c>
      <c r="B9" s="47" t="str">
        <f>Persoonsgegevens!B9</f>
        <v>LETTERBOOM</v>
      </c>
      <c r="C9" s="47" t="str">
        <f>Persoonsgegevens!C9</f>
        <v>ANDRE</v>
      </c>
      <c r="D9" s="59">
        <f t="shared" si="0"/>
        <v>0</v>
      </c>
      <c r="E9" s="47">
        <f t="shared" si="1"/>
        <v>0</v>
      </c>
    </row>
    <row r="10" spans="1:37" ht="18" x14ac:dyDescent="0.35">
      <c r="A10" s="46">
        <f>Persoonsgegevens!A10</f>
        <v>30109</v>
      </c>
      <c r="B10" s="47" t="str">
        <f>Persoonsgegevens!B10</f>
        <v>LOWTOE</v>
      </c>
      <c r="C10" s="47" t="str">
        <f>Persoonsgegevens!C10</f>
        <v>BISOENDATH</v>
      </c>
      <c r="D10" s="59">
        <f t="shared" si="0"/>
        <v>0</v>
      </c>
      <c r="E10" s="47">
        <f t="shared" si="1"/>
        <v>0</v>
      </c>
    </row>
    <row r="11" spans="1:37" ht="18" x14ac:dyDescent="0.35">
      <c r="A11" s="46">
        <f>Persoonsgegevens!A11</f>
        <v>30110</v>
      </c>
      <c r="B11" s="47" t="str">
        <f>Persoonsgegevens!B11</f>
        <v>LILMAN</v>
      </c>
      <c r="C11" s="47" t="str">
        <f>Persoonsgegevens!C11</f>
        <v>RAMRAJIE</v>
      </c>
      <c r="D11" s="59">
        <f t="shared" si="0"/>
        <v>0</v>
      </c>
      <c r="E11" s="47">
        <f t="shared" si="1"/>
        <v>0</v>
      </c>
    </row>
    <row r="12" spans="1:37" ht="18" x14ac:dyDescent="0.35">
      <c r="A12" s="46">
        <f>Persoonsgegevens!A12</f>
        <v>30111</v>
      </c>
      <c r="B12" s="47" t="str">
        <f>Persoonsgegevens!B12</f>
        <v>PALTAN</v>
      </c>
      <c r="C12" s="47" t="str">
        <f>Persoonsgegevens!C12</f>
        <v>CHANDERPERKASH</v>
      </c>
      <c r="D12" s="59">
        <f t="shared" si="0"/>
        <v>0</v>
      </c>
      <c r="E12" s="47">
        <f t="shared" si="1"/>
        <v>0</v>
      </c>
    </row>
    <row r="13" spans="1:37" ht="18" x14ac:dyDescent="0.35">
      <c r="A13" s="46">
        <f>Persoonsgegevens!A13</f>
        <v>30112</v>
      </c>
      <c r="B13" s="47" t="str">
        <f>Persoonsgegevens!B13</f>
        <v>POTT</v>
      </c>
      <c r="C13" s="47" t="str">
        <f>Persoonsgegevens!C13</f>
        <v>GILLIANO</v>
      </c>
      <c r="D13" s="59">
        <f t="shared" si="0"/>
        <v>0</v>
      </c>
      <c r="E13" s="47">
        <f t="shared" si="1"/>
        <v>0</v>
      </c>
    </row>
    <row r="14" spans="1:37" ht="18" x14ac:dyDescent="0.35">
      <c r="A14" s="46">
        <f>Persoonsgegevens!A14</f>
        <v>30113</v>
      </c>
      <c r="B14" s="47" t="str">
        <f>Persoonsgegevens!B14</f>
        <v>RAMSARAN</v>
      </c>
      <c r="C14" s="47" t="str">
        <f>Persoonsgegevens!C14</f>
        <v>SANGITAWATIE</v>
      </c>
      <c r="D14" s="59">
        <f t="shared" si="0"/>
        <v>0</v>
      </c>
      <c r="E14" s="47">
        <f t="shared" si="1"/>
        <v>0</v>
      </c>
    </row>
    <row r="15" spans="1:37" ht="18" x14ac:dyDescent="0.35">
      <c r="A15" s="46">
        <f>Persoonsgegevens!A15</f>
        <v>30114</v>
      </c>
      <c r="B15" s="47" t="str">
        <f>Persoonsgegevens!B15</f>
        <v>SOEKLAL</v>
      </c>
      <c r="C15" s="47" t="str">
        <f>Persoonsgegevens!C15</f>
        <v>SOEKRADJIE</v>
      </c>
      <c r="D15" s="59">
        <f t="shared" si="0"/>
        <v>0</v>
      </c>
      <c r="E15" s="47">
        <f t="shared" si="1"/>
        <v>0</v>
      </c>
    </row>
    <row r="16" spans="1:37" ht="18" x14ac:dyDescent="0.35">
      <c r="A16" s="46">
        <f>Persoonsgegevens!A16</f>
        <v>30115</v>
      </c>
      <c r="B16" s="47" t="str">
        <f>Persoonsgegevens!B16</f>
        <v>BELLE</v>
      </c>
      <c r="C16" s="47" t="str">
        <f>Persoonsgegevens!C16</f>
        <v>JEM LAVERNE</v>
      </c>
      <c r="D16" s="59">
        <f t="shared" si="0"/>
        <v>0</v>
      </c>
      <c r="E16" s="47">
        <f t="shared" si="1"/>
        <v>0</v>
      </c>
    </row>
    <row r="17" spans="1:5" ht="18" x14ac:dyDescent="0.35">
      <c r="A17" s="46">
        <f>Persoonsgegevens!A17</f>
        <v>30116</v>
      </c>
      <c r="B17" s="47" t="str">
        <f>Persoonsgegevens!B17</f>
        <v>FARE</v>
      </c>
      <c r="C17" s="47" t="str">
        <f>Persoonsgegevens!C17</f>
        <v>MARLON R.</v>
      </c>
      <c r="D17" s="59">
        <f t="shared" si="0"/>
        <v>0</v>
      </c>
      <c r="E17" s="47">
        <f t="shared" si="1"/>
        <v>0</v>
      </c>
    </row>
    <row r="18" spans="1:5" ht="18" x14ac:dyDescent="0.35">
      <c r="A18" s="46">
        <f>Persoonsgegevens!A18</f>
        <v>30117</v>
      </c>
      <c r="B18" s="47" t="str">
        <f>Persoonsgegevens!B18</f>
        <v>JOVAL</v>
      </c>
      <c r="C18" s="47" t="str">
        <f>Persoonsgegevens!C18</f>
        <v>LOUIS</v>
      </c>
      <c r="D18" s="59">
        <f t="shared" si="0"/>
        <v>0</v>
      </c>
      <c r="E18" s="47">
        <f t="shared" si="1"/>
        <v>0</v>
      </c>
    </row>
    <row r="19" spans="1:5" ht="18" x14ac:dyDescent="0.35">
      <c r="A19" s="46">
        <f>Persoonsgegevens!A19</f>
        <v>30118</v>
      </c>
      <c r="B19" s="47" t="str">
        <f>Persoonsgegevens!B19</f>
        <v xml:space="preserve">WHITE </v>
      </c>
      <c r="C19" s="47" t="str">
        <f>Persoonsgegevens!C19</f>
        <v>MARITA S.</v>
      </c>
      <c r="D19" s="59">
        <f t="shared" si="0"/>
        <v>0</v>
      </c>
      <c r="E19" s="47">
        <f t="shared" si="1"/>
        <v>0</v>
      </c>
    </row>
    <row r="20" spans="1:5" ht="18" x14ac:dyDescent="0.35">
      <c r="A20" s="46">
        <f>Persoonsgegevens!A20</f>
        <v>30119</v>
      </c>
      <c r="B20" s="47" t="str">
        <f>Persoonsgegevens!B20</f>
        <v>MAJES</v>
      </c>
      <c r="C20" s="47" t="str">
        <f>Persoonsgegevens!C20</f>
        <v>CARLO</v>
      </c>
      <c r="D20" s="59">
        <f t="shared" si="0"/>
        <v>0</v>
      </c>
      <c r="E20" s="47">
        <f t="shared" si="1"/>
        <v>0</v>
      </c>
    </row>
    <row r="21" spans="1:5" ht="18" x14ac:dyDescent="0.35">
      <c r="A21" s="46">
        <f>Persoonsgegevens!A21</f>
        <v>30120</v>
      </c>
      <c r="B21" s="47" t="str">
        <f>Persoonsgegevens!B21</f>
        <v>VAN DER STOOP</v>
      </c>
      <c r="C21" s="47" t="str">
        <f>Persoonsgegevens!C21</f>
        <v>JUNE J.</v>
      </c>
      <c r="D21" s="59">
        <f t="shared" si="0"/>
        <v>0</v>
      </c>
      <c r="E21" s="47">
        <f t="shared" si="1"/>
        <v>0</v>
      </c>
    </row>
    <row r="22" spans="1:5" ht="18" x14ac:dyDescent="0.35">
      <c r="A22" s="46">
        <f>Persoonsgegevens!A22</f>
        <v>30121</v>
      </c>
      <c r="B22" s="47" t="str">
        <f>Persoonsgegevens!B22</f>
        <v>KOORNDIJK</v>
      </c>
      <c r="C22" s="47" t="str">
        <f>Persoonsgegevens!C22</f>
        <v>MIGUEL</v>
      </c>
      <c r="D22" s="59">
        <f t="shared" si="0"/>
        <v>0</v>
      </c>
      <c r="E22" s="47">
        <f t="shared" si="1"/>
        <v>0</v>
      </c>
    </row>
    <row r="23" spans="1:5" ht="18" x14ac:dyDescent="0.35">
      <c r="A23" s="46">
        <f>Persoonsgegevens!A23</f>
        <v>30122</v>
      </c>
      <c r="B23" s="47" t="str">
        <f>Persoonsgegevens!B23</f>
        <v xml:space="preserve">LINGER </v>
      </c>
      <c r="C23" s="47" t="str">
        <f>Persoonsgegevens!C23</f>
        <v>DAVID</v>
      </c>
      <c r="D23" s="59">
        <f t="shared" si="0"/>
        <v>0</v>
      </c>
      <c r="E23" s="47">
        <f t="shared" si="1"/>
        <v>0</v>
      </c>
    </row>
    <row r="24" spans="1:5" ht="18" x14ac:dyDescent="0.35">
      <c r="A24" s="46">
        <f>Persoonsgegevens!A24</f>
        <v>30123</v>
      </c>
      <c r="B24" s="47" t="str">
        <f>Persoonsgegevens!B24</f>
        <v>MOHAMED</v>
      </c>
      <c r="C24" s="47" t="str">
        <f>Persoonsgegevens!C24</f>
        <v>ROCHAN</v>
      </c>
      <c r="D24" s="59">
        <f t="shared" si="0"/>
        <v>0</v>
      </c>
      <c r="E24" s="47">
        <f t="shared" si="1"/>
        <v>0</v>
      </c>
    </row>
    <row r="25" spans="1:5" ht="18" x14ac:dyDescent="0.35">
      <c r="A25" s="46">
        <f>Persoonsgegevens!A25</f>
        <v>30124</v>
      </c>
      <c r="B25" s="47" t="str">
        <f>Persoonsgegevens!B25</f>
        <v>MOESAFIRHOESEIN</v>
      </c>
      <c r="C25" s="47" t="str">
        <f>Persoonsgegevens!C25</f>
        <v>AFZALHOESEIN</v>
      </c>
      <c r="D25" s="59">
        <f t="shared" si="0"/>
        <v>0</v>
      </c>
      <c r="E25" s="47">
        <f t="shared" si="1"/>
        <v>0</v>
      </c>
    </row>
    <row r="26" spans="1:5" ht="18" x14ac:dyDescent="0.35">
      <c r="A26" s="46">
        <f>Persoonsgegevens!A26</f>
        <v>30125</v>
      </c>
      <c r="B26" s="47" t="str">
        <f>Persoonsgegevens!B26</f>
        <v>VAN THOLL</v>
      </c>
      <c r="C26" s="47" t="str">
        <f>Persoonsgegevens!C26</f>
        <v>MARC</v>
      </c>
      <c r="D26" s="59">
        <f t="shared" si="0"/>
        <v>0</v>
      </c>
      <c r="E26" s="47">
        <f t="shared" si="1"/>
        <v>0</v>
      </c>
    </row>
    <row r="27" spans="1:5" ht="18" x14ac:dyDescent="0.35">
      <c r="A27" s="46">
        <f>Persoonsgegevens!A27</f>
        <v>30126</v>
      </c>
      <c r="B27" s="47" t="str">
        <f>Persoonsgegevens!B27</f>
        <v>SALEM</v>
      </c>
      <c r="C27" s="47" t="str">
        <f>Persoonsgegevens!C27</f>
        <v>MARLON R.</v>
      </c>
      <c r="D27" s="59">
        <f t="shared" si="0"/>
        <v>0</v>
      </c>
      <c r="E27" s="47">
        <f t="shared" si="1"/>
        <v>0</v>
      </c>
    </row>
    <row r="28" spans="1:5" ht="18" x14ac:dyDescent="0.35">
      <c r="A28" s="46">
        <f>Persoonsgegevens!A28</f>
        <v>30127</v>
      </c>
      <c r="B28" s="47" t="str">
        <f>Persoonsgegevens!B28</f>
        <v>VELDWIJK</v>
      </c>
      <c r="C28" s="47" t="str">
        <f>Persoonsgegevens!C28</f>
        <v>DENNIS IVENS</v>
      </c>
      <c r="D28" s="59">
        <f t="shared" si="0"/>
        <v>0</v>
      </c>
      <c r="E28" s="47">
        <f t="shared" si="1"/>
        <v>0</v>
      </c>
    </row>
    <row r="29" spans="1:5" ht="18" x14ac:dyDescent="0.35">
      <c r="A29" s="46">
        <f>Persoonsgegevens!A29</f>
        <v>30128</v>
      </c>
      <c r="B29" s="47" t="str">
        <f>Persoonsgegevens!B29</f>
        <v>SALEM</v>
      </c>
      <c r="C29" s="47" t="str">
        <f>Persoonsgegevens!C29</f>
        <v>MARLON R.</v>
      </c>
      <c r="D29" s="59">
        <f t="shared" si="0"/>
        <v>0</v>
      </c>
      <c r="E29" s="47">
        <f t="shared" si="1"/>
        <v>0</v>
      </c>
    </row>
    <row r="30" spans="1:5" ht="18" x14ac:dyDescent="0.35">
      <c r="A30" s="46">
        <f>Persoonsgegevens!A30</f>
        <v>30129</v>
      </c>
      <c r="B30" s="47" t="str">
        <f>Persoonsgegevens!B30</f>
        <v>TROON</v>
      </c>
      <c r="C30" s="47" t="str">
        <f>Persoonsgegevens!C30</f>
        <v>GERARDUS</v>
      </c>
      <c r="D30" s="59">
        <f t="shared" si="0"/>
        <v>0</v>
      </c>
      <c r="E30" s="47">
        <f t="shared" si="1"/>
        <v>0</v>
      </c>
    </row>
    <row r="31" spans="1:5" ht="18" x14ac:dyDescent="0.35">
      <c r="A31" s="46">
        <f>Persoonsgegevens!A31</f>
        <v>30130</v>
      </c>
      <c r="B31" s="47" t="str">
        <f>Persoonsgegevens!B31</f>
        <v>HELD</v>
      </c>
      <c r="C31" s="47" t="str">
        <f>Persoonsgegevens!C31</f>
        <v>REGINALD</v>
      </c>
      <c r="D31" s="59">
        <f t="shared" si="0"/>
        <v>0</v>
      </c>
      <c r="E31" s="47">
        <f t="shared" si="1"/>
        <v>0</v>
      </c>
    </row>
    <row r="32" spans="1:5" ht="18" x14ac:dyDescent="0.35">
      <c r="A32" s="46">
        <f>Persoonsgegevens!A32</f>
        <v>30131</v>
      </c>
      <c r="B32" s="47" t="str">
        <f>Persoonsgegevens!B32</f>
        <v>VAN THOLL</v>
      </c>
      <c r="C32" s="47" t="str">
        <f>Persoonsgegevens!C32</f>
        <v>MARC</v>
      </c>
      <c r="D32" s="59">
        <f t="shared" si="0"/>
        <v>0</v>
      </c>
      <c r="E32" s="47">
        <f t="shared" si="1"/>
        <v>0</v>
      </c>
    </row>
    <row r="33" spans="1:34" ht="18" x14ac:dyDescent="0.35">
      <c r="A33" s="46">
        <f>Persoonsgegevens!A33</f>
        <v>30132</v>
      </c>
      <c r="B33" s="47" t="str">
        <f>Persoonsgegevens!B33</f>
        <v>GROENFELD</v>
      </c>
      <c r="C33" s="47" t="str">
        <f>Persoonsgegevens!C33</f>
        <v>RENATE</v>
      </c>
      <c r="D33" s="59">
        <f t="shared" si="0"/>
        <v>0</v>
      </c>
      <c r="E33" s="47">
        <f t="shared" si="1"/>
        <v>0</v>
      </c>
    </row>
    <row r="34" spans="1:34" ht="18" x14ac:dyDescent="0.35">
      <c r="A34" s="46">
        <f>Persoonsgegevens!A34</f>
        <v>30133</v>
      </c>
      <c r="B34" s="47" t="str">
        <f>Persoonsgegevens!B34</f>
        <v>RAMDJAWAN</v>
      </c>
      <c r="C34" s="47" t="str">
        <f>Persoonsgegevens!C34</f>
        <v>GLENN</v>
      </c>
      <c r="D34" s="59">
        <f t="shared" si="0"/>
        <v>0</v>
      </c>
      <c r="E34" s="47">
        <f t="shared" si="1"/>
        <v>0</v>
      </c>
    </row>
    <row r="35" spans="1:34" ht="18" x14ac:dyDescent="0.35">
      <c r="A35" s="46">
        <f>Persoonsgegevens!A35</f>
        <v>30134</v>
      </c>
      <c r="B35" s="47" t="str">
        <f>Persoonsgegevens!B35</f>
        <v>VERWEY</v>
      </c>
      <c r="C35" s="47" t="str">
        <f>Persoonsgegevens!C35</f>
        <v>HENK</v>
      </c>
      <c r="D35" s="59">
        <f t="shared" si="0"/>
        <v>0</v>
      </c>
      <c r="E35" s="47">
        <f t="shared" si="1"/>
        <v>0</v>
      </c>
    </row>
    <row r="36" spans="1:34" ht="18" x14ac:dyDescent="0.35">
      <c r="A36" s="46">
        <f>Persoonsgegevens!A36</f>
        <v>30135</v>
      </c>
      <c r="B36" s="47" t="str">
        <f>Persoonsgegevens!B36</f>
        <v>BURNETT</v>
      </c>
      <c r="C36" s="47" t="str">
        <f>Persoonsgegevens!C36</f>
        <v>GEROLD</v>
      </c>
      <c r="D36" s="59">
        <f t="shared" si="0"/>
        <v>0</v>
      </c>
      <c r="E36" s="47">
        <f t="shared" si="1"/>
        <v>0</v>
      </c>
    </row>
    <row r="37" spans="1:34" ht="18" x14ac:dyDescent="0.35">
      <c r="A37" s="46">
        <f>Persoonsgegevens!A37</f>
        <v>30136</v>
      </c>
      <c r="B37" s="47" t="str">
        <f>Persoonsgegevens!B37</f>
        <v>RITFELD</v>
      </c>
      <c r="C37" s="47" t="str">
        <f>Persoonsgegevens!C37</f>
        <v>DELANO</v>
      </c>
      <c r="D37" s="59">
        <f t="shared" si="0"/>
        <v>0</v>
      </c>
      <c r="E37" s="47">
        <f t="shared" si="1"/>
        <v>0</v>
      </c>
    </row>
    <row r="38" spans="1:34" ht="18" x14ac:dyDescent="0.35">
      <c r="A38" s="46">
        <f>Persoonsgegevens!A38</f>
        <v>30137</v>
      </c>
      <c r="B38" s="47" t="str">
        <f>Persoonsgegevens!B38</f>
        <v>VERTROUWD</v>
      </c>
      <c r="C38" s="47" t="str">
        <f>Persoonsgegevens!C38</f>
        <v>JENNIFER E.</v>
      </c>
      <c r="D38" s="59">
        <f t="shared" si="0"/>
        <v>0</v>
      </c>
      <c r="E38" s="47">
        <f t="shared" si="1"/>
        <v>0</v>
      </c>
    </row>
    <row r="39" spans="1:34" ht="18" x14ac:dyDescent="0.35">
      <c r="A39" s="46">
        <f>Persoonsgegevens!A39</f>
        <v>30138</v>
      </c>
      <c r="B39" s="47" t="str">
        <f>Persoonsgegevens!B39</f>
        <v>DOEKHARAN</v>
      </c>
      <c r="C39" s="47" t="str">
        <f>Persoonsgegevens!C39</f>
        <v>SURESH</v>
      </c>
      <c r="D39" s="59">
        <f t="shared" si="0"/>
        <v>0</v>
      </c>
      <c r="E39" s="47">
        <f t="shared" si="1"/>
        <v>0</v>
      </c>
    </row>
    <row r="40" spans="1:34" ht="18" x14ac:dyDescent="0.35">
      <c r="A40" s="46">
        <f>Persoonsgegevens!A40</f>
        <v>30139</v>
      </c>
      <c r="B40" s="47" t="str">
        <f>Persoonsgegevens!B40</f>
        <v>BINESARI</v>
      </c>
      <c r="C40" s="47" t="str">
        <f>Persoonsgegevens!C40</f>
        <v>JOHN, HENK</v>
      </c>
      <c r="D40" s="59">
        <f t="shared" si="0"/>
        <v>0</v>
      </c>
      <c r="E40" s="47">
        <f t="shared" si="1"/>
        <v>0</v>
      </c>
    </row>
    <row r="41" spans="1:34" ht="21" x14ac:dyDescent="0.4">
      <c r="A41" s="46">
        <f>Persoonsgegevens!A41</f>
        <v>30140</v>
      </c>
      <c r="B41" s="47" t="str">
        <f>Persoonsgegevens!B41</f>
        <v>KALLOE</v>
      </c>
      <c r="C41" s="47" t="str">
        <f>Persoonsgegevens!C41</f>
        <v>SOERINDERKOEMAR</v>
      </c>
      <c r="D41" s="59">
        <f t="shared" si="0"/>
        <v>0</v>
      </c>
      <c r="E41" s="47">
        <f t="shared" si="1"/>
        <v>0</v>
      </c>
      <c r="AG41" s="47"/>
      <c r="AH41" s="68"/>
    </row>
    <row r="42" spans="1:34" ht="18" x14ac:dyDescent="0.35">
      <c r="A42" s="46">
        <f>Persoonsgegevens!A42</f>
        <v>30141</v>
      </c>
      <c r="B42" s="47">
        <f>Persoonsgegevens!B42</f>
        <v>0</v>
      </c>
      <c r="C42" s="47">
        <f>Persoonsgegevens!C42</f>
        <v>0</v>
      </c>
      <c r="D42" s="59">
        <f t="shared" si="0"/>
        <v>0</v>
      </c>
      <c r="E42" s="47">
        <f t="shared" si="1"/>
        <v>0</v>
      </c>
    </row>
    <row r="43" spans="1:34" ht="18" x14ac:dyDescent="0.35">
      <c r="A43" s="46">
        <f>Persoonsgegevens!A43</f>
        <v>30142</v>
      </c>
      <c r="B43" s="47">
        <f>Persoonsgegevens!B43</f>
        <v>0</v>
      </c>
      <c r="C43" s="47">
        <f>Persoonsgegevens!C43</f>
        <v>0</v>
      </c>
      <c r="D43" s="59">
        <f t="shared" si="0"/>
        <v>0</v>
      </c>
      <c r="E43" s="47">
        <f t="shared" si="1"/>
        <v>0</v>
      </c>
    </row>
    <row r="44" spans="1:34" ht="18" x14ac:dyDescent="0.35">
      <c r="A44" s="46">
        <f>Persoonsgegevens!A44</f>
        <v>30143</v>
      </c>
      <c r="B44" s="47">
        <f>Persoonsgegevens!B44</f>
        <v>0</v>
      </c>
      <c r="C44" s="47">
        <f>Persoonsgegevens!C44</f>
        <v>0</v>
      </c>
      <c r="D44" s="59">
        <f t="shared" si="0"/>
        <v>0</v>
      </c>
      <c r="E44" s="47">
        <f t="shared" si="1"/>
        <v>0</v>
      </c>
    </row>
    <row r="45" spans="1:34" ht="18" x14ac:dyDescent="0.35">
      <c r="A45" s="46">
        <f>Persoonsgegevens!A45</f>
        <v>30144</v>
      </c>
      <c r="B45" s="47">
        <f>Persoonsgegevens!B45</f>
        <v>0</v>
      </c>
      <c r="C45" s="47">
        <f>Persoonsgegevens!C45</f>
        <v>0</v>
      </c>
      <c r="D45" s="59">
        <f t="shared" si="0"/>
        <v>0</v>
      </c>
      <c r="E45" s="47">
        <f t="shared" si="1"/>
        <v>0</v>
      </c>
    </row>
    <row r="46" spans="1:34" ht="18" x14ac:dyDescent="0.35">
      <c r="A46" s="46">
        <f>Persoonsgegevens!A46</f>
        <v>30145</v>
      </c>
      <c r="B46" s="47">
        <f>Persoonsgegevens!B46</f>
        <v>0</v>
      </c>
      <c r="C46" s="47">
        <f>Persoonsgegevens!C46</f>
        <v>0</v>
      </c>
      <c r="D46" s="59">
        <f t="shared" si="0"/>
        <v>0</v>
      </c>
      <c r="E46" s="47">
        <f t="shared" si="1"/>
        <v>0</v>
      </c>
    </row>
    <row r="47" spans="1:34" ht="18" x14ac:dyDescent="0.35">
      <c r="A47" s="46">
        <f>Persoonsgegevens!A47</f>
        <v>30146</v>
      </c>
      <c r="B47" s="47">
        <f>Persoonsgegevens!B47</f>
        <v>0</v>
      </c>
      <c r="C47" s="47">
        <f>Persoonsgegevens!C47</f>
        <v>0</v>
      </c>
      <c r="D47" s="59">
        <f t="shared" si="0"/>
        <v>0</v>
      </c>
      <c r="E47" s="47">
        <f t="shared" si="1"/>
        <v>0</v>
      </c>
    </row>
    <row r="48" spans="1:34" ht="18" x14ac:dyDescent="0.35">
      <c r="A48" s="46">
        <f>Persoonsgegevens!A48</f>
        <v>30147</v>
      </c>
      <c r="B48" s="47">
        <f>Persoonsgegevens!B48</f>
        <v>0</v>
      </c>
      <c r="C48" s="47">
        <f>Persoonsgegevens!C48</f>
        <v>0</v>
      </c>
      <c r="D48" s="59">
        <f t="shared" si="0"/>
        <v>0</v>
      </c>
      <c r="E48" s="47">
        <f t="shared" si="1"/>
        <v>0</v>
      </c>
    </row>
    <row r="49" spans="1:34" ht="18" x14ac:dyDescent="0.35">
      <c r="A49" s="46">
        <f>Persoonsgegevens!A49</f>
        <v>30148</v>
      </c>
      <c r="B49" s="47">
        <f>Persoonsgegevens!B49</f>
        <v>0</v>
      </c>
      <c r="C49" s="47">
        <f>Persoonsgegevens!C49</f>
        <v>0</v>
      </c>
      <c r="D49" s="59">
        <f t="shared" si="0"/>
        <v>0</v>
      </c>
      <c r="E49" s="47">
        <f t="shared" si="1"/>
        <v>0</v>
      </c>
    </row>
    <row r="50" spans="1:34" ht="18" x14ac:dyDescent="0.35">
      <c r="A50" s="46">
        <f>Persoonsgegevens!A50</f>
        <v>30149</v>
      </c>
      <c r="B50" s="47">
        <f>Persoonsgegevens!B50</f>
        <v>0</v>
      </c>
      <c r="C50" s="47">
        <f>Persoonsgegevens!C50</f>
        <v>0</v>
      </c>
      <c r="D50" s="59">
        <f t="shared" si="0"/>
        <v>0</v>
      </c>
      <c r="E50" s="47">
        <f t="shared" si="1"/>
        <v>0</v>
      </c>
    </row>
    <row r="51" spans="1:34" ht="18" x14ac:dyDescent="0.35">
      <c r="A51" s="47"/>
      <c r="B51" s="47"/>
      <c r="C51" s="47"/>
      <c r="D51" s="59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</row>
    <row r="52" spans="1:34" ht="18" x14ac:dyDescent="0.35">
      <c r="A52" s="47"/>
      <c r="B52" s="47"/>
      <c r="C52" s="47"/>
      <c r="D52" s="5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</row>
    <row r="53" spans="1:34" ht="18" x14ac:dyDescent="0.35">
      <c r="A53" s="47"/>
      <c r="B53" s="47"/>
      <c r="C53" s="47"/>
      <c r="D53" s="59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</row>
    <row r="54" spans="1:34" ht="18" x14ac:dyDescent="0.35">
      <c r="A54" s="47"/>
      <c r="B54" s="47"/>
      <c r="C54" s="47"/>
      <c r="D54" s="59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</row>
    <row r="55" spans="1:34" ht="18" x14ac:dyDescent="0.35">
      <c r="A55" s="47"/>
      <c r="B55" s="47"/>
      <c r="C55" s="47"/>
      <c r="D55" s="59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</row>
    <row r="56" spans="1:34" ht="18" x14ac:dyDescent="0.35">
      <c r="A56" s="47"/>
      <c r="B56" s="47"/>
      <c r="C56" s="47"/>
      <c r="D56" s="59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</row>
    <row r="57" spans="1:34" ht="18" x14ac:dyDescent="0.35">
      <c r="A57" s="47"/>
      <c r="B57" s="47"/>
      <c r="C57" s="47"/>
      <c r="D57" s="5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</row>
    <row r="58" spans="1:34" ht="18" x14ac:dyDescent="0.35">
      <c r="A58" s="47"/>
      <c r="B58" s="47"/>
      <c r="C58" s="47"/>
      <c r="D58" s="5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</row>
    <row r="59" spans="1:34" ht="18" x14ac:dyDescent="0.35">
      <c r="A59" s="47"/>
      <c r="B59" s="47"/>
      <c r="C59" s="47"/>
      <c r="D59" s="5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</row>
    <row r="60" spans="1:34" ht="18" x14ac:dyDescent="0.35">
      <c r="A60" s="47"/>
      <c r="B60" s="47"/>
      <c r="C60" s="47"/>
      <c r="D60" s="5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</row>
    <row r="61" spans="1:34" ht="18" x14ac:dyDescent="0.35">
      <c r="A61" s="47"/>
      <c r="B61" s="47"/>
      <c r="C61" s="47"/>
      <c r="D61" s="5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</row>
    <row r="62" spans="1:34" ht="18" x14ac:dyDescent="0.35">
      <c r="A62" s="47"/>
      <c r="B62" s="47"/>
      <c r="C62" s="47"/>
      <c r="D62" s="5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</row>
    <row r="63" spans="1:34" ht="18" x14ac:dyDescent="0.35">
      <c r="A63" s="47"/>
      <c r="B63" s="47"/>
      <c r="C63" s="47"/>
      <c r="D63" s="5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</row>
    <row r="64" spans="1:34" ht="18" x14ac:dyDescent="0.35">
      <c r="A64" s="47"/>
      <c r="B64" s="47"/>
      <c r="C64" s="47"/>
      <c r="D64" s="5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</row>
    <row r="65" spans="1:34" ht="18" x14ac:dyDescent="0.35">
      <c r="A65" s="47"/>
      <c r="B65" s="47"/>
      <c r="C65" s="47"/>
      <c r="D65" s="59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</row>
    <row r="66" spans="1:34" ht="18" x14ac:dyDescent="0.35">
      <c r="A66" s="47"/>
      <c r="B66" s="47"/>
      <c r="C66" s="47"/>
      <c r="D66" s="59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</row>
    <row r="67" spans="1:34" ht="18" x14ac:dyDescent="0.35">
      <c r="A67" s="47"/>
      <c r="B67" s="47"/>
      <c r="C67" s="47"/>
      <c r="D67" s="59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</row>
    <row r="68" spans="1:34" ht="18" x14ac:dyDescent="0.35">
      <c r="A68" s="47"/>
      <c r="B68" s="47"/>
      <c r="C68" s="47"/>
      <c r="D68" s="59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</row>
    <row r="69" spans="1:34" ht="18" x14ac:dyDescent="0.35">
      <c r="A69" s="47"/>
      <c r="B69" s="47"/>
      <c r="C69" s="47"/>
      <c r="D69" s="59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</row>
    <row r="70" spans="1:34" ht="18" x14ac:dyDescent="0.35">
      <c r="A70" s="47"/>
      <c r="B70" s="47"/>
      <c r="C70" s="47"/>
      <c r="D70" s="59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</row>
    <row r="71" spans="1:34" ht="18" x14ac:dyDescent="0.35">
      <c r="A71" s="47"/>
      <c r="B71" s="47"/>
      <c r="C71" s="47"/>
      <c r="D71" s="59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</row>
    <row r="72" spans="1:34" ht="18" x14ac:dyDescent="0.35">
      <c r="A72" s="47"/>
      <c r="B72" s="47"/>
      <c r="C72" s="47"/>
      <c r="D72" s="59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</row>
    <row r="73" spans="1:34" ht="18" x14ac:dyDescent="0.35">
      <c r="A73" s="47"/>
      <c r="B73" s="47"/>
      <c r="C73" s="47"/>
      <c r="D73" s="59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</row>
    <row r="74" spans="1:34" ht="18" x14ac:dyDescent="0.35">
      <c r="A74" s="47"/>
      <c r="B74" s="47"/>
      <c r="C74" s="47"/>
      <c r="D74" s="59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</row>
    <row r="75" spans="1:34" ht="18" x14ac:dyDescent="0.35">
      <c r="A75" s="47"/>
      <c r="B75" s="47"/>
      <c r="C75" s="47"/>
      <c r="D75" s="5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</row>
    <row r="76" spans="1:34" ht="18" x14ac:dyDescent="0.35">
      <c r="A76" s="47"/>
      <c r="B76" s="47"/>
      <c r="C76" s="47"/>
      <c r="D76" s="5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</row>
    <row r="77" spans="1:34" ht="18" x14ac:dyDescent="0.35">
      <c r="A77" s="47"/>
      <c r="B77" s="47"/>
      <c r="C77" s="47"/>
      <c r="D77" s="5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</row>
    <row r="78" spans="1:34" ht="18" x14ac:dyDescent="0.35">
      <c r="A78" s="47"/>
      <c r="B78" s="47"/>
      <c r="C78" s="47"/>
      <c r="D78" s="5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</row>
    <row r="79" spans="1:34" ht="18" x14ac:dyDescent="0.35">
      <c r="A79" s="47"/>
      <c r="B79" s="47"/>
      <c r="C79" s="47"/>
      <c r="D79" s="5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</row>
    <row r="80" spans="1:34" ht="18" x14ac:dyDescent="0.35">
      <c r="A80" s="47"/>
      <c r="B80" s="47"/>
      <c r="C80" s="47"/>
      <c r="D80" s="59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</row>
    <row r="81" spans="1:34" ht="18" x14ac:dyDescent="0.35">
      <c r="A81" s="47"/>
      <c r="B81" s="47"/>
      <c r="C81" s="47"/>
      <c r="D81" s="59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</row>
    <row r="82" spans="1:34" ht="18" x14ac:dyDescent="0.35">
      <c r="A82" s="47"/>
      <c r="B82" s="47"/>
      <c r="C82" s="47"/>
      <c r="D82" s="59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</row>
    <row r="83" spans="1:34" ht="18" x14ac:dyDescent="0.35">
      <c r="A83" s="47"/>
      <c r="B83" s="47"/>
      <c r="C83" s="47"/>
      <c r="D83" s="59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</row>
    <row r="84" spans="1:34" ht="18" x14ac:dyDescent="0.35">
      <c r="A84" s="47"/>
      <c r="B84" s="47"/>
      <c r="C84" s="47"/>
      <c r="D84" s="59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</row>
    <row r="85" spans="1:34" ht="18" x14ac:dyDescent="0.35">
      <c r="A85" s="47"/>
      <c r="B85" s="47"/>
      <c r="C85" s="47"/>
      <c r="D85" s="59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</row>
    <row r="86" spans="1:34" ht="18" x14ac:dyDescent="0.35">
      <c r="A86" s="47"/>
      <c r="B86" s="47"/>
      <c r="C86" s="47"/>
      <c r="D86" s="59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</row>
    <row r="87" spans="1:34" ht="18" x14ac:dyDescent="0.35">
      <c r="A87" s="47"/>
      <c r="B87" s="47"/>
      <c r="C87" s="47"/>
      <c r="D87" s="59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</row>
    <row r="88" spans="1:34" ht="18" x14ac:dyDescent="0.35">
      <c r="A88" s="47"/>
      <c r="B88" s="47"/>
      <c r="C88" s="47"/>
      <c r="D88" s="59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</row>
    <row r="89" spans="1:34" ht="18" x14ac:dyDescent="0.35">
      <c r="A89" s="47"/>
      <c r="B89" s="47"/>
      <c r="C89" s="47"/>
      <c r="D89" s="59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</row>
    <row r="90" spans="1:34" ht="18" x14ac:dyDescent="0.35">
      <c r="A90" s="47"/>
      <c r="B90" s="47"/>
      <c r="C90" s="47"/>
      <c r="D90" s="59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</row>
    <row r="91" spans="1:34" ht="18" x14ac:dyDescent="0.35">
      <c r="A91" s="47"/>
      <c r="B91" s="47"/>
      <c r="C91" s="47"/>
      <c r="D91" s="59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</row>
    <row r="92" spans="1:34" ht="18" x14ac:dyDescent="0.35">
      <c r="A92" s="47"/>
      <c r="B92" s="47"/>
      <c r="C92" s="47"/>
      <c r="D92" s="59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</row>
    <row r="93" spans="1:34" ht="18" x14ac:dyDescent="0.35">
      <c r="A93" s="47"/>
      <c r="B93" s="47"/>
      <c r="C93" s="47"/>
      <c r="D93" s="59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</row>
    <row r="94" spans="1:34" ht="18" x14ac:dyDescent="0.35">
      <c r="A94" s="47"/>
      <c r="B94" s="47"/>
      <c r="C94" s="47"/>
      <c r="D94" s="59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</row>
    <row r="95" spans="1:34" ht="18" x14ac:dyDescent="0.35">
      <c r="A95" s="47"/>
      <c r="B95" s="47"/>
      <c r="C95" s="47"/>
      <c r="D95" s="59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</row>
    <row r="96" spans="1:34" ht="18" x14ac:dyDescent="0.35">
      <c r="A96" s="47"/>
      <c r="B96" s="47"/>
      <c r="C96" s="47"/>
      <c r="D96" s="59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</row>
    <row r="97" spans="1:34" ht="18" x14ac:dyDescent="0.35">
      <c r="A97" s="47"/>
      <c r="B97" s="47"/>
      <c r="C97" s="47"/>
      <c r="D97" s="59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</row>
    <row r="98" spans="1:34" ht="18" x14ac:dyDescent="0.35">
      <c r="A98" s="47"/>
      <c r="B98" s="47"/>
      <c r="C98" s="47"/>
      <c r="D98" s="59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</row>
    <row r="99" spans="1:34" ht="18" x14ac:dyDescent="0.35">
      <c r="A99" s="47"/>
      <c r="B99" s="47"/>
      <c r="C99" s="47"/>
      <c r="D99" s="59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</row>
    <row r="100" spans="1:34" ht="18" x14ac:dyDescent="0.35">
      <c r="A100" s="47"/>
      <c r="B100" s="47"/>
      <c r="C100" s="47"/>
      <c r="D100" s="59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</row>
    <row r="101" spans="1:34" ht="18" x14ac:dyDescent="0.35">
      <c r="A101" s="47"/>
      <c r="B101" s="47"/>
      <c r="C101" s="47"/>
      <c r="D101" s="59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</row>
    <row r="102" spans="1:34" ht="18" x14ac:dyDescent="0.35">
      <c r="A102" s="47"/>
      <c r="B102" s="47"/>
      <c r="C102" s="47"/>
      <c r="D102" s="59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</row>
    <row r="103" spans="1:34" ht="18" x14ac:dyDescent="0.35">
      <c r="A103" s="47"/>
      <c r="B103" s="47"/>
      <c r="C103" s="47"/>
      <c r="D103" s="59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</row>
    <row r="104" spans="1:34" ht="18" x14ac:dyDescent="0.35">
      <c r="A104" s="47"/>
      <c r="B104" s="47"/>
      <c r="C104" s="47"/>
      <c r="D104" s="59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</row>
    <row r="105" spans="1:34" ht="18" x14ac:dyDescent="0.35">
      <c r="A105" s="47"/>
      <c r="B105" s="47"/>
      <c r="C105" s="47"/>
      <c r="D105" s="59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</row>
    <row r="106" spans="1:34" ht="18" x14ac:dyDescent="0.35">
      <c r="A106" s="47"/>
      <c r="B106" s="47"/>
      <c r="C106" s="47"/>
      <c r="D106" s="59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</row>
    <row r="107" spans="1:34" ht="18" x14ac:dyDescent="0.35">
      <c r="A107" s="47"/>
      <c r="B107" s="47"/>
      <c r="C107" s="47"/>
      <c r="D107" s="59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</row>
    <row r="108" spans="1:34" ht="18" x14ac:dyDescent="0.35">
      <c r="A108" s="47"/>
      <c r="B108" s="47"/>
      <c r="C108" s="47"/>
      <c r="D108" s="59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</row>
    <row r="109" spans="1:34" ht="18" x14ac:dyDescent="0.35">
      <c r="A109" s="47"/>
      <c r="B109" s="47"/>
      <c r="C109" s="47"/>
      <c r="D109" s="59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</row>
    <row r="110" spans="1:34" ht="18" x14ac:dyDescent="0.35">
      <c r="A110" s="47"/>
      <c r="B110" s="47"/>
      <c r="C110" s="47"/>
      <c r="D110" s="59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</row>
    <row r="111" spans="1:34" ht="18" x14ac:dyDescent="0.35">
      <c r="A111" s="47"/>
      <c r="B111" s="47"/>
      <c r="C111" s="47"/>
      <c r="D111" s="59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</row>
    <row r="112" spans="1:34" ht="18" x14ac:dyDescent="0.35">
      <c r="A112" s="47"/>
      <c r="B112" s="47"/>
      <c r="C112" s="47"/>
      <c r="D112" s="59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</row>
    <row r="113" spans="1:34" ht="18" x14ac:dyDescent="0.35">
      <c r="A113" s="47"/>
      <c r="B113" s="47"/>
      <c r="C113" s="47"/>
      <c r="D113" s="59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</row>
    <row r="114" spans="1:34" ht="18" x14ac:dyDescent="0.35">
      <c r="A114" s="47"/>
      <c r="B114" s="47"/>
      <c r="C114" s="47"/>
      <c r="D114" s="59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</row>
    <row r="115" spans="1:34" ht="18" x14ac:dyDescent="0.35">
      <c r="A115" s="47"/>
      <c r="B115" s="47"/>
      <c r="C115" s="47"/>
      <c r="D115" s="59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</row>
    <row r="116" spans="1:34" ht="18" x14ac:dyDescent="0.35">
      <c r="A116" s="47"/>
      <c r="B116" s="47"/>
      <c r="C116" s="47"/>
      <c r="D116" s="59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</row>
    <row r="117" spans="1:34" ht="18" x14ac:dyDescent="0.35">
      <c r="A117" s="47"/>
      <c r="B117" s="47"/>
      <c r="C117" s="47"/>
      <c r="D117" s="59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</row>
    <row r="118" spans="1:34" ht="18" x14ac:dyDescent="0.35">
      <c r="A118" s="47"/>
      <c r="B118" s="47"/>
      <c r="C118" s="47"/>
      <c r="D118" s="59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</row>
    <row r="119" spans="1:34" ht="18" x14ac:dyDescent="0.35">
      <c r="A119" s="47"/>
      <c r="B119" s="47"/>
      <c r="C119" s="47"/>
      <c r="D119" s="59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</row>
    <row r="120" spans="1:34" ht="18" x14ac:dyDescent="0.35">
      <c r="A120" s="47"/>
      <c r="B120" s="47"/>
      <c r="C120" s="47"/>
      <c r="D120" s="59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</row>
    <row r="121" spans="1:34" ht="18" x14ac:dyDescent="0.35">
      <c r="A121" s="47"/>
      <c r="B121" s="47"/>
      <c r="C121" s="47"/>
      <c r="D121" s="59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</row>
    <row r="122" spans="1:34" ht="18" x14ac:dyDescent="0.35">
      <c r="A122" s="47"/>
      <c r="B122" s="47"/>
      <c r="C122" s="47"/>
      <c r="D122" s="59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</row>
    <row r="123" spans="1:34" ht="18" x14ac:dyDescent="0.35">
      <c r="A123" s="47"/>
      <c r="B123" s="47"/>
      <c r="C123" s="47"/>
      <c r="D123" s="59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</row>
    <row r="124" spans="1:34" ht="18" x14ac:dyDescent="0.35">
      <c r="A124" s="47"/>
      <c r="B124" s="47"/>
      <c r="C124" s="47"/>
      <c r="D124" s="59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</row>
    <row r="125" spans="1:34" ht="18" x14ac:dyDescent="0.35">
      <c r="A125" s="47"/>
      <c r="B125" s="47"/>
      <c r="C125" s="47"/>
      <c r="D125" s="59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</row>
    <row r="126" spans="1:34" ht="18" x14ac:dyDescent="0.35">
      <c r="A126" s="47"/>
      <c r="B126" s="47"/>
      <c r="C126" s="47"/>
      <c r="D126" s="59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</row>
    <row r="127" spans="1:34" ht="18" x14ac:dyDescent="0.35">
      <c r="A127" s="47"/>
      <c r="B127" s="47"/>
      <c r="C127" s="47"/>
      <c r="D127" s="59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</row>
    <row r="128" spans="1:34" ht="18" x14ac:dyDescent="0.35">
      <c r="A128" s="47"/>
      <c r="B128" s="47"/>
      <c r="C128" s="47"/>
      <c r="D128" s="59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</row>
    <row r="129" spans="1:34" ht="18" x14ac:dyDescent="0.35">
      <c r="A129" s="47"/>
      <c r="B129" s="47"/>
      <c r="C129" s="47"/>
      <c r="D129" s="59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</row>
    <row r="130" spans="1:34" ht="18" x14ac:dyDescent="0.35">
      <c r="A130" s="47"/>
      <c r="B130" s="47"/>
      <c r="C130" s="47"/>
      <c r="D130" s="59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</row>
    <row r="131" spans="1:34" ht="18" x14ac:dyDescent="0.35">
      <c r="A131" s="47"/>
      <c r="B131" s="47"/>
      <c r="C131" s="47"/>
      <c r="D131" s="59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</row>
    <row r="132" spans="1:34" ht="18" x14ac:dyDescent="0.35">
      <c r="A132" s="47"/>
      <c r="B132" s="47"/>
      <c r="C132" s="47"/>
      <c r="D132" s="59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</row>
    <row r="133" spans="1:34" ht="18" x14ac:dyDescent="0.35">
      <c r="A133" s="47"/>
      <c r="B133" s="47"/>
      <c r="C133" s="47"/>
      <c r="D133" s="59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</row>
    <row r="134" spans="1:34" ht="18" x14ac:dyDescent="0.35">
      <c r="A134" s="47"/>
      <c r="B134" s="47"/>
      <c r="C134" s="47"/>
      <c r="D134" s="59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</row>
    <row r="135" spans="1:34" ht="18" x14ac:dyDescent="0.35">
      <c r="A135" s="47"/>
      <c r="B135" s="47"/>
      <c r="C135" s="47"/>
      <c r="D135" s="59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</row>
    <row r="136" spans="1:34" ht="18" x14ac:dyDescent="0.35">
      <c r="A136" s="47"/>
      <c r="B136" s="47"/>
      <c r="C136" s="47"/>
      <c r="D136" s="59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</row>
    <row r="137" spans="1:34" ht="18" x14ac:dyDescent="0.35">
      <c r="A137" s="47"/>
      <c r="B137" s="47"/>
      <c r="C137" s="47"/>
      <c r="D137" s="59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</row>
    <row r="138" spans="1:34" ht="18" x14ac:dyDescent="0.35">
      <c r="A138" s="47"/>
      <c r="B138" s="47"/>
      <c r="C138" s="47"/>
      <c r="D138" s="59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</row>
    <row r="139" spans="1:34" ht="18" x14ac:dyDescent="0.35">
      <c r="A139" s="47"/>
      <c r="B139" s="47"/>
      <c r="C139" s="47"/>
      <c r="D139" s="59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</row>
    <row r="140" spans="1:34" ht="18" x14ac:dyDescent="0.35">
      <c r="A140" s="47"/>
      <c r="B140" s="47"/>
      <c r="C140" s="47"/>
      <c r="D140" s="59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</row>
    <row r="141" spans="1:34" ht="18" x14ac:dyDescent="0.35">
      <c r="A141" s="47"/>
      <c r="B141" s="47"/>
      <c r="C141" s="47"/>
      <c r="D141" s="59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</row>
    <row r="142" spans="1:34" ht="18" x14ac:dyDescent="0.35">
      <c r="A142" s="47"/>
      <c r="B142" s="47"/>
      <c r="C142" s="47"/>
      <c r="D142" s="59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</row>
    <row r="143" spans="1:34" ht="18" x14ac:dyDescent="0.35">
      <c r="A143" s="47"/>
      <c r="B143" s="47"/>
      <c r="C143" s="47"/>
      <c r="D143" s="59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</row>
    <row r="144" spans="1:34" ht="18" x14ac:dyDescent="0.35">
      <c r="A144" s="47"/>
      <c r="B144" s="47"/>
      <c r="C144" s="47"/>
      <c r="D144" s="59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</row>
    <row r="145" spans="1:34" ht="18" x14ac:dyDescent="0.35">
      <c r="A145" s="47"/>
      <c r="B145" s="47"/>
      <c r="C145" s="47"/>
      <c r="D145" s="59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</row>
  </sheetData>
  <sheetProtection algorithmName="SHA-512" hashValue="3wrhbbwrJzHQOEe5l6sZrEdVefb9xJ7YEPPyABXIr62B/OUI8hpSY0Yg7P3bHCceVwNGLV48s/YTpW72o4AX0g==" saltValue="EKDFJt0gI/PM8xtHGHmUnA==" spinCount="100000" sheet="1" objects="1" scenarios="1"/>
  <protectedRanges>
    <protectedRange password="E46E" sqref="G2:AK50" name="aanpassing_uniform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I50"/>
  <sheetViews>
    <sheetView topLeftCell="B1" zoomScale="85" zoomScaleNormal="85" zoomScalePageLayoutView="85" workbookViewId="0">
      <pane ySplit="1" topLeftCell="A2" activePane="bottomLeft" state="frozen"/>
      <selection pane="bottomLeft" activeCell="E2" sqref="E2"/>
    </sheetView>
  </sheetViews>
  <sheetFormatPr defaultColWidth="8.88671875" defaultRowHeight="14.4" x14ac:dyDescent="0.3"/>
  <cols>
    <col min="1" max="1" width="9.109375" customWidth="1"/>
    <col min="2" max="2" width="13.33203125" customWidth="1"/>
    <col min="3" max="3" width="17.88671875" bestFit="1" customWidth="1"/>
    <col min="4" max="4" width="10" style="2" bestFit="1" customWidth="1"/>
    <col min="5" max="34" width="5.6640625" customWidth="1"/>
    <col min="35" max="35" width="5.6640625" bestFit="1" customWidth="1"/>
  </cols>
  <sheetData>
    <row r="1" spans="1:35" s="9" customFormat="1" ht="29.4" thickBot="1" x14ac:dyDescent="0.35">
      <c r="A1" s="4" t="s">
        <v>0</v>
      </c>
      <c r="B1" s="3" t="s">
        <v>1</v>
      </c>
      <c r="C1" s="3" t="s">
        <v>2</v>
      </c>
      <c r="D1" s="11" t="s">
        <v>71</v>
      </c>
      <c r="E1" s="10">
        <v>43034</v>
      </c>
      <c r="F1" s="10">
        <v>43035</v>
      </c>
      <c r="G1" s="10">
        <v>43036</v>
      </c>
      <c r="H1" s="10">
        <v>43037</v>
      </c>
      <c r="I1" s="10">
        <v>43038</v>
      </c>
      <c r="J1" s="10">
        <v>43039</v>
      </c>
      <c r="K1" s="10">
        <v>43040</v>
      </c>
      <c r="L1" s="10">
        <v>43041</v>
      </c>
      <c r="M1" s="10">
        <v>43042</v>
      </c>
      <c r="N1" s="10">
        <v>43043</v>
      </c>
      <c r="O1" s="10">
        <v>43044</v>
      </c>
      <c r="P1" s="10">
        <v>43045</v>
      </c>
      <c r="Q1" s="10">
        <v>43046</v>
      </c>
      <c r="R1" s="10">
        <v>43047</v>
      </c>
      <c r="S1" s="10">
        <v>43048</v>
      </c>
      <c r="T1" s="10">
        <v>43049</v>
      </c>
      <c r="U1" s="10">
        <v>43050</v>
      </c>
      <c r="V1" s="10">
        <v>43051</v>
      </c>
      <c r="W1" s="10">
        <v>43052</v>
      </c>
      <c r="X1" s="10">
        <v>43053</v>
      </c>
      <c r="Y1" s="10">
        <v>43054</v>
      </c>
      <c r="Z1" s="10">
        <v>43055</v>
      </c>
      <c r="AA1" s="10">
        <v>43056</v>
      </c>
      <c r="AB1" s="10">
        <v>43057</v>
      </c>
      <c r="AC1" s="10">
        <v>43058</v>
      </c>
      <c r="AD1" s="10">
        <v>43059</v>
      </c>
      <c r="AE1" s="10">
        <v>43060</v>
      </c>
      <c r="AF1" s="10">
        <v>43061</v>
      </c>
      <c r="AG1" s="10">
        <v>43062</v>
      </c>
      <c r="AH1" s="10">
        <v>43063</v>
      </c>
      <c r="AI1" s="10">
        <v>43064</v>
      </c>
    </row>
    <row r="2" spans="1:35" ht="18" x14ac:dyDescent="0.35">
      <c r="A2" s="46">
        <f>Persoonsgegevens!A2</f>
        <v>30101</v>
      </c>
      <c r="B2" s="47" t="str">
        <f>Persoonsgegevens!B2</f>
        <v>Ramlal</v>
      </c>
      <c r="C2" s="47" t="str">
        <f>Persoonsgegevens!C2</f>
        <v>Dhewradj</v>
      </c>
      <c r="D2" s="59">
        <f>SUM(E2:AI2)</f>
        <v>0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</row>
    <row r="3" spans="1:35" ht="18" x14ac:dyDescent="0.35">
      <c r="A3" s="46">
        <f>Persoonsgegevens!A3</f>
        <v>30102</v>
      </c>
      <c r="B3" s="47" t="str">
        <f>Persoonsgegevens!B3</f>
        <v>AURAEMO</v>
      </c>
      <c r="C3" s="47" t="str">
        <f>Persoonsgegevens!C3</f>
        <v>CECILE H.M.</v>
      </c>
      <c r="D3" s="59">
        <f t="shared" ref="D3:D50" si="0">SUM(E3:AI3)</f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</row>
    <row r="4" spans="1:35" ht="18" x14ac:dyDescent="0.35">
      <c r="A4" s="46">
        <f>Persoonsgegevens!A4</f>
        <v>30103</v>
      </c>
      <c r="B4" s="47" t="str">
        <f>Persoonsgegevens!B4</f>
        <v>BEL</v>
      </c>
      <c r="C4" s="47" t="str">
        <f>Persoonsgegevens!C4</f>
        <v>RUBEN</v>
      </c>
      <c r="D4" s="59">
        <f t="shared" si="0"/>
        <v>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</row>
    <row r="5" spans="1:35" ht="18" x14ac:dyDescent="0.35">
      <c r="A5" s="46">
        <f>Persoonsgegevens!A5</f>
        <v>30104</v>
      </c>
      <c r="B5" s="47" t="str">
        <f>Persoonsgegevens!B5</f>
        <v>BANSIE(RAMTAHALSINGH)</v>
      </c>
      <c r="C5" s="47" t="str">
        <f>Persoonsgegevens!C5</f>
        <v>PARBHATIE</v>
      </c>
      <c r="D5" s="59">
        <f t="shared" si="0"/>
        <v>0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5" ht="18" x14ac:dyDescent="0.35">
      <c r="A6" s="46">
        <f>Persoonsgegevens!A6</f>
        <v>30105</v>
      </c>
      <c r="B6" s="47" t="str">
        <f>Persoonsgegevens!B6</f>
        <v>BRATHWAITE</v>
      </c>
      <c r="C6" s="47" t="str">
        <f>Persoonsgegevens!C6</f>
        <v>STEVE</v>
      </c>
      <c r="D6" s="59">
        <f t="shared" si="0"/>
        <v>0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</row>
    <row r="7" spans="1:35" ht="18" x14ac:dyDescent="0.35">
      <c r="A7" s="46">
        <f>Persoonsgegevens!A7</f>
        <v>30106</v>
      </c>
      <c r="B7" s="47" t="str">
        <f>Persoonsgegevens!B7</f>
        <v>JANGBAHADOER</v>
      </c>
      <c r="C7" s="47" t="str">
        <f>Persoonsgegevens!C7</f>
        <v>SANTAKOEMARIE</v>
      </c>
      <c r="D7" s="59">
        <f t="shared" si="0"/>
        <v>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</row>
    <row r="8" spans="1:35" ht="18" x14ac:dyDescent="0.35">
      <c r="A8" s="46">
        <f>Persoonsgegevens!A8</f>
        <v>30107</v>
      </c>
      <c r="B8" s="47" t="str">
        <f>Persoonsgegevens!B8</f>
        <v>BOYER</v>
      </c>
      <c r="C8" s="47" t="str">
        <f>Persoonsgegevens!C8</f>
        <v>HARRY O.</v>
      </c>
      <c r="D8" s="59">
        <f t="shared" si="0"/>
        <v>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</row>
    <row r="9" spans="1:35" ht="18" x14ac:dyDescent="0.35">
      <c r="A9" s="46">
        <f>Persoonsgegevens!A9</f>
        <v>30108</v>
      </c>
      <c r="B9" s="47" t="str">
        <f>Persoonsgegevens!B9</f>
        <v>LETTERBOOM</v>
      </c>
      <c r="C9" s="47" t="str">
        <f>Persoonsgegevens!C9</f>
        <v>ANDRE</v>
      </c>
      <c r="D9" s="59">
        <f t="shared" si="0"/>
        <v>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</row>
    <row r="10" spans="1:35" ht="18" x14ac:dyDescent="0.35">
      <c r="A10" s="46">
        <f>Persoonsgegevens!A10</f>
        <v>30109</v>
      </c>
      <c r="B10" s="47" t="str">
        <f>Persoonsgegevens!B10</f>
        <v>LOWTOE</v>
      </c>
      <c r="C10" s="47" t="str">
        <f>Persoonsgegevens!C10</f>
        <v>BISOENDATH</v>
      </c>
      <c r="D10" s="59">
        <f t="shared" si="0"/>
        <v>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</row>
    <row r="11" spans="1:35" ht="18" x14ac:dyDescent="0.35">
      <c r="A11" s="46">
        <f>Persoonsgegevens!A11</f>
        <v>30110</v>
      </c>
      <c r="B11" s="47" t="str">
        <f>Persoonsgegevens!B11</f>
        <v>LILMAN</v>
      </c>
      <c r="C11" s="47" t="str">
        <f>Persoonsgegevens!C11</f>
        <v>RAMRAJIE</v>
      </c>
      <c r="D11" s="59">
        <f t="shared" si="0"/>
        <v>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  <row r="12" spans="1:35" ht="18" x14ac:dyDescent="0.35">
      <c r="A12" s="46">
        <f>Persoonsgegevens!A12</f>
        <v>30111</v>
      </c>
      <c r="B12" s="47" t="str">
        <f>Persoonsgegevens!B12</f>
        <v>PALTAN</v>
      </c>
      <c r="C12" s="47" t="str">
        <f>Persoonsgegevens!C12</f>
        <v>CHANDERPERKASH</v>
      </c>
      <c r="D12" s="59">
        <f t="shared" si="0"/>
        <v>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</row>
    <row r="13" spans="1:35" ht="18" x14ac:dyDescent="0.35">
      <c r="A13" s="46">
        <f>Persoonsgegevens!A13</f>
        <v>30112</v>
      </c>
      <c r="B13" s="47" t="str">
        <f>Persoonsgegevens!B13</f>
        <v>POTT</v>
      </c>
      <c r="C13" s="47" t="str">
        <f>Persoonsgegevens!C13</f>
        <v>GILLIANO</v>
      </c>
      <c r="D13" s="59">
        <f t="shared" si="0"/>
        <v>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</row>
    <row r="14" spans="1:35" ht="18" x14ac:dyDescent="0.35">
      <c r="A14" s="46">
        <f>Persoonsgegevens!A14</f>
        <v>30113</v>
      </c>
      <c r="B14" s="47" t="str">
        <f>Persoonsgegevens!B14</f>
        <v>RAMSARAN</v>
      </c>
      <c r="C14" s="47" t="str">
        <f>Persoonsgegevens!C14</f>
        <v>SANGITAWATIE</v>
      </c>
      <c r="D14" s="59">
        <f t="shared" si="0"/>
        <v>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</row>
    <row r="15" spans="1:35" ht="18" x14ac:dyDescent="0.35">
      <c r="A15" s="46">
        <f>Persoonsgegevens!A15</f>
        <v>30114</v>
      </c>
      <c r="B15" s="47" t="str">
        <f>Persoonsgegevens!B15</f>
        <v>SOEKLAL</v>
      </c>
      <c r="C15" s="47" t="str">
        <f>Persoonsgegevens!C15</f>
        <v>SOEKRADJIE</v>
      </c>
      <c r="D15" s="59">
        <f t="shared" si="0"/>
        <v>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</row>
    <row r="16" spans="1:35" ht="18" x14ac:dyDescent="0.35">
      <c r="A16" s="46">
        <f>Persoonsgegevens!A16</f>
        <v>30115</v>
      </c>
      <c r="B16" s="47" t="str">
        <f>Persoonsgegevens!B16</f>
        <v>BELLE</v>
      </c>
      <c r="C16" s="47" t="str">
        <f>Persoonsgegevens!C16</f>
        <v>JEM LAVERNE</v>
      </c>
      <c r="D16" s="59">
        <f t="shared" si="0"/>
        <v>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1:32" ht="18" x14ac:dyDescent="0.35">
      <c r="A17" s="46">
        <f>Persoonsgegevens!A17</f>
        <v>30116</v>
      </c>
      <c r="B17" s="47" t="str">
        <f>Persoonsgegevens!B17</f>
        <v>FARE</v>
      </c>
      <c r="C17" s="47" t="str">
        <f>Persoonsgegevens!C17</f>
        <v>MARLON R.</v>
      </c>
      <c r="D17" s="59">
        <f t="shared" si="0"/>
        <v>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</row>
    <row r="18" spans="1:32" ht="18" x14ac:dyDescent="0.35">
      <c r="A18" s="46">
        <f>Persoonsgegevens!A18</f>
        <v>30117</v>
      </c>
      <c r="B18" s="47" t="str">
        <f>Persoonsgegevens!B18</f>
        <v>JOVAL</v>
      </c>
      <c r="C18" s="47" t="str">
        <f>Persoonsgegevens!C18</f>
        <v>LOUIS</v>
      </c>
      <c r="D18" s="59">
        <f t="shared" si="0"/>
        <v>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</row>
    <row r="19" spans="1:32" ht="18" x14ac:dyDescent="0.35">
      <c r="A19" s="46">
        <f>Persoonsgegevens!A19</f>
        <v>30118</v>
      </c>
      <c r="B19" s="47" t="str">
        <f>Persoonsgegevens!B19</f>
        <v xml:space="preserve">WHITE </v>
      </c>
      <c r="C19" s="47" t="str">
        <f>Persoonsgegevens!C19</f>
        <v>MARITA S.</v>
      </c>
      <c r="D19" s="59">
        <f t="shared" si="0"/>
        <v>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</row>
    <row r="20" spans="1:32" ht="18" x14ac:dyDescent="0.35">
      <c r="A20" s="46">
        <f>Persoonsgegevens!A20</f>
        <v>30119</v>
      </c>
      <c r="B20" s="47" t="str">
        <f>Persoonsgegevens!B20</f>
        <v>MAJES</v>
      </c>
      <c r="C20" s="47" t="str">
        <f>Persoonsgegevens!C20</f>
        <v>CARLO</v>
      </c>
      <c r="D20" s="59">
        <f t="shared" si="0"/>
        <v>0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</row>
    <row r="21" spans="1:32" ht="18" x14ac:dyDescent="0.35">
      <c r="A21" s="46">
        <f>Persoonsgegevens!A21</f>
        <v>30120</v>
      </c>
      <c r="B21" s="47" t="str">
        <f>Persoonsgegevens!B21</f>
        <v>VAN DER STOOP</v>
      </c>
      <c r="C21" s="47" t="str">
        <f>Persoonsgegevens!C21</f>
        <v>JUNE J.</v>
      </c>
      <c r="D21" s="59">
        <f t="shared" si="0"/>
        <v>0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</row>
    <row r="22" spans="1:32" ht="18" x14ac:dyDescent="0.35">
      <c r="A22" s="46">
        <f>Persoonsgegevens!A22</f>
        <v>30121</v>
      </c>
      <c r="B22" s="47" t="str">
        <f>Persoonsgegevens!B22</f>
        <v>KOORNDIJK</v>
      </c>
      <c r="C22" s="47" t="str">
        <f>Persoonsgegevens!C22</f>
        <v>MIGUEL</v>
      </c>
      <c r="D22" s="59">
        <f t="shared" si="0"/>
        <v>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</row>
    <row r="23" spans="1:32" ht="18" x14ac:dyDescent="0.35">
      <c r="A23" s="46">
        <f>Persoonsgegevens!A23</f>
        <v>30122</v>
      </c>
      <c r="B23" s="47" t="str">
        <f>Persoonsgegevens!B23</f>
        <v xml:space="preserve">LINGER </v>
      </c>
      <c r="C23" s="47" t="str">
        <f>Persoonsgegevens!C23</f>
        <v>DAVID</v>
      </c>
      <c r="D23" s="59">
        <f t="shared" si="0"/>
        <v>0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spans="1:32" ht="18" x14ac:dyDescent="0.35">
      <c r="A24" s="46">
        <f>Persoonsgegevens!A24</f>
        <v>30123</v>
      </c>
      <c r="B24" s="47" t="str">
        <f>Persoonsgegevens!B24</f>
        <v>MOHAMED</v>
      </c>
      <c r="C24" s="47" t="str">
        <f>Persoonsgegevens!C24</f>
        <v>ROCHAN</v>
      </c>
      <c r="D24" s="59">
        <f t="shared" si="0"/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spans="1:32" ht="18" x14ac:dyDescent="0.35">
      <c r="A25" s="46">
        <f>Persoonsgegevens!A25</f>
        <v>30124</v>
      </c>
      <c r="B25" s="47" t="str">
        <f>Persoonsgegevens!B25</f>
        <v>MOESAFIRHOESEIN</v>
      </c>
      <c r="C25" s="47" t="str">
        <f>Persoonsgegevens!C25</f>
        <v>AFZALHOESEIN</v>
      </c>
      <c r="D25" s="59">
        <f t="shared" si="0"/>
        <v>0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</row>
    <row r="26" spans="1:32" ht="18" x14ac:dyDescent="0.35">
      <c r="A26" s="46">
        <f>Persoonsgegevens!A26</f>
        <v>30125</v>
      </c>
      <c r="B26" s="47" t="str">
        <f>Persoonsgegevens!B26</f>
        <v>VAN THOLL</v>
      </c>
      <c r="C26" s="47" t="str">
        <f>Persoonsgegevens!C26</f>
        <v>MARC</v>
      </c>
      <c r="D26" s="59">
        <f t="shared" si="0"/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</row>
    <row r="27" spans="1:32" ht="18" x14ac:dyDescent="0.35">
      <c r="A27" s="46">
        <f>Persoonsgegevens!A27</f>
        <v>30126</v>
      </c>
      <c r="B27" s="47" t="str">
        <f>Persoonsgegevens!B27</f>
        <v>SALEM</v>
      </c>
      <c r="C27" s="47" t="str">
        <f>Persoonsgegevens!C27</f>
        <v>MARLON R.</v>
      </c>
      <c r="D27" s="59">
        <f t="shared" si="0"/>
        <v>0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</row>
    <row r="28" spans="1:32" ht="18" x14ac:dyDescent="0.35">
      <c r="A28" s="46">
        <f>Persoonsgegevens!A28</f>
        <v>30127</v>
      </c>
      <c r="B28" s="47" t="str">
        <f>Persoonsgegevens!B28</f>
        <v>VELDWIJK</v>
      </c>
      <c r="C28" s="47" t="str">
        <f>Persoonsgegevens!C28</f>
        <v>DENNIS IVENS</v>
      </c>
      <c r="D28" s="59">
        <f t="shared" si="0"/>
        <v>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</row>
    <row r="29" spans="1:32" ht="18" x14ac:dyDescent="0.35">
      <c r="A29" s="46">
        <f>Persoonsgegevens!A29</f>
        <v>30128</v>
      </c>
      <c r="B29" s="47" t="str">
        <f>Persoonsgegevens!B29</f>
        <v>SALEM</v>
      </c>
      <c r="C29" s="47" t="str">
        <f>Persoonsgegevens!C29</f>
        <v>MARLON R.</v>
      </c>
      <c r="D29" s="59">
        <f t="shared" si="0"/>
        <v>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</row>
    <row r="30" spans="1:32" ht="18" x14ac:dyDescent="0.35">
      <c r="A30" s="46">
        <f>Persoonsgegevens!A30</f>
        <v>30129</v>
      </c>
      <c r="B30" s="47" t="str">
        <f>Persoonsgegevens!B30</f>
        <v>TROON</v>
      </c>
      <c r="C30" s="47" t="str">
        <f>Persoonsgegevens!C30</f>
        <v>GERARDUS</v>
      </c>
      <c r="D30" s="59">
        <f t="shared" si="0"/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1:32" ht="18" x14ac:dyDescent="0.35">
      <c r="A31" s="46">
        <f>Persoonsgegevens!A31</f>
        <v>30130</v>
      </c>
      <c r="B31" s="47" t="str">
        <f>Persoonsgegevens!B31</f>
        <v>HELD</v>
      </c>
      <c r="C31" s="47" t="str">
        <f>Persoonsgegevens!C31</f>
        <v>REGINALD</v>
      </c>
      <c r="D31" s="59">
        <f t="shared" si="0"/>
        <v>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</row>
    <row r="32" spans="1:32" ht="18" x14ac:dyDescent="0.35">
      <c r="A32" s="46">
        <f>Persoonsgegevens!A32</f>
        <v>30131</v>
      </c>
      <c r="B32" s="47" t="str">
        <f>Persoonsgegevens!B32</f>
        <v>VAN THOLL</v>
      </c>
      <c r="C32" s="47" t="str">
        <f>Persoonsgegevens!C32</f>
        <v>MARC</v>
      </c>
      <c r="D32" s="59">
        <f t="shared" si="0"/>
        <v>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 spans="1:32" ht="18" x14ac:dyDescent="0.35">
      <c r="A33" s="46">
        <f>Persoonsgegevens!A33</f>
        <v>30132</v>
      </c>
      <c r="B33" s="47" t="str">
        <f>Persoonsgegevens!B33</f>
        <v>GROENFELD</v>
      </c>
      <c r="C33" s="47" t="str">
        <f>Persoonsgegevens!C33</f>
        <v>RENATE</v>
      </c>
      <c r="D33" s="59">
        <f t="shared" si="0"/>
        <v>0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</row>
    <row r="34" spans="1:32" ht="18" x14ac:dyDescent="0.35">
      <c r="A34" s="46">
        <f>Persoonsgegevens!A34</f>
        <v>30133</v>
      </c>
      <c r="B34" s="47" t="str">
        <f>Persoonsgegevens!B34</f>
        <v>RAMDJAWAN</v>
      </c>
      <c r="C34" s="47" t="str">
        <f>Persoonsgegevens!C34</f>
        <v>GLENN</v>
      </c>
      <c r="D34" s="59">
        <f t="shared" si="0"/>
        <v>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ht="18" x14ac:dyDescent="0.35">
      <c r="A35" s="46">
        <f>Persoonsgegevens!A35</f>
        <v>30134</v>
      </c>
      <c r="B35" s="47" t="str">
        <f>Persoonsgegevens!B35</f>
        <v>VERWEY</v>
      </c>
      <c r="C35" s="47" t="str">
        <f>Persoonsgegevens!C35</f>
        <v>HENK</v>
      </c>
      <c r="D35" s="59">
        <f t="shared" si="0"/>
        <v>0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ht="18" x14ac:dyDescent="0.35">
      <c r="A36" s="46">
        <f>Persoonsgegevens!A36</f>
        <v>30135</v>
      </c>
      <c r="B36" s="47" t="str">
        <f>Persoonsgegevens!B36</f>
        <v>BURNETT</v>
      </c>
      <c r="C36" s="47" t="str">
        <f>Persoonsgegevens!C36</f>
        <v>GEROLD</v>
      </c>
      <c r="D36" s="59">
        <f t="shared" si="0"/>
        <v>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ht="18" x14ac:dyDescent="0.35">
      <c r="A37" s="46">
        <f>Persoonsgegevens!A37</f>
        <v>30136</v>
      </c>
      <c r="B37" s="47" t="str">
        <f>Persoonsgegevens!B37</f>
        <v>RITFELD</v>
      </c>
      <c r="C37" s="47" t="str">
        <f>Persoonsgegevens!C37</f>
        <v>DELANO</v>
      </c>
      <c r="D37" s="59">
        <f t="shared" si="0"/>
        <v>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ht="18" x14ac:dyDescent="0.35">
      <c r="A38" s="46">
        <f>Persoonsgegevens!A38</f>
        <v>30137</v>
      </c>
      <c r="B38" s="47" t="str">
        <f>Persoonsgegevens!B38</f>
        <v>VERTROUWD</v>
      </c>
      <c r="C38" s="47" t="str">
        <f>Persoonsgegevens!C38</f>
        <v>JENNIFER E.</v>
      </c>
      <c r="D38" s="59">
        <f t="shared" si="0"/>
        <v>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ht="18" x14ac:dyDescent="0.35">
      <c r="A39" s="46">
        <f>Persoonsgegevens!A39</f>
        <v>30138</v>
      </c>
      <c r="B39" s="47" t="str">
        <f>Persoonsgegevens!B39</f>
        <v>DOEKHARAN</v>
      </c>
      <c r="C39" s="47" t="str">
        <f>Persoonsgegevens!C39</f>
        <v>SURESH</v>
      </c>
      <c r="D39" s="59">
        <f t="shared" si="0"/>
        <v>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ht="18" x14ac:dyDescent="0.35">
      <c r="A40" s="46">
        <f>Persoonsgegevens!A40</f>
        <v>30139</v>
      </c>
      <c r="B40" s="47" t="str">
        <f>Persoonsgegevens!B40</f>
        <v>BINESARI</v>
      </c>
      <c r="C40" s="47" t="str">
        <f>Persoonsgegevens!C40</f>
        <v>JOHN, HENK</v>
      </c>
      <c r="D40" s="59">
        <f t="shared" si="0"/>
        <v>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ht="18" x14ac:dyDescent="0.35">
      <c r="A41" s="46">
        <f>Persoonsgegevens!A41</f>
        <v>30140</v>
      </c>
      <c r="B41" s="47" t="str">
        <f>Persoonsgegevens!B41</f>
        <v>KALLOE</v>
      </c>
      <c r="C41" s="47" t="str">
        <f>Persoonsgegevens!C41</f>
        <v>SOERINDERKOEMAR</v>
      </c>
      <c r="D41" s="59">
        <f t="shared" si="0"/>
        <v>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32" ht="18" x14ac:dyDescent="0.35">
      <c r="A42" s="46">
        <f>Persoonsgegevens!A42</f>
        <v>30141</v>
      </c>
      <c r="B42" s="47">
        <f>Persoonsgegevens!B42</f>
        <v>0</v>
      </c>
      <c r="C42" s="47">
        <f>Persoonsgegevens!C42</f>
        <v>0</v>
      </c>
      <c r="D42" s="59">
        <f t="shared" si="0"/>
        <v>0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2" ht="18" x14ac:dyDescent="0.35">
      <c r="A43" s="46">
        <f>Persoonsgegevens!A43</f>
        <v>30142</v>
      </c>
      <c r="B43" s="47">
        <f>Persoonsgegevens!B43</f>
        <v>0</v>
      </c>
      <c r="C43" s="47">
        <f>Persoonsgegevens!C43</f>
        <v>0</v>
      </c>
      <c r="D43" s="59">
        <f t="shared" si="0"/>
        <v>0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 ht="18" x14ac:dyDescent="0.35">
      <c r="A44" s="46">
        <f>Persoonsgegevens!A44</f>
        <v>30143</v>
      </c>
      <c r="B44" s="47">
        <f>Persoonsgegevens!B44</f>
        <v>0</v>
      </c>
      <c r="C44" s="47">
        <f>Persoonsgegevens!C44</f>
        <v>0</v>
      </c>
      <c r="D44" s="59">
        <f t="shared" si="0"/>
        <v>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2" ht="18" x14ac:dyDescent="0.35">
      <c r="A45" s="46">
        <f>Persoonsgegevens!A45</f>
        <v>30144</v>
      </c>
      <c r="B45" s="47">
        <f>Persoonsgegevens!B45</f>
        <v>0</v>
      </c>
      <c r="C45" s="47">
        <f>Persoonsgegevens!C45</f>
        <v>0</v>
      </c>
      <c r="D45" s="59">
        <f t="shared" si="0"/>
        <v>0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2" ht="18" x14ac:dyDescent="0.35">
      <c r="A46" s="46">
        <f>Persoonsgegevens!A46</f>
        <v>30145</v>
      </c>
      <c r="B46" s="47">
        <f>Persoonsgegevens!B46</f>
        <v>0</v>
      </c>
      <c r="C46" s="47">
        <f>Persoonsgegevens!C46</f>
        <v>0</v>
      </c>
      <c r="D46" s="59">
        <f t="shared" si="0"/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2" ht="18" x14ac:dyDescent="0.35">
      <c r="A47" s="46">
        <f>Persoonsgegevens!A47</f>
        <v>30146</v>
      </c>
      <c r="B47" s="47">
        <f>Persoonsgegevens!B47</f>
        <v>0</v>
      </c>
      <c r="C47" s="47">
        <f>Persoonsgegevens!C47</f>
        <v>0</v>
      </c>
      <c r="D47" s="59">
        <f t="shared" si="0"/>
        <v>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2" ht="18" x14ac:dyDescent="0.35">
      <c r="A48" s="46">
        <f>Persoonsgegevens!A48</f>
        <v>30147</v>
      </c>
      <c r="B48" s="47">
        <f>Persoonsgegevens!B48</f>
        <v>0</v>
      </c>
      <c r="C48" s="47">
        <f>Persoonsgegevens!C48</f>
        <v>0</v>
      </c>
      <c r="D48" s="59">
        <f t="shared" si="0"/>
        <v>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 spans="1:32" ht="18" x14ac:dyDescent="0.35">
      <c r="A49" s="46">
        <f>Persoonsgegevens!A49</f>
        <v>30148</v>
      </c>
      <c r="B49" s="47">
        <f>Persoonsgegevens!B49</f>
        <v>0</v>
      </c>
      <c r="C49" s="47">
        <f>Persoonsgegevens!C49</f>
        <v>0</v>
      </c>
      <c r="D49" s="59">
        <f t="shared" si="0"/>
        <v>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 spans="1:32" ht="18" x14ac:dyDescent="0.35">
      <c r="A50" s="46">
        <f>Persoonsgegevens!A50</f>
        <v>30149</v>
      </c>
      <c r="B50" s="47">
        <f>Persoonsgegevens!B50</f>
        <v>0</v>
      </c>
      <c r="C50" s="47">
        <f>Persoonsgegevens!C50</f>
        <v>0</v>
      </c>
      <c r="D50" s="59">
        <f t="shared" si="0"/>
        <v>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</sheetData>
  <sheetProtection algorithmName="SHA-512" hashValue="TZq3vRke+AVPNHDMqqbswwfpvra+Iq8Sfmy4u1jCNrtqyFjTczGa0eD5EGwnPlsLsz6hITPxQJwT/KzmSSH+Iw==" saltValue="OsOb1yNiqcJy1TQ5m5pmEQ==" spinCount="100000" sheet="1" objects="1" scenarios="1"/>
  <protectedRanges>
    <protectedRange password="E46E" sqref="E2:AI50" name="aanpassing_boetes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I52"/>
  <sheetViews>
    <sheetView topLeftCell="D1" zoomScale="85" zoomScaleNormal="85" zoomScalePageLayoutView="85" workbookViewId="0">
      <pane ySplit="1" topLeftCell="A2" activePane="bottomLeft" state="frozen"/>
      <selection activeCell="L6" sqref="L6"/>
      <selection pane="bottomLeft" activeCell="E2" sqref="E2"/>
    </sheetView>
  </sheetViews>
  <sheetFormatPr defaultColWidth="8.88671875" defaultRowHeight="14.4" x14ac:dyDescent="0.3"/>
  <cols>
    <col min="1" max="1" width="9.109375" customWidth="1"/>
    <col min="2" max="2" width="13.33203125" customWidth="1"/>
    <col min="3" max="3" width="19.6640625" bestFit="1" customWidth="1"/>
    <col min="4" max="4" width="10" style="2" bestFit="1" customWidth="1"/>
    <col min="5" max="6" width="6.6640625" customWidth="1"/>
    <col min="7" max="7" width="7.33203125" customWidth="1"/>
    <col min="8" max="9" width="6.6640625" customWidth="1"/>
    <col min="10" max="10" width="6.33203125" bestFit="1" customWidth="1"/>
    <col min="11" max="11" width="5.6640625" customWidth="1"/>
    <col min="12" max="12" width="6.6640625" customWidth="1"/>
    <col min="13" max="16" width="5.6640625" customWidth="1"/>
    <col min="17" max="18" width="6.33203125" bestFit="1" customWidth="1"/>
    <col min="19" max="19" width="6.88671875" customWidth="1"/>
    <col min="20" max="20" width="7.109375" customWidth="1"/>
    <col min="21" max="22" width="6.6640625" customWidth="1"/>
    <col min="23" max="23" width="6.33203125" customWidth="1"/>
    <col min="24" max="24" width="7" customWidth="1"/>
    <col min="25" max="26" width="6.33203125" customWidth="1"/>
    <col min="27" max="27" width="7" customWidth="1"/>
    <col min="28" max="28" width="6.33203125" customWidth="1"/>
    <col min="29" max="29" width="7.88671875" customWidth="1"/>
    <col min="30" max="30" width="6.33203125" customWidth="1"/>
    <col min="31" max="31" width="7.6640625" customWidth="1"/>
    <col min="32" max="32" width="6.33203125" customWidth="1"/>
    <col min="33" max="34" width="6.6640625" customWidth="1"/>
    <col min="35" max="35" width="6.33203125" bestFit="1" customWidth="1"/>
  </cols>
  <sheetData>
    <row r="1" spans="1:35" s="9" customFormat="1" ht="29.4" thickBot="1" x14ac:dyDescent="0.35">
      <c r="A1" s="4" t="s">
        <v>0</v>
      </c>
      <c r="B1" s="3" t="s">
        <v>1</v>
      </c>
      <c r="C1" s="3" t="s">
        <v>2</v>
      </c>
      <c r="D1" s="11" t="s">
        <v>100</v>
      </c>
      <c r="E1" s="61">
        <v>43034</v>
      </c>
      <c r="F1" s="61">
        <v>43035</v>
      </c>
      <c r="G1" s="61">
        <v>43036</v>
      </c>
      <c r="H1" s="61">
        <v>43037</v>
      </c>
      <c r="I1" s="61">
        <v>43038</v>
      </c>
      <c r="J1" s="61">
        <v>43039</v>
      </c>
      <c r="K1" s="61">
        <v>43040</v>
      </c>
      <c r="L1" s="61">
        <v>43041</v>
      </c>
      <c r="M1" s="61">
        <v>43042</v>
      </c>
      <c r="N1" s="61">
        <v>43043</v>
      </c>
      <c r="O1" s="61">
        <v>43044</v>
      </c>
      <c r="P1" s="61">
        <v>43045</v>
      </c>
      <c r="Q1" s="61">
        <v>43046</v>
      </c>
      <c r="R1" s="61">
        <v>43047</v>
      </c>
      <c r="S1" s="61">
        <v>43048</v>
      </c>
      <c r="T1" s="61">
        <v>43049</v>
      </c>
      <c r="U1" s="61">
        <v>43050</v>
      </c>
      <c r="V1" s="61">
        <v>43051</v>
      </c>
      <c r="W1" s="61">
        <v>43052</v>
      </c>
      <c r="X1" s="61">
        <v>43053</v>
      </c>
      <c r="Y1" s="61">
        <v>43054</v>
      </c>
      <c r="Z1" s="61">
        <v>43055</v>
      </c>
      <c r="AA1" s="61">
        <v>43056</v>
      </c>
      <c r="AB1" s="61">
        <v>43057</v>
      </c>
      <c r="AC1" s="61">
        <v>43058</v>
      </c>
      <c r="AD1" s="61">
        <v>43059</v>
      </c>
      <c r="AE1" s="61">
        <v>43060</v>
      </c>
      <c r="AF1" s="61">
        <v>43061</v>
      </c>
      <c r="AG1" s="61">
        <v>43062</v>
      </c>
      <c r="AH1" s="61">
        <v>43063</v>
      </c>
      <c r="AI1" s="61">
        <v>43064</v>
      </c>
    </row>
    <row r="2" spans="1:35" ht="18" x14ac:dyDescent="0.35">
      <c r="A2" s="46">
        <f>Persoonsgegevens!A2</f>
        <v>30101</v>
      </c>
      <c r="B2" s="47" t="str">
        <f>Persoonsgegevens!B2</f>
        <v>Ramlal</v>
      </c>
      <c r="C2" s="47" t="str">
        <f>Persoonsgegevens!C2</f>
        <v>Dhewradj</v>
      </c>
      <c r="D2" s="59">
        <f>SUM(E2:AI2)</f>
        <v>0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</row>
    <row r="3" spans="1:35" ht="18" x14ac:dyDescent="0.35">
      <c r="A3" s="46">
        <f>Persoonsgegevens!A3</f>
        <v>30102</v>
      </c>
      <c r="B3" s="47" t="str">
        <f>Persoonsgegevens!B3</f>
        <v>AURAEMO</v>
      </c>
      <c r="C3" s="47" t="str">
        <f>Persoonsgegevens!C3</f>
        <v>CECILE H.M.</v>
      </c>
      <c r="D3" s="59">
        <f t="shared" ref="D3:D52" si="0">SUM(E3:AI3)</f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</row>
    <row r="4" spans="1:35" ht="18" x14ac:dyDescent="0.35">
      <c r="A4" s="46">
        <f>Persoonsgegevens!A4</f>
        <v>30103</v>
      </c>
      <c r="B4" s="47" t="str">
        <f>Persoonsgegevens!B4</f>
        <v>BEL</v>
      </c>
      <c r="C4" s="47" t="str">
        <f>Persoonsgegevens!C4</f>
        <v>RUBEN</v>
      </c>
      <c r="D4" s="59">
        <f t="shared" si="0"/>
        <v>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</row>
    <row r="5" spans="1:35" ht="18" x14ac:dyDescent="0.35">
      <c r="A5" s="46">
        <f>Persoonsgegevens!A5</f>
        <v>30104</v>
      </c>
      <c r="B5" s="47" t="str">
        <f>Persoonsgegevens!B5</f>
        <v>BANSIE(RAMTAHALSINGH)</v>
      </c>
      <c r="C5" s="47" t="str">
        <f>Persoonsgegevens!C5</f>
        <v>PARBHATIE</v>
      </c>
      <c r="D5" s="59">
        <f t="shared" si="0"/>
        <v>0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5" ht="18" x14ac:dyDescent="0.35">
      <c r="A6" s="46">
        <f>Persoonsgegevens!A6</f>
        <v>30105</v>
      </c>
      <c r="B6" s="47" t="str">
        <f>Persoonsgegevens!B6</f>
        <v>BRATHWAITE</v>
      </c>
      <c r="C6" s="47" t="str">
        <f>Persoonsgegevens!C6</f>
        <v>STEVE</v>
      </c>
      <c r="D6" s="59">
        <f t="shared" si="0"/>
        <v>0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</row>
    <row r="7" spans="1:35" ht="18" x14ac:dyDescent="0.35">
      <c r="A7" s="46">
        <f>Persoonsgegevens!A7</f>
        <v>30106</v>
      </c>
      <c r="B7" s="47" t="str">
        <f>Persoonsgegevens!B7</f>
        <v>JANGBAHADOER</v>
      </c>
      <c r="C7" s="47" t="str">
        <f>Persoonsgegevens!C7</f>
        <v>SANTAKOEMARIE</v>
      </c>
      <c r="D7" s="59">
        <f t="shared" si="0"/>
        <v>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</row>
    <row r="8" spans="1:35" ht="18" x14ac:dyDescent="0.35">
      <c r="A8" s="46">
        <f>Persoonsgegevens!A8</f>
        <v>30107</v>
      </c>
      <c r="B8" s="47" t="str">
        <f>Persoonsgegevens!B8</f>
        <v>BOYER</v>
      </c>
      <c r="C8" s="47" t="str">
        <f>Persoonsgegevens!C8</f>
        <v>HARRY O.</v>
      </c>
      <c r="D8" s="59">
        <f t="shared" si="0"/>
        <v>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</row>
    <row r="9" spans="1:35" ht="18" x14ac:dyDescent="0.35">
      <c r="A9" s="46">
        <f>Persoonsgegevens!A9</f>
        <v>30108</v>
      </c>
      <c r="B9" s="47" t="str">
        <f>Persoonsgegevens!B9</f>
        <v>LETTERBOOM</v>
      </c>
      <c r="C9" s="47" t="str">
        <f>Persoonsgegevens!C9</f>
        <v>ANDRE</v>
      </c>
      <c r="D9" s="59">
        <f t="shared" si="0"/>
        <v>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</row>
    <row r="10" spans="1:35" ht="18" x14ac:dyDescent="0.35">
      <c r="A10" s="46">
        <f>Persoonsgegevens!A10</f>
        <v>30109</v>
      </c>
      <c r="B10" s="47" t="str">
        <f>Persoonsgegevens!B10</f>
        <v>LOWTOE</v>
      </c>
      <c r="C10" s="47" t="str">
        <f>Persoonsgegevens!C10</f>
        <v>BISOENDATH</v>
      </c>
      <c r="D10" s="59">
        <f t="shared" si="0"/>
        <v>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</row>
    <row r="11" spans="1:35" ht="18" x14ac:dyDescent="0.35">
      <c r="A11" s="46">
        <f>Persoonsgegevens!A11</f>
        <v>30110</v>
      </c>
      <c r="B11" s="47" t="str">
        <f>Persoonsgegevens!B11</f>
        <v>LILMAN</v>
      </c>
      <c r="C11" s="47" t="str">
        <f>Persoonsgegevens!C11</f>
        <v>RAMRAJIE</v>
      </c>
      <c r="D11" s="59">
        <f t="shared" si="0"/>
        <v>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  <row r="12" spans="1:35" ht="18" x14ac:dyDescent="0.35">
      <c r="A12" s="46">
        <f>Persoonsgegevens!A12</f>
        <v>30111</v>
      </c>
      <c r="B12" s="47" t="str">
        <f>Persoonsgegevens!B12</f>
        <v>PALTAN</v>
      </c>
      <c r="C12" s="47" t="str">
        <f>Persoonsgegevens!C12</f>
        <v>CHANDERPERKASH</v>
      </c>
      <c r="D12" s="59">
        <f t="shared" si="0"/>
        <v>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</row>
    <row r="13" spans="1:35" ht="18" x14ac:dyDescent="0.35">
      <c r="A13" s="46">
        <f>Persoonsgegevens!A13</f>
        <v>30112</v>
      </c>
      <c r="B13" s="47" t="str">
        <f>Persoonsgegevens!B13</f>
        <v>POTT</v>
      </c>
      <c r="C13" s="47" t="str">
        <f>Persoonsgegevens!C13</f>
        <v>GILLIANO</v>
      </c>
      <c r="D13" s="59">
        <f t="shared" si="0"/>
        <v>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</row>
    <row r="14" spans="1:35" ht="18" x14ac:dyDescent="0.35">
      <c r="A14" s="46">
        <f>Persoonsgegevens!A14</f>
        <v>30113</v>
      </c>
      <c r="B14" s="47" t="str">
        <f>Persoonsgegevens!B14</f>
        <v>RAMSARAN</v>
      </c>
      <c r="C14" s="47" t="str">
        <f>Persoonsgegevens!C14</f>
        <v>SANGITAWATIE</v>
      </c>
      <c r="D14" s="59">
        <f t="shared" si="0"/>
        <v>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</row>
    <row r="15" spans="1:35" ht="18" x14ac:dyDescent="0.35">
      <c r="A15" s="46">
        <f>Persoonsgegevens!A15</f>
        <v>30114</v>
      </c>
      <c r="B15" s="47" t="str">
        <f>Persoonsgegevens!B15</f>
        <v>SOEKLAL</v>
      </c>
      <c r="C15" s="47" t="str">
        <f>Persoonsgegevens!C15</f>
        <v>SOEKRADJIE</v>
      </c>
      <c r="D15" s="59">
        <f t="shared" si="0"/>
        <v>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</row>
    <row r="16" spans="1:35" ht="18" x14ac:dyDescent="0.35">
      <c r="A16" s="46">
        <f>Persoonsgegevens!A16</f>
        <v>30115</v>
      </c>
      <c r="B16" s="47" t="str">
        <f>Persoonsgegevens!B16</f>
        <v>BELLE</v>
      </c>
      <c r="C16" s="47" t="str">
        <f>Persoonsgegevens!C16</f>
        <v>JEM LAVERNE</v>
      </c>
      <c r="D16" s="59">
        <f t="shared" si="0"/>
        <v>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1:32" ht="18" x14ac:dyDescent="0.35">
      <c r="A17" s="46">
        <f>Persoonsgegevens!A17</f>
        <v>30116</v>
      </c>
      <c r="B17" s="47" t="str">
        <f>Persoonsgegevens!B17</f>
        <v>FARE</v>
      </c>
      <c r="C17" s="47" t="str">
        <f>Persoonsgegevens!C17</f>
        <v>MARLON R.</v>
      </c>
      <c r="D17" s="59">
        <f t="shared" si="0"/>
        <v>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</row>
    <row r="18" spans="1:32" ht="18" x14ac:dyDescent="0.35">
      <c r="A18" s="46">
        <f>Persoonsgegevens!A18</f>
        <v>30117</v>
      </c>
      <c r="B18" s="47" t="str">
        <f>Persoonsgegevens!B18</f>
        <v>JOVAL</v>
      </c>
      <c r="C18" s="47" t="str">
        <f>Persoonsgegevens!C18</f>
        <v>LOUIS</v>
      </c>
      <c r="D18" s="59">
        <f t="shared" si="0"/>
        <v>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</row>
    <row r="19" spans="1:32" ht="18" x14ac:dyDescent="0.35">
      <c r="A19" s="46">
        <f>Persoonsgegevens!A19</f>
        <v>30118</v>
      </c>
      <c r="B19" s="47" t="str">
        <f>Persoonsgegevens!B19</f>
        <v xml:space="preserve">WHITE </v>
      </c>
      <c r="C19" s="47" t="str">
        <f>Persoonsgegevens!C19</f>
        <v>MARITA S.</v>
      </c>
      <c r="D19" s="59">
        <f t="shared" si="0"/>
        <v>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</row>
    <row r="20" spans="1:32" ht="18" x14ac:dyDescent="0.35">
      <c r="A20" s="46">
        <f>Persoonsgegevens!A20</f>
        <v>30119</v>
      </c>
      <c r="B20" s="47" t="str">
        <f>Persoonsgegevens!B20</f>
        <v>MAJES</v>
      </c>
      <c r="C20" s="47" t="str">
        <f>Persoonsgegevens!C20</f>
        <v>CARLO</v>
      </c>
      <c r="D20" s="59">
        <f t="shared" si="0"/>
        <v>0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</row>
    <row r="21" spans="1:32" ht="18" x14ac:dyDescent="0.35">
      <c r="A21" s="46">
        <f>Persoonsgegevens!A21</f>
        <v>30120</v>
      </c>
      <c r="B21" s="47" t="str">
        <f>Persoonsgegevens!B21</f>
        <v>VAN DER STOOP</v>
      </c>
      <c r="C21" s="47" t="str">
        <f>Persoonsgegevens!C21</f>
        <v>JUNE J.</v>
      </c>
      <c r="D21" s="59">
        <f t="shared" si="0"/>
        <v>0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</row>
    <row r="22" spans="1:32" ht="18" x14ac:dyDescent="0.35">
      <c r="A22" s="46">
        <f>Persoonsgegevens!A22</f>
        <v>30121</v>
      </c>
      <c r="B22" s="47" t="str">
        <f>Persoonsgegevens!B22</f>
        <v>KOORNDIJK</v>
      </c>
      <c r="C22" s="47" t="str">
        <f>Persoonsgegevens!C22</f>
        <v>MIGUEL</v>
      </c>
      <c r="D22" s="59">
        <f t="shared" si="0"/>
        <v>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</row>
    <row r="23" spans="1:32" ht="18" x14ac:dyDescent="0.35">
      <c r="A23" s="46">
        <f>Persoonsgegevens!A23</f>
        <v>30122</v>
      </c>
      <c r="B23" s="47" t="str">
        <f>Persoonsgegevens!B23</f>
        <v xml:space="preserve">LINGER </v>
      </c>
      <c r="C23" s="47" t="str">
        <f>Persoonsgegevens!C23</f>
        <v>DAVID</v>
      </c>
      <c r="D23" s="59">
        <f t="shared" si="0"/>
        <v>0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spans="1:32" ht="18" x14ac:dyDescent="0.35">
      <c r="A24" s="46">
        <f>Persoonsgegevens!A24</f>
        <v>30123</v>
      </c>
      <c r="B24" s="47" t="str">
        <f>Persoonsgegevens!B24</f>
        <v>MOHAMED</v>
      </c>
      <c r="C24" s="47" t="str">
        <f>Persoonsgegevens!C24</f>
        <v>ROCHAN</v>
      </c>
      <c r="D24" s="59">
        <f t="shared" si="0"/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spans="1:32" ht="18" x14ac:dyDescent="0.35">
      <c r="A25" s="46">
        <f>Persoonsgegevens!A25</f>
        <v>30124</v>
      </c>
      <c r="B25" s="47" t="str">
        <f>Persoonsgegevens!B25</f>
        <v>MOESAFIRHOESEIN</v>
      </c>
      <c r="C25" s="47" t="str">
        <f>Persoonsgegevens!C25</f>
        <v>AFZALHOESEIN</v>
      </c>
      <c r="D25" s="59">
        <f t="shared" si="0"/>
        <v>0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</row>
    <row r="26" spans="1:32" ht="18" x14ac:dyDescent="0.35">
      <c r="A26" s="46">
        <f>Persoonsgegevens!A26</f>
        <v>30125</v>
      </c>
      <c r="B26" s="47" t="str">
        <f>Persoonsgegevens!B26</f>
        <v>VAN THOLL</v>
      </c>
      <c r="C26" s="47" t="str">
        <f>Persoonsgegevens!C26</f>
        <v>MARC</v>
      </c>
      <c r="D26" s="59">
        <f t="shared" si="0"/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</row>
    <row r="27" spans="1:32" ht="18" x14ac:dyDescent="0.35">
      <c r="A27" s="46">
        <f>Persoonsgegevens!A27</f>
        <v>30126</v>
      </c>
      <c r="B27" s="47" t="str">
        <f>Persoonsgegevens!B27</f>
        <v>SALEM</v>
      </c>
      <c r="C27" s="47" t="str">
        <f>Persoonsgegevens!C27</f>
        <v>MARLON R.</v>
      </c>
      <c r="D27" s="59">
        <f t="shared" si="0"/>
        <v>0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</row>
    <row r="28" spans="1:32" ht="18" x14ac:dyDescent="0.35">
      <c r="A28" s="46">
        <f>Persoonsgegevens!A28</f>
        <v>30127</v>
      </c>
      <c r="B28" s="47" t="str">
        <f>Persoonsgegevens!B28</f>
        <v>VELDWIJK</v>
      </c>
      <c r="C28" s="47" t="str">
        <f>Persoonsgegevens!C28</f>
        <v>DENNIS IVENS</v>
      </c>
      <c r="D28" s="59">
        <f t="shared" si="0"/>
        <v>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</row>
    <row r="29" spans="1:32" ht="18" x14ac:dyDescent="0.35">
      <c r="A29" s="46">
        <f>Persoonsgegevens!A29</f>
        <v>30128</v>
      </c>
      <c r="B29" s="47" t="str">
        <f>Persoonsgegevens!B29</f>
        <v>SALEM</v>
      </c>
      <c r="C29" s="47" t="str">
        <f>Persoonsgegevens!C29</f>
        <v>MARLON R.</v>
      </c>
      <c r="D29" s="59">
        <f t="shared" si="0"/>
        <v>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</row>
    <row r="30" spans="1:32" ht="18" x14ac:dyDescent="0.35">
      <c r="A30" s="46">
        <f>Persoonsgegevens!A30</f>
        <v>30129</v>
      </c>
      <c r="B30" s="47" t="str">
        <f>Persoonsgegevens!B30</f>
        <v>TROON</v>
      </c>
      <c r="C30" s="47" t="str">
        <f>Persoonsgegevens!C30</f>
        <v>GERARDUS</v>
      </c>
      <c r="D30" s="59">
        <f t="shared" si="0"/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1:32" ht="18" x14ac:dyDescent="0.35">
      <c r="A31" s="46">
        <f>Persoonsgegevens!A31</f>
        <v>30130</v>
      </c>
      <c r="B31" s="47" t="str">
        <f>Persoonsgegevens!B31</f>
        <v>HELD</v>
      </c>
      <c r="C31" s="47" t="str">
        <f>Persoonsgegevens!C31</f>
        <v>REGINALD</v>
      </c>
      <c r="D31" s="59">
        <f t="shared" si="0"/>
        <v>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</row>
    <row r="32" spans="1:32" ht="18" x14ac:dyDescent="0.35">
      <c r="A32" s="46">
        <f>Persoonsgegevens!A32</f>
        <v>30131</v>
      </c>
      <c r="B32" s="47" t="str">
        <f>Persoonsgegevens!B32</f>
        <v>VAN THOLL</v>
      </c>
      <c r="C32" s="47" t="str">
        <f>Persoonsgegevens!C32</f>
        <v>MARC</v>
      </c>
      <c r="D32" s="59">
        <f t="shared" si="0"/>
        <v>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 spans="1:32" ht="18" x14ac:dyDescent="0.35">
      <c r="A33" s="46">
        <f>Persoonsgegevens!A33</f>
        <v>30132</v>
      </c>
      <c r="B33" s="47" t="str">
        <f>Persoonsgegevens!B33</f>
        <v>GROENFELD</v>
      </c>
      <c r="C33" s="47" t="str">
        <f>Persoonsgegevens!C33</f>
        <v>RENATE</v>
      </c>
      <c r="D33" s="59">
        <f t="shared" si="0"/>
        <v>0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</row>
    <row r="34" spans="1:32" ht="18" x14ac:dyDescent="0.35">
      <c r="A34" s="46">
        <f>Persoonsgegevens!A34</f>
        <v>30133</v>
      </c>
      <c r="B34" s="47" t="str">
        <f>Persoonsgegevens!B34</f>
        <v>RAMDJAWAN</v>
      </c>
      <c r="C34" s="47" t="str">
        <f>Persoonsgegevens!C34</f>
        <v>GLENN</v>
      </c>
      <c r="D34" s="59">
        <f t="shared" si="0"/>
        <v>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ht="18" x14ac:dyDescent="0.35">
      <c r="A35" s="46">
        <f>Persoonsgegevens!A35</f>
        <v>30134</v>
      </c>
      <c r="B35" s="47" t="str">
        <f>Persoonsgegevens!B35</f>
        <v>VERWEY</v>
      </c>
      <c r="C35" s="47" t="str">
        <f>Persoonsgegevens!C35</f>
        <v>HENK</v>
      </c>
      <c r="D35" s="59">
        <f t="shared" si="0"/>
        <v>0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ht="18" x14ac:dyDescent="0.35">
      <c r="A36" s="46">
        <f>Persoonsgegevens!A36</f>
        <v>30135</v>
      </c>
      <c r="B36" s="47" t="str">
        <f>Persoonsgegevens!B36</f>
        <v>BURNETT</v>
      </c>
      <c r="C36" s="47" t="str">
        <f>Persoonsgegevens!C36</f>
        <v>GEROLD</v>
      </c>
      <c r="D36" s="59">
        <f t="shared" si="0"/>
        <v>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ht="18" x14ac:dyDescent="0.35">
      <c r="A37" s="46">
        <f>Persoonsgegevens!A37</f>
        <v>30136</v>
      </c>
      <c r="B37" s="47" t="str">
        <f>Persoonsgegevens!B37</f>
        <v>RITFELD</v>
      </c>
      <c r="C37" s="47" t="str">
        <f>Persoonsgegevens!C37</f>
        <v>DELANO</v>
      </c>
      <c r="D37" s="59">
        <f t="shared" si="0"/>
        <v>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ht="18" x14ac:dyDescent="0.35">
      <c r="A38" s="46">
        <f>Persoonsgegevens!A38</f>
        <v>30137</v>
      </c>
      <c r="B38" s="47" t="str">
        <f>Persoonsgegevens!B38</f>
        <v>VERTROUWD</v>
      </c>
      <c r="C38" s="47" t="str">
        <f>Persoonsgegevens!C38</f>
        <v>JENNIFER E.</v>
      </c>
      <c r="D38" s="59">
        <f t="shared" si="0"/>
        <v>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ht="18" x14ac:dyDescent="0.35">
      <c r="A39" s="46">
        <f>Persoonsgegevens!A39</f>
        <v>30138</v>
      </c>
      <c r="B39" s="47" t="str">
        <f>Persoonsgegevens!B39</f>
        <v>DOEKHARAN</v>
      </c>
      <c r="C39" s="47" t="str">
        <f>Persoonsgegevens!C39</f>
        <v>SURESH</v>
      </c>
      <c r="D39" s="59">
        <f t="shared" si="0"/>
        <v>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ht="18" x14ac:dyDescent="0.35">
      <c r="A40" s="46">
        <f>Persoonsgegevens!A40</f>
        <v>30139</v>
      </c>
      <c r="B40" s="47" t="str">
        <f>Persoonsgegevens!B40</f>
        <v>BINESARI</v>
      </c>
      <c r="C40" s="47" t="str">
        <f>Persoonsgegevens!C40</f>
        <v>JOHN, HENK</v>
      </c>
      <c r="D40" s="59">
        <f t="shared" si="0"/>
        <v>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ht="18" x14ac:dyDescent="0.35">
      <c r="A41" s="46">
        <f>Persoonsgegevens!A41</f>
        <v>30140</v>
      </c>
      <c r="B41" s="47" t="str">
        <f>Persoonsgegevens!B41</f>
        <v>KALLOE</v>
      </c>
      <c r="C41" s="47" t="str">
        <f>Persoonsgegevens!C41</f>
        <v>SOERINDERKOEMAR</v>
      </c>
      <c r="D41" s="59">
        <f t="shared" si="0"/>
        <v>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32" ht="18" x14ac:dyDescent="0.35">
      <c r="A42" s="46">
        <f>Persoonsgegevens!A42</f>
        <v>30141</v>
      </c>
      <c r="B42" s="47">
        <f>Persoonsgegevens!B42</f>
        <v>0</v>
      </c>
      <c r="C42" s="47">
        <f>Persoonsgegevens!C42</f>
        <v>0</v>
      </c>
      <c r="D42" s="59">
        <f t="shared" si="0"/>
        <v>0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2" ht="18" x14ac:dyDescent="0.35">
      <c r="A43" s="46">
        <f>Persoonsgegevens!A43</f>
        <v>30142</v>
      </c>
      <c r="B43" s="47">
        <f>Persoonsgegevens!B43</f>
        <v>0</v>
      </c>
      <c r="C43" s="47">
        <f>Persoonsgegevens!C43</f>
        <v>0</v>
      </c>
      <c r="D43" s="59">
        <f t="shared" si="0"/>
        <v>0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 ht="18" x14ac:dyDescent="0.35">
      <c r="A44" s="46">
        <f>Persoonsgegevens!A44</f>
        <v>30143</v>
      </c>
      <c r="B44" s="47">
        <f>Persoonsgegevens!B44</f>
        <v>0</v>
      </c>
      <c r="C44" s="47">
        <f>Persoonsgegevens!C44</f>
        <v>0</v>
      </c>
      <c r="D44" s="59">
        <f t="shared" si="0"/>
        <v>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2" ht="18" x14ac:dyDescent="0.35">
      <c r="A45" s="46">
        <f>Persoonsgegevens!A45</f>
        <v>30144</v>
      </c>
      <c r="B45" s="47">
        <f>Persoonsgegevens!B45</f>
        <v>0</v>
      </c>
      <c r="C45" s="47">
        <f>Persoonsgegevens!C45</f>
        <v>0</v>
      </c>
      <c r="D45" s="59">
        <f t="shared" si="0"/>
        <v>0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2" ht="18" x14ac:dyDescent="0.35">
      <c r="A46" s="46">
        <f>Persoonsgegevens!A46</f>
        <v>30145</v>
      </c>
      <c r="B46" s="47">
        <f>Persoonsgegevens!B46</f>
        <v>0</v>
      </c>
      <c r="C46" s="47">
        <f>Persoonsgegevens!C46</f>
        <v>0</v>
      </c>
      <c r="D46" s="59">
        <f t="shared" si="0"/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2" ht="18" x14ac:dyDescent="0.35">
      <c r="A47" s="46">
        <f>Persoonsgegevens!A47</f>
        <v>30146</v>
      </c>
      <c r="B47" s="47">
        <f>Persoonsgegevens!B47</f>
        <v>0</v>
      </c>
      <c r="C47" s="47">
        <f>Persoonsgegevens!C47</f>
        <v>0</v>
      </c>
      <c r="D47" s="59">
        <f t="shared" si="0"/>
        <v>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2" ht="18" x14ac:dyDescent="0.35">
      <c r="A48" s="46">
        <f>Persoonsgegevens!A48</f>
        <v>30147</v>
      </c>
      <c r="B48" s="47">
        <f>Persoonsgegevens!B48</f>
        <v>0</v>
      </c>
      <c r="C48" s="47">
        <f>Persoonsgegevens!C48</f>
        <v>0</v>
      </c>
      <c r="D48" s="59">
        <f t="shared" si="0"/>
        <v>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 spans="1:32" ht="18" x14ac:dyDescent="0.35">
      <c r="A49" s="46">
        <f>Persoonsgegevens!A49</f>
        <v>30148</v>
      </c>
      <c r="B49" s="47">
        <f>Persoonsgegevens!B49</f>
        <v>0</v>
      </c>
      <c r="C49" s="47">
        <f>Persoonsgegevens!C49</f>
        <v>0</v>
      </c>
      <c r="D49" s="59">
        <f t="shared" si="0"/>
        <v>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 spans="1:32" ht="18" x14ac:dyDescent="0.35">
      <c r="A50" s="46">
        <f>Persoonsgegevens!A50</f>
        <v>30149</v>
      </c>
      <c r="B50" s="47">
        <f>Persoonsgegevens!B50</f>
        <v>0</v>
      </c>
      <c r="C50" s="47">
        <f>Persoonsgegevens!C50</f>
        <v>0</v>
      </c>
      <c r="D50" s="59">
        <f t="shared" si="0"/>
        <v>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  <row r="51" spans="1:32" ht="18" x14ac:dyDescent="0.35">
      <c r="A51" s="46">
        <f>Persoonsgegevens!A51</f>
        <v>0</v>
      </c>
      <c r="B51" s="47">
        <f>Persoonsgegevens!B51</f>
        <v>0</v>
      </c>
      <c r="C51" s="47">
        <f>Persoonsgegevens!C51</f>
        <v>0</v>
      </c>
      <c r="D51" s="59">
        <f t="shared" si="0"/>
        <v>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</row>
    <row r="52" spans="1:32" ht="18" x14ac:dyDescent="0.35">
      <c r="A52" s="46">
        <f>Persoonsgegevens!A52</f>
        <v>0</v>
      </c>
      <c r="B52" s="47">
        <f>Persoonsgegevens!B52</f>
        <v>0</v>
      </c>
      <c r="C52" s="47">
        <f>Persoonsgegevens!C52</f>
        <v>0</v>
      </c>
      <c r="D52" s="59">
        <f t="shared" si="0"/>
        <v>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</row>
  </sheetData>
  <sheetProtection algorithmName="SHA-512" hashValue="i//E5yj/HTOIw2EqfJ117brThQ5q5+BTl9LuzXwcYAJgujWleO0YD6FBDcn50dnel6DMXiCcMXXALyD2qAR7IA==" saltValue="7B9ARTPMsD/0EeBQsW9dNw==" spinCount="100000" sheet="1" objects="1" scenarios="1"/>
  <protectedRanges>
    <protectedRange password="E46E" sqref="E2:AI52" name="Range1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70"/>
  <sheetViews>
    <sheetView topLeftCell="D1" workbookViewId="0">
      <pane ySplit="5" topLeftCell="A6" activePane="bottomLeft" state="frozen"/>
      <selection pane="bottomLeft" activeCell="AN18" sqref="AN18"/>
    </sheetView>
  </sheetViews>
  <sheetFormatPr defaultColWidth="9.109375" defaultRowHeight="13.8" x14ac:dyDescent="0.3"/>
  <cols>
    <col min="1" max="1" width="7.33203125" style="13" bestFit="1" customWidth="1"/>
    <col min="2" max="2" width="11.109375" style="13" customWidth="1"/>
    <col min="3" max="3" width="13.109375" style="13" customWidth="1"/>
    <col min="4" max="4" width="8.33203125" style="14" bestFit="1" customWidth="1"/>
    <col min="5" max="5" width="6.6640625" style="14" bestFit="1" customWidth="1"/>
    <col min="6" max="6" width="9.33203125" style="14" bestFit="1" customWidth="1"/>
    <col min="7" max="7" width="9.33203125" style="14" hidden="1" customWidth="1"/>
    <col min="8" max="8" width="9.33203125" style="14" bestFit="1" customWidth="1"/>
    <col min="9" max="9" width="11.6640625" style="30" customWidth="1"/>
    <col min="10" max="10" width="9.33203125" style="30" bestFit="1" customWidth="1"/>
    <col min="11" max="11" width="9.109375" style="13" hidden="1" customWidth="1"/>
    <col min="12" max="12" width="13.6640625" style="13" hidden="1" customWidth="1"/>
    <col min="13" max="13" width="9.33203125" style="13" hidden="1" customWidth="1"/>
    <col min="14" max="14" width="11.6640625" style="30" customWidth="1"/>
    <col min="15" max="15" width="0" style="30" hidden="1" customWidth="1"/>
    <col min="16" max="16" width="12.33203125" style="30" hidden="1" customWidth="1"/>
    <col min="17" max="17" width="9.88671875" style="30" bestFit="1" customWidth="1"/>
    <col min="18" max="19" width="10.6640625" style="30" bestFit="1" customWidth="1"/>
    <col min="20" max="20" width="11.33203125" style="30" hidden="1" customWidth="1"/>
    <col min="21" max="21" width="10.33203125" style="31" hidden="1" customWidth="1"/>
    <col min="22" max="22" width="13.6640625" style="30" hidden="1" customWidth="1"/>
    <col min="23" max="23" width="10.6640625" style="31" hidden="1" customWidth="1"/>
    <col min="24" max="25" width="9.88671875" style="30" hidden="1" customWidth="1"/>
    <col min="26" max="26" width="0" style="30" hidden="1" customWidth="1"/>
    <col min="27" max="27" width="9.33203125" style="30" hidden="1" customWidth="1"/>
    <col min="28" max="28" width="9.88671875" style="30" hidden="1" customWidth="1"/>
    <col min="29" max="29" width="9.88671875" style="31" hidden="1" customWidth="1"/>
    <col min="30" max="30" width="0" style="30" hidden="1" customWidth="1"/>
    <col min="31" max="31" width="9.6640625" style="30" bestFit="1" customWidth="1"/>
    <col min="32" max="32" width="9.109375" style="30"/>
    <col min="33" max="33" width="8.33203125" style="30" bestFit="1" customWidth="1"/>
    <col min="34" max="34" width="10.6640625" style="15" bestFit="1" customWidth="1"/>
    <col min="35" max="35" width="8.33203125" style="15" bestFit="1" customWidth="1"/>
    <col min="36" max="36" width="10.109375" style="15" bestFit="1" customWidth="1"/>
    <col min="37" max="37" width="13.109375" style="17" bestFit="1" customWidth="1"/>
    <col min="38" max="39" width="13.109375" style="17" customWidth="1"/>
    <col min="40" max="40" width="13.33203125" style="15" bestFit="1" customWidth="1"/>
    <col min="41" max="16384" width="9.109375" style="13"/>
  </cols>
  <sheetData>
    <row r="1" spans="1:40" x14ac:dyDescent="0.3">
      <c r="V1" s="32">
        <v>0</v>
      </c>
      <c r="W1" s="33"/>
      <c r="X1" s="32">
        <v>0.08</v>
      </c>
      <c r="Y1" s="32"/>
      <c r="Z1" s="32">
        <v>0.18</v>
      </c>
      <c r="AA1" s="32"/>
      <c r="AB1" s="32">
        <v>0.28000000000000003</v>
      </c>
      <c r="AC1" s="33"/>
      <c r="AD1" s="32">
        <v>0.38</v>
      </c>
      <c r="AI1" s="16">
        <v>0.04</v>
      </c>
    </row>
    <row r="2" spans="1:40" x14ac:dyDescent="0.3">
      <c r="X2" s="30">
        <v>0</v>
      </c>
      <c r="Z2" s="34">
        <v>11356.8</v>
      </c>
      <c r="AA2" s="34"/>
      <c r="AB2" s="34">
        <v>19273.8</v>
      </c>
      <c r="AC2" s="35"/>
      <c r="AD2" s="34">
        <v>30193.8</v>
      </c>
    </row>
    <row r="3" spans="1:40" x14ac:dyDescent="0.3">
      <c r="V3" s="34">
        <v>2646</v>
      </c>
      <c r="W3" s="35"/>
      <c r="X3" s="34">
        <v>11356.8</v>
      </c>
      <c r="Y3" s="34"/>
      <c r="Z3" s="34">
        <v>19273.8</v>
      </c>
      <c r="AA3" s="34"/>
      <c r="AB3" s="34">
        <v>30193.8</v>
      </c>
      <c r="AC3" s="35"/>
    </row>
    <row r="4" spans="1:40" x14ac:dyDescent="0.3">
      <c r="V4" s="34"/>
      <c r="W4" s="35"/>
      <c r="X4" s="34">
        <f>X3-X2</f>
        <v>11356.8</v>
      </c>
      <c r="Y4" s="34"/>
      <c r="Z4" s="34">
        <f>Z3-Z2</f>
        <v>7917</v>
      </c>
      <c r="AA4" s="34"/>
      <c r="AB4" s="34">
        <f>AB3-AB2</f>
        <v>10920</v>
      </c>
      <c r="AC4" s="35"/>
      <c r="AD4" s="34"/>
    </row>
    <row r="5" spans="1:40" s="24" customFormat="1" ht="42" thickBot="1" x14ac:dyDescent="0.35">
      <c r="A5" s="18" t="s">
        <v>0</v>
      </c>
      <c r="B5" s="18" t="s">
        <v>1</v>
      </c>
      <c r="C5" s="18" t="s">
        <v>2</v>
      </c>
      <c r="D5" s="19" t="s">
        <v>8</v>
      </c>
      <c r="E5" s="20" t="s">
        <v>37</v>
      </c>
      <c r="F5" s="20" t="s">
        <v>36</v>
      </c>
      <c r="G5" s="20" t="s">
        <v>35</v>
      </c>
      <c r="H5" s="20" t="s">
        <v>34</v>
      </c>
      <c r="I5" s="36" t="s">
        <v>5</v>
      </c>
      <c r="J5" s="37" t="s">
        <v>65</v>
      </c>
      <c r="K5" s="18" t="s">
        <v>6</v>
      </c>
      <c r="L5" s="18" t="s">
        <v>7</v>
      </c>
      <c r="M5" s="18" t="s">
        <v>9</v>
      </c>
      <c r="N5" s="36" t="s">
        <v>10</v>
      </c>
      <c r="O5" s="36" t="s">
        <v>11</v>
      </c>
      <c r="P5" s="37" t="s">
        <v>14</v>
      </c>
      <c r="Q5" s="36" t="s">
        <v>12</v>
      </c>
      <c r="R5" s="37" t="s">
        <v>66</v>
      </c>
      <c r="S5" s="36" t="s">
        <v>13</v>
      </c>
      <c r="T5" s="36" t="s">
        <v>15</v>
      </c>
      <c r="U5" s="38" t="s">
        <v>26</v>
      </c>
      <c r="V5" s="37" t="s">
        <v>16</v>
      </c>
      <c r="W5" s="38" t="s">
        <v>27</v>
      </c>
      <c r="X5" s="36" t="s">
        <v>17</v>
      </c>
      <c r="Y5" s="38" t="s">
        <v>28</v>
      </c>
      <c r="Z5" s="36" t="s">
        <v>18</v>
      </c>
      <c r="AA5" s="38" t="s">
        <v>29</v>
      </c>
      <c r="AB5" s="36" t="s">
        <v>19</v>
      </c>
      <c r="AC5" s="38" t="s">
        <v>29</v>
      </c>
      <c r="AD5" s="36" t="s">
        <v>20</v>
      </c>
      <c r="AE5" s="37" t="s">
        <v>21</v>
      </c>
      <c r="AF5" s="37" t="s">
        <v>22</v>
      </c>
      <c r="AG5" s="37" t="s">
        <v>23</v>
      </c>
      <c r="AH5" s="21" t="s">
        <v>24</v>
      </c>
      <c r="AI5" s="21" t="s">
        <v>25</v>
      </c>
      <c r="AJ5" s="22" t="s">
        <v>43</v>
      </c>
      <c r="AK5" s="23" t="s">
        <v>45</v>
      </c>
      <c r="AL5" s="40" t="s">
        <v>69</v>
      </c>
      <c r="AM5" s="40" t="s">
        <v>70</v>
      </c>
      <c r="AN5" s="22" t="s">
        <v>44</v>
      </c>
    </row>
    <row r="6" spans="1:40" x14ac:dyDescent="0.3">
      <c r="A6" s="13">
        <f>Persoonsgegevens!A2</f>
        <v>30101</v>
      </c>
      <c r="B6" s="13" t="str">
        <f>Persoonsgegevens!B2</f>
        <v>Ramlal</v>
      </c>
      <c r="C6" s="13" t="str">
        <f>Persoonsgegevens!C2</f>
        <v>Dhewradj</v>
      </c>
      <c r="D6" s="25">
        <f>Persoonsgegevens!D2</f>
        <v>4</v>
      </c>
      <c r="E6" s="14">
        <f>Uren!D2</f>
        <v>0</v>
      </c>
      <c r="F6" s="14">
        <f>Uren!G2</f>
        <v>0</v>
      </c>
      <c r="H6" s="14">
        <f>(Uren!E2+Uren!F2)</f>
        <v>0</v>
      </c>
      <c r="I6" s="34">
        <f>(D6*E6)+(G6*D6*1.5)+(H6*D6*2)</f>
        <v>0</v>
      </c>
      <c r="J6" s="34">
        <f>F6*D6</f>
        <v>0</v>
      </c>
      <c r="K6" s="26">
        <v>0</v>
      </c>
      <c r="L6" s="26">
        <v>0</v>
      </c>
      <c r="M6" s="26">
        <v>0</v>
      </c>
      <c r="N6" s="34">
        <f>SUM(I6:M6)</f>
        <v>0</v>
      </c>
      <c r="O6" s="34">
        <v>0</v>
      </c>
      <c r="P6" s="34">
        <v>0</v>
      </c>
      <c r="Q6" s="34">
        <f>N6-O6-P6</f>
        <v>0</v>
      </c>
      <c r="R6" s="34">
        <f>IF((Q6*4%)&gt;100,100,Q6*4%)</f>
        <v>0</v>
      </c>
      <c r="S6" s="34">
        <f>Q6-R6</f>
        <v>0</v>
      </c>
      <c r="T6" s="34">
        <f>S6*12</f>
        <v>0</v>
      </c>
      <c r="U6" s="35">
        <f>T6-$V$3</f>
        <v>-2646</v>
      </c>
      <c r="V6" s="34">
        <f>(T6-$V$3)*$V$1</f>
        <v>0</v>
      </c>
      <c r="W6" s="35">
        <f>IF((U6-$X$4)&lt;0,U6,$X$4)</f>
        <v>-2646</v>
      </c>
      <c r="X6" s="34">
        <f>IF((W6*$X$1)&lt;0,0,W6*$X$1)</f>
        <v>0</v>
      </c>
      <c r="Y6" s="35">
        <f>IF((U6-W6-$Z$4)&lt;0,U6-W6,$Z$4)</f>
        <v>0</v>
      </c>
      <c r="Z6" s="34">
        <f>IF((Y6*$Z$1)&lt;0,0,Y6*$Z$1)</f>
        <v>0</v>
      </c>
      <c r="AA6" s="35">
        <f>IF((U6-W6-Y6-$AB$4)&lt;0,U6-W6-Y6,$AB$4)</f>
        <v>0</v>
      </c>
      <c r="AB6" s="34">
        <f>IF((AA6*$AB$1)&lt;0,0,AA6*$AB$1)</f>
        <v>0</v>
      </c>
      <c r="AC6" s="35">
        <f>U6-W6-Y6-AA6</f>
        <v>0</v>
      </c>
      <c r="AD6" s="34">
        <f>IF((AC6*$AD$1)&lt;0,0,AC6*$AD$1)</f>
        <v>0</v>
      </c>
      <c r="AE6" s="34">
        <f>V6+X6+Z6+AB6+AD6</f>
        <v>0</v>
      </c>
      <c r="AF6" s="34">
        <f>AE6/12</f>
        <v>0</v>
      </c>
      <c r="AG6" s="34">
        <v>50</v>
      </c>
      <c r="AH6" s="27">
        <f>IF((AF6-AG6)&lt;0,0,AF6-AG6)</f>
        <v>0</v>
      </c>
      <c r="AI6" s="27">
        <f ca="1">IF(Persoonsgegevens!M2&lt;60,$AI$1*S6,0)</f>
        <v>0</v>
      </c>
      <c r="AJ6" s="28">
        <f ca="1">I6-AH6-AI6</f>
        <v>0</v>
      </c>
      <c r="AK6" s="17">
        <f>Voorschotten!D2</f>
        <v>0</v>
      </c>
      <c r="AL6" s="17">
        <f>Inhoudingen_Uniform!D2</f>
        <v>0</v>
      </c>
      <c r="AM6" s="17">
        <f>Inhoudingen_Boetes!D2</f>
        <v>0</v>
      </c>
      <c r="AN6" s="27">
        <f ca="1">AJ6-AK6-AL6-AM6</f>
        <v>0</v>
      </c>
    </row>
    <row r="7" spans="1:40" x14ac:dyDescent="0.3">
      <c r="A7" s="13">
        <f>Persoonsgegevens!A3</f>
        <v>30102</v>
      </c>
      <c r="B7" s="13" t="str">
        <f>Persoonsgegevens!B3</f>
        <v>AURAEMO</v>
      </c>
      <c r="C7" s="13" t="str">
        <f>Persoonsgegevens!C3</f>
        <v>CECILE H.M.</v>
      </c>
      <c r="D7" s="25">
        <f>Persoonsgegevens!D3</f>
        <v>8.6</v>
      </c>
      <c r="E7" s="14">
        <f>Uren!D3</f>
        <v>0</v>
      </c>
      <c r="F7" s="14">
        <f>Uren!G3</f>
        <v>0</v>
      </c>
      <c r="H7" s="14">
        <f>(Uren!E3+Uren!F3)</f>
        <v>0</v>
      </c>
      <c r="I7" s="34">
        <f t="shared" ref="I7:I70" si="0">(D7*E7)+(G7*D7*1.5)+(H7*D7*2)</f>
        <v>0</v>
      </c>
      <c r="J7" s="34">
        <f t="shared" ref="J7:J70" si="1">F7*D7</f>
        <v>0</v>
      </c>
      <c r="K7" s="26">
        <v>0</v>
      </c>
      <c r="L7" s="26">
        <v>0</v>
      </c>
      <c r="M7" s="26">
        <v>0</v>
      </c>
      <c r="N7" s="34">
        <f t="shared" ref="N7:N70" si="2">SUM(I7:M7)</f>
        <v>0</v>
      </c>
      <c r="O7" s="34">
        <v>0</v>
      </c>
      <c r="P7" s="34">
        <v>0</v>
      </c>
      <c r="Q7" s="34">
        <f t="shared" ref="Q7:Q70" si="3">N7-O7-P7</f>
        <v>0</v>
      </c>
      <c r="R7" s="34">
        <f t="shared" ref="R7:R70" si="4">IF((Q7*4%)&gt;100,100,Q7*4%)</f>
        <v>0</v>
      </c>
      <c r="S7" s="34">
        <f t="shared" ref="S7:S70" si="5">Q7-R7</f>
        <v>0</v>
      </c>
      <c r="T7" s="34">
        <f t="shared" ref="T7:T70" si="6">S7*12</f>
        <v>0</v>
      </c>
      <c r="U7" s="35">
        <f t="shared" ref="U7:U70" si="7">T7-$V$3</f>
        <v>-2646</v>
      </c>
      <c r="V7" s="34">
        <f>(T7-$V$3)*$V$1</f>
        <v>0</v>
      </c>
      <c r="W7" s="35">
        <f t="shared" ref="W7:W70" si="8">IF((U7-$X$4)&lt;0,U7,$X$4)</f>
        <v>-2646</v>
      </c>
      <c r="X7" s="34">
        <f t="shared" ref="X7:X70" si="9">IF((W7*$X$1)&lt;0,0,W7*$X$1)</f>
        <v>0</v>
      </c>
      <c r="Y7" s="35">
        <f t="shared" ref="Y7:Y70" si="10">IF((U7-W7-$Z$4)&lt;0,U7-W7,$Z$4)</f>
        <v>0</v>
      </c>
      <c r="Z7" s="34">
        <f>IF((Y7*$Z$1)&lt;0,0,Y7*$Z$1)</f>
        <v>0</v>
      </c>
      <c r="AA7" s="35">
        <f t="shared" ref="AA7:AA70" si="11">IF((U7-W7-Y7-$AB$4)&lt;0,U7-W7-Y7,$AB$4)</f>
        <v>0</v>
      </c>
      <c r="AB7" s="34">
        <f t="shared" ref="AB7:AB70" si="12">IF((AA7*$AB$1)&lt;0,0,AA7*$AB$1)</f>
        <v>0</v>
      </c>
      <c r="AC7" s="35">
        <f t="shared" ref="AC7:AC70" si="13">U7-W7-Y7-AA7</f>
        <v>0</v>
      </c>
      <c r="AD7" s="34">
        <f t="shared" ref="AD7:AD70" si="14">IF((AC7*$AD$1)&lt;0,0,AC7*$AD$1)</f>
        <v>0</v>
      </c>
      <c r="AE7" s="34">
        <f t="shared" ref="AE7:AE70" si="15">V7+X7+Z7+AB7+AD7</f>
        <v>0</v>
      </c>
      <c r="AF7" s="34">
        <f t="shared" ref="AF7:AF70" si="16">AE7/12</f>
        <v>0</v>
      </c>
      <c r="AG7" s="34">
        <v>50</v>
      </c>
      <c r="AH7" s="27">
        <f t="shared" ref="AH7:AH70" si="17">IF((AF7-AG7)&lt;0,0,AF7-AG7)</f>
        <v>0</v>
      </c>
      <c r="AI7" s="27">
        <f ca="1">IF(Persoonsgegevens!M3&lt;60,$AI$1*S7,0)</f>
        <v>0</v>
      </c>
      <c r="AJ7" s="28">
        <f t="shared" ref="AJ7:AJ70" ca="1" si="18">I7-AH7-AI7</f>
        <v>0</v>
      </c>
      <c r="AK7" s="17">
        <f>Voorschotten!D3</f>
        <v>0</v>
      </c>
      <c r="AL7" s="17">
        <f>Inhoudingen_Uniform!D3</f>
        <v>0</v>
      </c>
      <c r="AM7" s="17">
        <f>Inhoudingen_Boetes!D3</f>
        <v>0</v>
      </c>
      <c r="AN7" s="27">
        <f t="shared" ref="AN7:AN70" ca="1" si="19">AJ7-AK7-AL7-AM7</f>
        <v>0</v>
      </c>
    </row>
    <row r="8" spans="1:40" x14ac:dyDescent="0.3">
      <c r="A8" s="13" t="e">
        <f>Persoonsgegevens!#REF!</f>
        <v>#REF!</v>
      </c>
      <c r="B8" s="13" t="e">
        <f>Persoonsgegevens!#REF!</f>
        <v>#REF!</v>
      </c>
      <c r="C8" s="13" t="e">
        <f>Persoonsgegevens!#REF!</f>
        <v>#REF!</v>
      </c>
      <c r="D8" s="25" t="e">
        <f>Persoonsgegevens!#REF!</f>
        <v>#REF!</v>
      </c>
      <c r="E8" s="14">
        <f>Uren!D4</f>
        <v>0</v>
      </c>
      <c r="F8" s="14">
        <f>Uren!G4</f>
        <v>0</v>
      </c>
      <c r="H8" s="14">
        <f>(Uren!E4+Uren!F4)</f>
        <v>0</v>
      </c>
      <c r="I8" s="34" t="e">
        <f t="shared" si="0"/>
        <v>#REF!</v>
      </c>
      <c r="J8" s="34" t="e">
        <f t="shared" si="1"/>
        <v>#REF!</v>
      </c>
      <c r="K8" s="26">
        <v>0</v>
      </c>
      <c r="L8" s="26">
        <v>0</v>
      </c>
      <c r="M8" s="26">
        <v>0</v>
      </c>
      <c r="N8" s="34" t="e">
        <f t="shared" si="2"/>
        <v>#REF!</v>
      </c>
      <c r="O8" s="34">
        <v>0</v>
      </c>
      <c r="P8" s="34">
        <v>0</v>
      </c>
      <c r="Q8" s="34" t="e">
        <f t="shared" si="3"/>
        <v>#REF!</v>
      </c>
      <c r="R8" s="34" t="e">
        <f t="shared" si="4"/>
        <v>#REF!</v>
      </c>
      <c r="S8" s="34" t="e">
        <f t="shared" si="5"/>
        <v>#REF!</v>
      </c>
      <c r="T8" s="34" t="e">
        <f t="shared" si="6"/>
        <v>#REF!</v>
      </c>
      <c r="U8" s="35" t="e">
        <f t="shared" si="7"/>
        <v>#REF!</v>
      </c>
      <c r="V8" s="34" t="e">
        <f t="shared" ref="V8:V71" si="20">(T8-$V$3)*$V$1</f>
        <v>#REF!</v>
      </c>
      <c r="W8" s="35" t="e">
        <f t="shared" si="8"/>
        <v>#REF!</v>
      </c>
      <c r="X8" s="34" t="e">
        <f t="shared" si="9"/>
        <v>#REF!</v>
      </c>
      <c r="Y8" s="35" t="e">
        <f t="shared" si="10"/>
        <v>#REF!</v>
      </c>
      <c r="Z8" s="34" t="e">
        <f t="shared" ref="Z8:Z71" si="21">IF((Y8*$Z$1)&lt;0,0,Y8*$Z$1)</f>
        <v>#REF!</v>
      </c>
      <c r="AA8" s="35" t="e">
        <f t="shared" si="11"/>
        <v>#REF!</v>
      </c>
      <c r="AB8" s="34" t="e">
        <f t="shared" si="12"/>
        <v>#REF!</v>
      </c>
      <c r="AC8" s="35" t="e">
        <f t="shared" si="13"/>
        <v>#REF!</v>
      </c>
      <c r="AD8" s="34" t="e">
        <f t="shared" si="14"/>
        <v>#REF!</v>
      </c>
      <c r="AE8" s="34" t="e">
        <f t="shared" si="15"/>
        <v>#REF!</v>
      </c>
      <c r="AF8" s="34" t="e">
        <f t="shared" si="16"/>
        <v>#REF!</v>
      </c>
      <c r="AG8" s="34">
        <v>50</v>
      </c>
      <c r="AH8" s="27" t="e">
        <f t="shared" si="17"/>
        <v>#REF!</v>
      </c>
      <c r="AI8" s="27" t="e">
        <f>IF(Persoonsgegevens!#REF!&lt;60,$AI$1*S8,0)</f>
        <v>#REF!</v>
      </c>
      <c r="AJ8" s="28" t="e">
        <f t="shared" si="18"/>
        <v>#REF!</v>
      </c>
      <c r="AK8" s="17">
        <f>Voorschotten!D4</f>
        <v>0</v>
      </c>
      <c r="AL8" s="17">
        <f>Inhoudingen_Uniform!D4</f>
        <v>0</v>
      </c>
      <c r="AM8" s="17">
        <f>Inhoudingen_Boetes!D4</f>
        <v>0</v>
      </c>
      <c r="AN8" s="27" t="e">
        <f t="shared" si="19"/>
        <v>#REF!</v>
      </c>
    </row>
    <row r="9" spans="1:40" x14ac:dyDescent="0.3">
      <c r="A9" s="13">
        <f>Persoonsgegevens!A5</f>
        <v>30104</v>
      </c>
      <c r="B9" s="13" t="str">
        <f>Persoonsgegevens!B5</f>
        <v>BANSIE(RAMTAHALSINGH)</v>
      </c>
      <c r="C9" s="13" t="str">
        <f>Persoonsgegevens!C5</f>
        <v>PARBHATIE</v>
      </c>
      <c r="D9" s="25">
        <f>Persoonsgegevens!D5</f>
        <v>8.6</v>
      </c>
      <c r="E9" s="14">
        <f>Uren!D5</f>
        <v>0</v>
      </c>
      <c r="F9" s="14">
        <f>Uren!G5</f>
        <v>0</v>
      </c>
      <c r="H9" s="14">
        <f>(Uren!E5+Uren!F5)</f>
        <v>0</v>
      </c>
      <c r="I9" s="34">
        <f t="shared" si="0"/>
        <v>0</v>
      </c>
      <c r="J9" s="34">
        <f t="shared" si="1"/>
        <v>0</v>
      </c>
      <c r="K9" s="26">
        <v>0</v>
      </c>
      <c r="L9" s="26">
        <v>0</v>
      </c>
      <c r="M9" s="26">
        <v>0</v>
      </c>
      <c r="N9" s="34">
        <f t="shared" si="2"/>
        <v>0</v>
      </c>
      <c r="O9" s="34">
        <v>0</v>
      </c>
      <c r="P9" s="34">
        <v>0</v>
      </c>
      <c r="Q9" s="34">
        <f t="shared" si="3"/>
        <v>0</v>
      </c>
      <c r="R9" s="34">
        <f t="shared" si="4"/>
        <v>0</v>
      </c>
      <c r="S9" s="34">
        <f t="shared" si="5"/>
        <v>0</v>
      </c>
      <c r="T9" s="34">
        <f t="shared" si="6"/>
        <v>0</v>
      </c>
      <c r="U9" s="35">
        <f t="shared" si="7"/>
        <v>-2646</v>
      </c>
      <c r="V9" s="34">
        <f t="shared" si="20"/>
        <v>0</v>
      </c>
      <c r="W9" s="35">
        <f t="shared" si="8"/>
        <v>-2646</v>
      </c>
      <c r="X9" s="34">
        <f t="shared" si="9"/>
        <v>0</v>
      </c>
      <c r="Y9" s="35">
        <f t="shared" si="10"/>
        <v>0</v>
      </c>
      <c r="Z9" s="34">
        <f t="shared" si="21"/>
        <v>0</v>
      </c>
      <c r="AA9" s="35">
        <f t="shared" si="11"/>
        <v>0</v>
      </c>
      <c r="AB9" s="34">
        <f t="shared" si="12"/>
        <v>0</v>
      </c>
      <c r="AC9" s="35">
        <f t="shared" si="13"/>
        <v>0</v>
      </c>
      <c r="AD9" s="34">
        <f t="shared" si="14"/>
        <v>0</v>
      </c>
      <c r="AE9" s="34">
        <f t="shared" si="15"/>
        <v>0</v>
      </c>
      <c r="AF9" s="34">
        <f t="shared" si="16"/>
        <v>0</v>
      </c>
      <c r="AG9" s="34">
        <v>50</v>
      </c>
      <c r="AH9" s="27">
        <f t="shared" si="17"/>
        <v>0</v>
      </c>
      <c r="AI9" s="27">
        <f ca="1">IF(Persoonsgegevens!M5&lt;60,$AI$1*S9,0)</f>
        <v>0</v>
      </c>
      <c r="AJ9" s="28">
        <f t="shared" ca="1" si="18"/>
        <v>0</v>
      </c>
      <c r="AK9" s="17">
        <f>Voorschotten!D5</f>
        <v>0</v>
      </c>
      <c r="AL9" s="17">
        <f>Inhoudingen_Uniform!D5</f>
        <v>0</v>
      </c>
      <c r="AM9" s="17">
        <f>Inhoudingen_Boetes!D5</f>
        <v>0</v>
      </c>
      <c r="AN9" s="27">
        <f t="shared" ca="1" si="19"/>
        <v>0</v>
      </c>
    </row>
    <row r="10" spans="1:40" x14ac:dyDescent="0.3">
      <c r="A10" s="13" t="e">
        <f>Persoonsgegevens!#REF!</f>
        <v>#REF!</v>
      </c>
      <c r="B10" s="13" t="e">
        <f>Persoonsgegevens!#REF!</f>
        <v>#REF!</v>
      </c>
      <c r="C10" s="13" t="e">
        <f>Persoonsgegevens!#REF!</f>
        <v>#REF!</v>
      </c>
      <c r="D10" s="25" t="e">
        <f>Persoonsgegevens!#REF!</f>
        <v>#REF!</v>
      </c>
      <c r="E10" s="14">
        <f>Uren!D6</f>
        <v>0</v>
      </c>
      <c r="F10" s="14">
        <f>Uren!G6</f>
        <v>0</v>
      </c>
      <c r="H10" s="14">
        <f>(Uren!E6+Uren!F6)</f>
        <v>0</v>
      </c>
      <c r="I10" s="34" t="e">
        <f t="shared" si="0"/>
        <v>#REF!</v>
      </c>
      <c r="J10" s="34" t="e">
        <f t="shared" si="1"/>
        <v>#REF!</v>
      </c>
      <c r="K10" s="26">
        <v>0</v>
      </c>
      <c r="L10" s="26">
        <v>0</v>
      </c>
      <c r="M10" s="26">
        <v>0</v>
      </c>
      <c r="N10" s="34" t="e">
        <f t="shared" si="2"/>
        <v>#REF!</v>
      </c>
      <c r="O10" s="34">
        <v>0</v>
      </c>
      <c r="P10" s="34">
        <v>0</v>
      </c>
      <c r="Q10" s="34" t="e">
        <f t="shared" si="3"/>
        <v>#REF!</v>
      </c>
      <c r="R10" s="34" t="e">
        <f t="shared" si="4"/>
        <v>#REF!</v>
      </c>
      <c r="S10" s="34" t="e">
        <f t="shared" si="5"/>
        <v>#REF!</v>
      </c>
      <c r="T10" s="34" t="e">
        <f t="shared" si="6"/>
        <v>#REF!</v>
      </c>
      <c r="U10" s="35" t="e">
        <f t="shared" si="7"/>
        <v>#REF!</v>
      </c>
      <c r="V10" s="34" t="e">
        <f t="shared" si="20"/>
        <v>#REF!</v>
      </c>
      <c r="W10" s="35" t="e">
        <f t="shared" si="8"/>
        <v>#REF!</v>
      </c>
      <c r="X10" s="34" t="e">
        <f t="shared" si="9"/>
        <v>#REF!</v>
      </c>
      <c r="Y10" s="35" t="e">
        <f t="shared" si="10"/>
        <v>#REF!</v>
      </c>
      <c r="Z10" s="34" t="e">
        <f t="shared" si="21"/>
        <v>#REF!</v>
      </c>
      <c r="AA10" s="35" t="e">
        <f t="shared" si="11"/>
        <v>#REF!</v>
      </c>
      <c r="AB10" s="34" t="e">
        <f t="shared" si="12"/>
        <v>#REF!</v>
      </c>
      <c r="AC10" s="35" t="e">
        <f t="shared" si="13"/>
        <v>#REF!</v>
      </c>
      <c r="AD10" s="34" t="e">
        <f t="shared" si="14"/>
        <v>#REF!</v>
      </c>
      <c r="AE10" s="34" t="e">
        <f t="shared" si="15"/>
        <v>#REF!</v>
      </c>
      <c r="AF10" s="34" t="e">
        <f t="shared" si="16"/>
        <v>#REF!</v>
      </c>
      <c r="AG10" s="34">
        <v>50</v>
      </c>
      <c r="AH10" s="27" t="e">
        <f t="shared" si="17"/>
        <v>#REF!</v>
      </c>
      <c r="AI10" s="27" t="e">
        <f>IF(Persoonsgegevens!#REF!&lt;60,$AI$1*S10,0)</f>
        <v>#REF!</v>
      </c>
      <c r="AJ10" s="28" t="e">
        <f t="shared" si="18"/>
        <v>#REF!</v>
      </c>
      <c r="AK10" s="17">
        <f>Voorschotten!D6</f>
        <v>0</v>
      </c>
      <c r="AL10" s="17">
        <f>Inhoudingen_Uniform!D6</f>
        <v>0</v>
      </c>
      <c r="AM10" s="17">
        <f>Inhoudingen_Boetes!D6</f>
        <v>0</v>
      </c>
      <c r="AN10" s="27" t="e">
        <f t="shared" si="19"/>
        <v>#REF!</v>
      </c>
    </row>
    <row r="11" spans="1:40" x14ac:dyDescent="0.3">
      <c r="A11" s="13">
        <f>Persoonsgegevens!A7</f>
        <v>30106</v>
      </c>
      <c r="B11" s="13" t="str">
        <f>Persoonsgegevens!B7</f>
        <v>JANGBAHADOER</v>
      </c>
      <c r="C11" s="13" t="str">
        <f>Persoonsgegevens!C7</f>
        <v>SANTAKOEMARIE</v>
      </c>
      <c r="D11" s="25">
        <f>Persoonsgegevens!D7</f>
        <v>8.6</v>
      </c>
      <c r="E11" s="14">
        <f>Uren!D7</f>
        <v>0</v>
      </c>
      <c r="F11" s="14">
        <f>Uren!G7</f>
        <v>0</v>
      </c>
      <c r="H11" s="14">
        <f>(Uren!E7+Uren!F7)</f>
        <v>0</v>
      </c>
      <c r="I11" s="34">
        <f t="shared" si="0"/>
        <v>0</v>
      </c>
      <c r="J11" s="34">
        <f t="shared" si="1"/>
        <v>0</v>
      </c>
      <c r="K11" s="26">
        <v>0</v>
      </c>
      <c r="L11" s="26">
        <v>0</v>
      </c>
      <c r="M11" s="26">
        <v>0</v>
      </c>
      <c r="N11" s="34">
        <f t="shared" si="2"/>
        <v>0</v>
      </c>
      <c r="O11" s="34">
        <v>0</v>
      </c>
      <c r="P11" s="34">
        <v>0</v>
      </c>
      <c r="Q11" s="34">
        <f t="shared" si="3"/>
        <v>0</v>
      </c>
      <c r="R11" s="34">
        <f t="shared" si="4"/>
        <v>0</v>
      </c>
      <c r="S11" s="34">
        <f t="shared" si="5"/>
        <v>0</v>
      </c>
      <c r="T11" s="34">
        <f t="shared" si="6"/>
        <v>0</v>
      </c>
      <c r="U11" s="35">
        <f t="shared" si="7"/>
        <v>-2646</v>
      </c>
      <c r="V11" s="34">
        <f t="shared" si="20"/>
        <v>0</v>
      </c>
      <c r="W11" s="35">
        <f t="shared" si="8"/>
        <v>-2646</v>
      </c>
      <c r="X11" s="34">
        <f t="shared" si="9"/>
        <v>0</v>
      </c>
      <c r="Y11" s="35">
        <f t="shared" si="10"/>
        <v>0</v>
      </c>
      <c r="Z11" s="34">
        <f t="shared" si="21"/>
        <v>0</v>
      </c>
      <c r="AA11" s="35">
        <f t="shared" si="11"/>
        <v>0</v>
      </c>
      <c r="AB11" s="34">
        <f t="shared" si="12"/>
        <v>0</v>
      </c>
      <c r="AC11" s="35">
        <f t="shared" si="13"/>
        <v>0</v>
      </c>
      <c r="AD11" s="34">
        <f t="shared" si="14"/>
        <v>0</v>
      </c>
      <c r="AE11" s="34">
        <f t="shared" si="15"/>
        <v>0</v>
      </c>
      <c r="AF11" s="34">
        <f t="shared" si="16"/>
        <v>0</v>
      </c>
      <c r="AG11" s="34">
        <v>50</v>
      </c>
      <c r="AH11" s="27">
        <f t="shared" si="17"/>
        <v>0</v>
      </c>
      <c r="AI11" s="27">
        <f ca="1">IF(Persoonsgegevens!M7&lt;60,$AI$1*S11,0)</f>
        <v>0</v>
      </c>
      <c r="AJ11" s="28">
        <f t="shared" ca="1" si="18"/>
        <v>0</v>
      </c>
      <c r="AK11" s="17">
        <f>Voorschotten!D7</f>
        <v>0</v>
      </c>
      <c r="AL11" s="17">
        <f>Inhoudingen_Uniform!D7</f>
        <v>0</v>
      </c>
      <c r="AM11" s="17">
        <f>Inhoudingen_Boetes!D7</f>
        <v>0</v>
      </c>
      <c r="AN11" s="27">
        <f t="shared" ca="1" si="19"/>
        <v>0</v>
      </c>
    </row>
    <row r="12" spans="1:40" x14ac:dyDescent="0.3">
      <c r="A12" s="13" t="e">
        <f>Persoonsgegevens!#REF!</f>
        <v>#REF!</v>
      </c>
      <c r="B12" s="13" t="e">
        <f>Persoonsgegevens!#REF!</f>
        <v>#REF!</v>
      </c>
      <c r="C12" s="13" t="e">
        <f>Persoonsgegevens!#REF!</f>
        <v>#REF!</v>
      </c>
      <c r="D12" s="25" t="e">
        <f>Persoonsgegevens!#REF!</f>
        <v>#REF!</v>
      </c>
      <c r="E12" s="14">
        <f>Uren!D8</f>
        <v>0</v>
      </c>
      <c r="F12" s="14">
        <f>Uren!G8</f>
        <v>0</v>
      </c>
      <c r="H12" s="14">
        <f>(Uren!E8+Uren!F8)</f>
        <v>0</v>
      </c>
      <c r="I12" s="34" t="e">
        <f t="shared" si="0"/>
        <v>#REF!</v>
      </c>
      <c r="J12" s="34" t="e">
        <f t="shared" si="1"/>
        <v>#REF!</v>
      </c>
      <c r="K12" s="26">
        <v>0</v>
      </c>
      <c r="L12" s="26">
        <v>0</v>
      </c>
      <c r="M12" s="26">
        <v>0</v>
      </c>
      <c r="N12" s="34" t="e">
        <f t="shared" si="2"/>
        <v>#REF!</v>
      </c>
      <c r="O12" s="34">
        <v>0</v>
      </c>
      <c r="P12" s="34">
        <v>0</v>
      </c>
      <c r="Q12" s="34" t="e">
        <f t="shared" si="3"/>
        <v>#REF!</v>
      </c>
      <c r="R12" s="34" t="e">
        <f t="shared" si="4"/>
        <v>#REF!</v>
      </c>
      <c r="S12" s="34" t="e">
        <f t="shared" si="5"/>
        <v>#REF!</v>
      </c>
      <c r="T12" s="34" t="e">
        <f t="shared" si="6"/>
        <v>#REF!</v>
      </c>
      <c r="U12" s="35" t="e">
        <f t="shared" si="7"/>
        <v>#REF!</v>
      </c>
      <c r="V12" s="34" t="e">
        <f t="shared" si="20"/>
        <v>#REF!</v>
      </c>
      <c r="W12" s="35" t="e">
        <f t="shared" si="8"/>
        <v>#REF!</v>
      </c>
      <c r="X12" s="34" t="e">
        <f t="shared" si="9"/>
        <v>#REF!</v>
      </c>
      <c r="Y12" s="35" t="e">
        <f t="shared" si="10"/>
        <v>#REF!</v>
      </c>
      <c r="Z12" s="34" t="e">
        <f t="shared" si="21"/>
        <v>#REF!</v>
      </c>
      <c r="AA12" s="35" t="e">
        <f t="shared" si="11"/>
        <v>#REF!</v>
      </c>
      <c r="AB12" s="34" t="e">
        <f t="shared" si="12"/>
        <v>#REF!</v>
      </c>
      <c r="AC12" s="35" t="e">
        <f t="shared" si="13"/>
        <v>#REF!</v>
      </c>
      <c r="AD12" s="34" t="e">
        <f t="shared" si="14"/>
        <v>#REF!</v>
      </c>
      <c r="AE12" s="34" t="e">
        <f t="shared" si="15"/>
        <v>#REF!</v>
      </c>
      <c r="AF12" s="34" t="e">
        <f t="shared" si="16"/>
        <v>#REF!</v>
      </c>
      <c r="AG12" s="34">
        <v>50</v>
      </c>
      <c r="AH12" s="27" t="e">
        <f t="shared" si="17"/>
        <v>#REF!</v>
      </c>
      <c r="AI12" s="27" t="e">
        <f>IF(Persoonsgegevens!#REF!&lt;60,$AI$1*S12,0)</f>
        <v>#REF!</v>
      </c>
      <c r="AJ12" s="28" t="e">
        <f t="shared" si="18"/>
        <v>#REF!</v>
      </c>
      <c r="AK12" s="17">
        <f>Voorschotten!D8</f>
        <v>0</v>
      </c>
      <c r="AL12" s="17">
        <f>Inhoudingen_Uniform!D8</f>
        <v>0</v>
      </c>
      <c r="AM12" s="17">
        <f>Inhoudingen_Boetes!D8</f>
        <v>0</v>
      </c>
      <c r="AN12" s="27" t="e">
        <f t="shared" si="19"/>
        <v>#REF!</v>
      </c>
    </row>
    <row r="13" spans="1:40" x14ac:dyDescent="0.3">
      <c r="A13" s="13">
        <f>Persoonsgegevens!A9</f>
        <v>30108</v>
      </c>
      <c r="B13" s="13" t="str">
        <f>Persoonsgegevens!B9</f>
        <v>LETTERBOOM</v>
      </c>
      <c r="C13" s="13" t="str">
        <f>Persoonsgegevens!C9</f>
        <v>ANDRE</v>
      </c>
      <c r="D13" s="25">
        <f>Persoonsgegevens!D9</f>
        <v>8.6</v>
      </c>
      <c r="E13" s="14">
        <f>Uren!D9</f>
        <v>0</v>
      </c>
      <c r="F13" s="14">
        <f>Uren!G9</f>
        <v>0</v>
      </c>
      <c r="H13" s="14">
        <f>(Uren!E9+Uren!F9)</f>
        <v>0</v>
      </c>
      <c r="I13" s="34">
        <f t="shared" si="0"/>
        <v>0</v>
      </c>
      <c r="J13" s="34">
        <f t="shared" si="1"/>
        <v>0</v>
      </c>
      <c r="K13" s="26">
        <v>0</v>
      </c>
      <c r="L13" s="26">
        <v>0</v>
      </c>
      <c r="M13" s="26">
        <v>0</v>
      </c>
      <c r="N13" s="34">
        <f t="shared" si="2"/>
        <v>0</v>
      </c>
      <c r="O13" s="34">
        <v>0</v>
      </c>
      <c r="P13" s="34">
        <v>0</v>
      </c>
      <c r="Q13" s="34">
        <f t="shared" si="3"/>
        <v>0</v>
      </c>
      <c r="R13" s="34">
        <f t="shared" si="4"/>
        <v>0</v>
      </c>
      <c r="S13" s="34">
        <f t="shared" si="5"/>
        <v>0</v>
      </c>
      <c r="T13" s="34">
        <f t="shared" si="6"/>
        <v>0</v>
      </c>
      <c r="U13" s="35">
        <f t="shared" si="7"/>
        <v>-2646</v>
      </c>
      <c r="V13" s="34">
        <f t="shared" si="20"/>
        <v>0</v>
      </c>
      <c r="W13" s="35">
        <f t="shared" si="8"/>
        <v>-2646</v>
      </c>
      <c r="X13" s="34">
        <f t="shared" si="9"/>
        <v>0</v>
      </c>
      <c r="Y13" s="35">
        <f t="shared" si="10"/>
        <v>0</v>
      </c>
      <c r="Z13" s="34">
        <f t="shared" si="21"/>
        <v>0</v>
      </c>
      <c r="AA13" s="35">
        <f t="shared" si="11"/>
        <v>0</v>
      </c>
      <c r="AB13" s="34">
        <f t="shared" si="12"/>
        <v>0</v>
      </c>
      <c r="AC13" s="35">
        <f t="shared" si="13"/>
        <v>0</v>
      </c>
      <c r="AD13" s="34">
        <f t="shared" si="14"/>
        <v>0</v>
      </c>
      <c r="AE13" s="34">
        <f t="shared" si="15"/>
        <v>0</v>
      </c>
      <c r="AF13" s="34">
        <f t="shared" si="16"/>
        <v>0</v>
      </c>
      <c r="AG13" s="34">
        <v>50</v>
      </c>
      <c r="AH13" s="27">
        <f t="shared" si="17"/>
        <v>0</v>
      </c>
      <c r="AI13" s="27">
        <f ca="1">IF(Persoonsgegevens!M9&lt;60,$AI$1*S13,0)</f>
        <v>0</v>
      </c>
      <c r="AJ13" s="28">
        <f t="shared" ca="1" si="18"/>
        <v>0</v>
      </c>
      <c r="AK13" s="17">
        <f>Voorschotten!D9</f>
        <v>0</v>
      </c>
      <c r="AL13" s="17">
        <f>Inhoudingen_Uniform!D9</f>
        <v>0</v>
      </c>
      <c r="AM13" s="17">
        <f>Inhoudingen_Boetes!D9</f>
        <v>0</v>
      </c>
      <c r="AN13" s="27">
        <f t="shared" ca="1" si="19"/>
        <v>0</v>
      </c>
    </row>
    <row r="14" spans="1:40" x14ac:dyDescent="0.3">
      <c r="A14" s="13">
        <f>Persoonsgegevens!A10</f>
        <v>30109</v>
      </c>
      <c r="B14" s="13" t="str">
        <f>Persoonsgegevens!B10</f>
        <v>LOWTOE</v>
      </c>
      <c r="C14" s="13" t="str">
        <f>Persoonsgegevens!C10</f>
        <v>BISOENDATH</v>
      </c>
      <c r="D14" s="25">
        <f>Persoonsgegevens!D10</f>
        <v>7.31</v>
      </c>
      <c r="E14" s="14">
        <f>Uren!D10</f>
        <v>0</v>
      </c>
      <c r="F14" s="14">
        <f>Uren!G10</f>
        <v>0</v>
      </c>
      <c r="H14" s="14">
        <f>(Uren!E10+Uren!F10)</f>
        <v>0</v>
      </c>
      <c r="I14" s="34">
        <f t="shared" si="0"/>
        <v>0</v>
      </c>
      <c r="J14" s="34">
        <f t="shared" si="1"/>
        <v>0</v>
      </c>
      <c r="K14" s="26">
        <v>0</v>
      </c>
      <c r="L14" s="26">
        <v>0</v>
      </c>
      <c r="M14" s="26">
        <v>0</v>
      </c>
      <c r="N14" s="34">
        <f t="shared" si="2"/>
        <v>0</v>
      </c>
      <c r="O14" s="34">
        <v>0</v>
      </c>
      <c r="P14" s="34">
        <v>0</v>
      </c>
      <c r="Q14" s="34">
        <f t="shared" si="3"/>
        <v>0</v>
      </c>
      <c r="R14" s="34">
        <f t="shared" si="4"/>
        <v>0</v>
      </c>
      <c r="S14" s="34">
        <f t="shared" si="5"/>
        <v>0</v>
      </c>
      <c r="T14" s="34">
        <f t="shared" si="6"/>
        <v>0</v>
      </c>
      <c r="U14" s="35">
        <f t="shared" si="7"/>
        <v>-2646</v>
      </c>
      <c r="V14" s="34">
        <f t="shared" si="20"/>
        <v>0</v>
      </c>
      <c r="W14" s="35">
        <f t="shared" si="8"/>
        <v>-2646</v>
      </c>
      <c r="X14" s="34">
        <f t="shared" si="9"/>
        <v>0</v>
      </c>
      <c r="Y14" s="35">
        <f t="shared" si="10"/>
        <v>0</v>
      </c>
      <c r="Z14" s="34">
        <f t="shared" si="21"/>
        <v>0</v>
      </c>
      <c r="AA14" s="35">
        <f t="shared" si="11"/>
        <v>0</v>
      </c>
      <c r="AB14" s="34">
        <f t="shared" si="12"/>
        <v>0</v>
      </c>
      <c r="AC14" s="35">
        <f t="shared" si="13"/>
        <v>0</v>
      </c>
      <c r="AD14" s="34">
        <f t="shared" si="14"/>
        <v>0</v>
      </c>
      <c r="AE14" s="34">
        <f t="shared" si="15"/>
        <v>0</v>
      </c>
      <c r="AF14" s="34">
        <f t="shared" si="16"/>
        <v>0</v>
      </c>
      <c r="AG14" s="34">
        <v>50</v>
      </c>
      <c r="AH14" s="27">
        <f t="shared" si="17"/>
        <v>0</v>
      </c>
      <c r="AI14" s="27">
        <f ca="1">IF(Persoonsgegevens!M10&lt;60,$AI$1*S14,0)</f>
        <v>0</v>
      </c>
      <c r="AJ14" s="28">
        <f t="shared" ca="1" si="18"/>
        <v>0</v>
      </c>
      <c r="AK14" s="17">
        <f>Voorschotten!D10</f>
        <v>0</v>
      </c>
      <c r="AL14" s="17">
        <f>Inhoudingen_Uniform!D10</f>
        <v>0</v>
      </c>
      <c r="AM14" s="17">
        <f>Inhoudingen_Boetes!D10</f>
        <v>0</v>
      </c>
      <c r="AN14" s="27">
        <f t="shared" ca="1" si="19"/>
        <v>0</v>
      </c>
    </row>
    <row r="15" spans="1:40" x14ac:dyDescent="0.3">
      <c r="A15" s="13">
        <f>Persoonsgegevens!A11</f>
        <v>30110</v>
      </c>
      <c r="B15" s="13" t="str">
        <f>Persoonsgegevens!B11</f>
        <v>LILMAN</v>
      </c>
      <c r="C15" s="13" t="str">
        <f>Persoonsgegevens!C11</f>
        <v>RAMRAJIE</v>
      </c>
      <c r="D15" s="25">
        <f>Persoonsgegevens!D11</f>
        <v>8.6</v>
      </c>
      <c r="E15" s="14">
        <f>Uren!D11</f>
        <v>0</v>
      </c>
      <c r="F15" s="14">
        <f>Uren!G11</f>
        <v>0</v>
      </c>
      <c r="H15" s="14">
        <f>(Uren!E11+Uren!F11)</f>
        <v>0</v>
      </c>
      <c r="I15" s="34">
        <f t="shared" si="0"/>
        <v>0</v>
      </c>
      <c r="J15" s="34">
        <f t="shared" si="1"/>
        <v>0</v>
      </c>
      <c r="K15" s="26">
        <v>0</v>
      </c>
      <c r="L15" s="26">
        <v>0</v>
      </c>
      <c r="M15" s="26">
        <v>0</v>
      </c>
      <c r="N15" s="34">
        <f t="shared" si="2"/>
        <v>0</v>
      </c>
      <c r="O15" s="34">
        <v>0</v>
      </c>
      <c r="P15" s="34">
        <v>0</v>
      </c>
      <c r="Q15" s="34">
        <f t="shared" si="3"/>
        <v>0</v>
      </c>
      <c r="R15" s="34">
        <f t="shared" si="4"/>
        <v>0</v>
      </c>
      <c r="S15" s="34">
        <f t="shared" si="5"/>
        <v>0</v>
      </c>
      <c r="T15" s="34">
        <f t="shared" si="6"/>
        <v>0</v>
      </c>
      <c r="U15" s="35">
        <f t="shared" si="7"/>
        <v>-2646</v>
      </c>
      <c r="V15" s="34">
        <f t="shared" si="20"/>
        <v>0</v>
      </c>
      <c r="W15" s="35">
        <f t="shared" si="8"/>
        <v>-2646</v>
      </c>
      <c r="X15" s="34">
        <f t="shared" si="9"/>
        <v>0</v>
      </c>
      <c r="Y15" s="35">
        <f t="shared" si="10"/>
        <v>0</v>
      </c>
      <c r="Z15" s="34">
        <f t="shared" si="21"/>
        <v>0</v>
      </c>
      <c r="AA15" s="35">
        <f t="shared" si="11"/>
        <v>0</v>
      </c>
      <c r="AB15" s="34">
        <f t="shared" si="12"/>
        <v>0</v>
      </c>
      <c r="AC15" s="35">
        <f t="shared" si="13"/>
        <v>0</v>
      </c>
      <c r="AD15" s="34">
        <f t="shared" si="14"/>
        <v>0</v>
      </c>
      <c r="AE15" s="34">
        <f t="shared" si="15"/>
        <v>0</v>
      </c>
      <c r="AF15" s="34">
        <f t="shared" si="16"/>
        <v>0</v>
      </c>
      <c r="AG15" s="34">
        <v>50</v>
      </c>
      <c r="AH15" s="27">
        <f t="shared" si="17"/>
        <v>0</v>
      </c>
      <c r="AI15" s="27">
        <f ca="1">IF(Persoonsgegevens!M11&lt;60,$AI$1*S15,0)</f>
        <v>0</v>
      </c>
      <c r="AJ15" s="28">
        <f t="shared" ca="1" si="18"/>
        <v>0</v>
      </c>
      <c r="AK15" s="17">
        <f>Voorschotten!D11</f>
        <v>0</v>
      </c>
      <c r="AL15" s="17">
        <f>Inhoudingen_Uniform!D11</f>
        <v>0</v>
      </c>
      <c r="AM15" s="17">
        <f>Inhoudingen_Boetes!D11</f>
        <v>0</v>
      </c>
      <c r="AN15" s="27">
        <f t="shared" ca="1" si="19"/>
        <v>0</v>
      </c>
    </row>
    <row r="16" spans="1:40" x14ac:dyDescent="0.3">
      <c r="A16" s="13">
        <f>Persoonsgegevens!A12</f>
        <v>30111</v>
      </c>
      <c r="B16" s="13" t="str">
        <f>Persoonsgegevens!B12</f>
        <v>PALTAN</v>
      </c>
      <c r="C16" s="13" t="str">
        <f>Persoonsgegevens!C12</f>
        <v>CHANDERPERKASH</v>
      </c>
      <c r="D16" s="25">
        <f>Persoonsgegevens!D12</f>
        <v>6.01</v>
      </c>
      <c r="E16" s="14">
        <f>Uren!D12</f>
        <v>0</v>
      </c>
      <c r="F16" s="14">
        <f>Uren!G12</f>
        <v>0</v>
      </c>
      <c r="H16" s="14">
        <f>(Uren!E12+Uren!F12)</f>
        <v>0</v>
      </c>
      <c r="I16" s="34">
        <f t="shared" si="0"/>
        <v>0</v>
      </c>
      <c r="J16" s="34">
        <f t="shared" si="1"/>
        <v>0</v>
      </c>
      <c r="K16" s="26">
        <v>0</v>
      </c>
      <c r="L16" s="26">
        <v>0</v>
      </c>
      <c r="M16" s="26">
        <v>0</v>
      </c>
      <c r="N16" s="34">
        <f t="shared" si="2"/>
        <v>0</v>
      </c>
      <c r="O16" s="34">
        <v>0</v>
      </c>
      <c r="P16" s="34">
        <v>0</v>
      </c>
      <c r="Q16" s="34">
        <f t="shared" si="3"/>
        <v>0</v>
      </c>
      <c r="R16" s="34">
        <f t="shared" si="4"/>
        <v>0</v>
      </c>
      <c r="S16" s="34">
        <f t="shared" si="5"/>
        <v>0</v>
      </c>
      <c r="T16" s="34">
        <f t="shared" si="6"/>
        <v>0</v>
      </c>
      <c r="U16" s="35">
        <f t="shared" si="7"/>
        <v>-2646</v>
      </c>
      <c r="V16" s="34">
        <f t="shared" si="20"/>
        <v>0</v>
      </c>
      <c r="W16" s="35">
        <f t="shared" si="8"/>
        <v>-2646</v>
      </c>
      <c r="X16" s="34">
        <f t="shared" si="9"/>
        <v>0</v>
      </c>
      <c r="Y16" s="35">
        <f t="shared" si="10"/>
        <v>0</v>
      </c>
      <c r="Z16" s="34">
        <f t="shared" si="21"/>
        <v>0</v>
      </c>
      <c r="AA16" s="35">
        <f t="shared" si="11"/>
        <v>0</v>
      </c>
      <c r="AB16" s="34">
        <f t="shared" si="12"/>
        <v>0</v>
      </c>
      <c r="AC16" s="35">
        <f t="shared" si="13"/>
        <v>0</v>
      </c>
      <c r="AD16" s="34">
        <f t="shared" si="14"/>
        <v>0</v>
      </c>
      <c r="AE16" s="34">
        <f t="shared" si="15"/>
        <v>0</v>
      </c>
      <c r="AF16" s="34">
        <f t="shared" si="16"/>
        <v>0</v>
      </c>
      <c r="AG16" s="34">
        <v>50</v>
      </c>
      <c r="AH16" s="27">
        <f t="shared" si="17"/>
        <v>0</v>
      </c>
      <c r="AI16" s="27">
        <f ca="1">IF(Persoonsgegevens!M12&lt;60,$AI$1*S16,0)</f>
        <v>0</v>
      </c>
      <c r="AJ16" s="28">
        <f t="shared" ca="1" si="18"/>
        <v>0</v>
      </c>
      <c r="AK16" s="17">
        <f>Voorschotten!D12</f>
        <v>0</v>
      </c>
      <c r="AL16" s="17">
        <f>Inhoudingen_Uniform!D12</f>
        <v>0</v>
      </c>
      <c r="AM16" s="17">
        <f>Inhoudingen_Boetes!D12</f>
        <v>0</v>
      </c>
      <c r="AN16" s="27">
        <f t="shared" ca="1" si="19"/>
        <v>0</v>
      </c>
    </row>
    <row r="17" spans="1:40" x14ac:dyDescent="0.3">
      <c r="A17" s="13">
        <f>Persoonsgegevens!A13</f>
        <v>30112</v>
      </c>
      <c r="B17" s="13" t="str">
        <f>Persoonsgegevens!B13</f>
        <v>POTT</v>
      </c>
      <c r="C17" s="13" t="str">
        <f>Persoonsgegevens!C13</f>
        <v>GILLIANO</v>
      </c>
      <c r="D17" s="25">
        <f>Persoonsgegevens!D13</f>
        <v>8.6</v>
      </c>
      <c r="E17" s="14">
        <f>Uren!D13</f>
        <v>0</v>
      </c>
      <c r="F17" s="14">
        <f>Uren!G13</f>
        <v>0</v>
      </c>
      <c r="H17" s="14">
        <f>(Uren!E13+Uren!F13)</f>
        <v>0</v>
      </c>
      <c r="I17" s="34">
        <f t="shared" si="0"/>
        <v>0</v>
      </c>
      <c r="J17" s="34">
        <f t="shared" si="1"/>
        <v>0</v>
      </c>
      <c r="K17" s="26">
        <v>0</v>
      </c>
      <c r="L17" s="26">
        <v>0</v>
      </c>
      <c r="M17" s="26">
        <v>0</v>
      </c>
      <c r="N17" s="34">
        <f t="shared" si="2"/>
        <v>0</v>
      </c>
      <c r="O17" s="34">
        <v>0</v>
      </c>
      <c r="P17" s="34">
        <v>0</v>
      </c>
      <c r="Q17" s="34">
        <f t="shared" si="3"/>
        <v>0</v>
      </c>
      <c r="R17" s="34">
        <f t="shared" si="4"/>
        <v>0</v>
      </c>
      <c r="S17" s="34">
        <f t="shared" si="5"/>
        <v>0</v>
      </c>
      <c r="T17" s="34">
        <f t="shared" si="6"/>
        <v>0</v>
      </c>
      <c r="U17" s="35">
        <f t="shared" si="7"/>
        <v>-2646</v>
      </c>
      <c r="V17" s="34">
        <f t="shared" si="20"/>
        <v>0</v>
      </c>
      <c r="W17" s="35">
        <f t="shared" si="8"/>
        <v>-2646</v>
      </c>
      <c r="X17" s="34">
        <f t="shared" si="9"/>
        <v>0</v>
      </c>
      <c r="Y17" s="35">
        <f t="shared" si="10"/>
        <v>0</v>
      </c>
      <c r="Z17" s="34">
        <f t="shared" si="21"/>
        <v>0</v>
      </c>
      <c r="AA17" s="35">
        <f t="shared" si="11"/>
        <v>0</v>
      </c>
      <c r="AB17" s="34">
        <f t="shared" si="12"/>
        <v>0</v>
      </c>
      <c r="AC17" s="35">
        <f t="shared" si="13"/>
        <v>0</v>
      </c>
      <c r="AD17" s="34">
        <f t="shared" si="14"/>
        <v>0</v>
      </c>
      <c r="AE17" s="34">
        <f t="shared" si="15"/>
        <v>0</v>
      </c>
      <c r="AF17" s="34">
        <f t="shared" si="16"/>
        <v>0</v>
      </c>
      <c r="AG17" s="34">
        <v>50</v>
      </c>
      <c r="AH17" s="27">
        <f t="shared" si="17"/>
        <v>0</v>
      </c>
      <c r="AI17" s="27">
        <f>IF(Persoonsgegevens!M13&lt;60,$AI$1*S17,0)</f>
        <v>0</v>
      </c>
      <c r="AJ17" s="28">
        <f t="shared" si="18"/>
        <v>0</v>
      </c>
      <c r="AK17" s="17">
        <f>Voorschotten!D13</f>
        <v>0</v>
      </c>
      <c r="AL17" s="17">
        <f>Inhoudingen_Uniform!D13</f>
        <v>0</v>
      </c>
      <c r="AM17" s="17">
        <f>Inhoudingen_Boetes!D13</f>
        <v>0</v>
      </c>
      <c r="AN17" s="27">
        <f t="shared" si="19"/>
        <v>0</v>
      </c>
    </row>
    <row r="18" spans="1:40" x14ac:dyDescent="0.3">
      <c r="A18" s="13">
        <f>Persoonsgegevens!A14</f>
        <v>30113</v>
      </c>
      <c r="B18" s="13" t="str">
        <f>Persoonsgegevens!B14</f>
        <v>RAMSARAN</v>
      </c>
      <c r="C18" s="13" t="str">
        <f>Persoonsgegevens!C14</f>
        <v>SANGITAWATIE</v>
      </c>
      <c r="D18" s="25">
        <f>Persoonsgegevens!D14</f>
        <v>8.6</v>
      </c>
      <c r="E18" s="14">
        <f>Uren!D14</f>
        <v>0</v>
      </c>
      <c r="F18" s="14">
        <f>Uren!G14</f>
        <v>0</v>
      </c>
      <c r="H18" s="14">
        <f>(Uren!E14+Uren!F14)</f>
        <v>0</v>
      </c>
      <c r="I18" s="34">
        <f t="shared" si="0"/>
        <v>0</v>
      </c>
      <c r="J18" s="34">
        <f t="shared" si="1"/>
        <v>0</v>
      </c>
      <c r="K18" s="26">
        <v>0</v>
      </c>
      <c r="L18" s="26">
        <v>0</v>
      </c>
      <c r="M18" s="26">
        <v>0</v>
      </c>
      <c r="N18" s="34">
        <f t="shared" si="2"/>
        <v>0</v>
      </c>
      <c r="O18" s="34">
        <v>0</v>
      </c>
      <c r="P18" s="34">
        <v>0</v>
      </c>
      <c r="Q18" s="34">
        <f t="shared" si="3"/>
        <v>0</v>
      </c>
      <c r="R18" s="34">
        <f t="shared" si="4"/>
        <v>0</v>
      </c>
      <c r="S18" s="34">
        <f t="shared" si="5"/>
        <v>0</v>
      </c>
      <c r="T18" s="34">
        <f t="shared" si="6"/>
        <v>0</v>
      </c>
      <c r="U18" s="35">
        <f t="shared" si="7"/>
        <v>-2646</v>
      </c>
      <c r="V18" s="34">
        <f t="shared" si="20"/>
        <v>0</v>
      </c>
      <c r="W18" s="35">
        <f t="shared" si="8"/>
        <v>-2646</v>
      </c>
      <c r="X18" s="34">
        <f t="shared" si="9"/>
        <v>0</v>
      </c>
      <c r="Y18" s="35">
        <f t="shared" si="10"/>
        <v>0</v>
      </c>
      <c r="Z18" s="34">
        <f t="shared" si="21"/>
        <v>0</v>
      </c>
      <c r="AA18" s="35">
        <f t="shared" si="11"/>
        <v>0</v>
      </c>
      <c r="AB18" s="34">
        <f t="shared" si="12"/>
        <v>0</v>
      </c>
      <c r="AC18" s="35">
        <f t="shared" si="13"/>
        <v>0</v>
      </c>
      <c r="AD18" s="34">
        <f t="shared" si="14"/>
        <v>0</v>
      </c>
      <c r="AE18" s="34">
        <f t="shared" si="15"/>
        <v>0</v>
      </c>
      <c r="AF18" s="34">
        <f t="shared" si="16"/>
        <v>0</v>
      </c>
      <c r="AG18" s="34">
        <v>50</v>
      </c>
      <c r="AH18" s="27">
        <f t="shared" si="17"/>
        <v>0</v>
      </c>
      <c r="AI18" s="27">
        <f ca="1">IF(Persoonsgegevens!M14&lt;60,$AI$1*S18,0)</f>
        <v>0</v>
      </c>
      <c r="AJ18" s="28">
        <f t="shared" ca="1" si="18"/>
        <v>0</v>
      </c>
      <c r="AK18" s="17">
        <f>Voorschotten!D14</f>
        <v>0</v>
      </c>
      <c r="AL18" s="17">
        <f>Inhoudingen_Uniform!D14</f>
        <v>0</v>
      </c>
      <c r="AM18" s="17">
        <f>Inhoudingen_Boetes!D14</f>
        <v>0</v>
      </c>
      <c r="AN18" s="27">
        <f t="shared" ca="1" si="19"/>
        <v>0</v>
      </c>
    </row>
    <row r="19" spans="1:40" x14ac:dyDescent="0.3">
      <c r="A19" s="13">
        <f>Persoonsgegevens!A15</f>
        <v>30114</v>
      </c>
      <c r="B19" s="13" t="str">
        <f>Persoonsgegevens!B15</f>
        <v>SOEKLAL</v>
      </c>
      <c r="C19" s="13" t="str">
        <f>Persoonsgegevens!C15</f>
        <v>SOEKRADJIE</v>
      </c>
      <c r="D19" s="25">
        <f>Persoonsgegevens!D15</f>
        <v>6.01</v>
      </c>
      <c r="E19" s="14">
        <f>Uren!D15</f>
        <v>0</v>
      </c>
      <c r="F19" s="14">
        <f>Uren!G15</f>
        <v>0</v>
      </c>
      <c r="H19" s="14">
        <f>(Uren!E15+Uren!F15)</f>
        <v>0</v>
      </c>
      <c r="I19" s="34">
        <f t="shared" si="0"/>
        <v>0</v>
      </c>
      <c r="J19" s="34">
        <f t="shared" si="1"/>
        <v>0</v>
      </c>
      <c r="K19" s="26">
        <v>0</v>
      </c>
      <c r="L19" s="26">
        <v>0</v>
      </c>
      <c r="M19" s="26">
        <v>0</v>
      </c>
      <c r="N19" s="34">
        <f t="shared" si="2"/>
        <v>0</v>
      </c>
      <c r="O19" s="34">
        <v>0</v>
      </c>
      <c r="P19" s="34">
        <v>0</v>
      </c>
      <c r="Q19" s="34">
        <f t="shared" si="3"/>
        <v>0</v>
      </c>
      <c r="R19" s="34">
        <f t="shared" si="4"/>
        <v>0</v>
      </c>
      <c r="S19" s="34">
        <f t="shared" si="5"/>
        <v>0</v>
      </c>
      <c r="T19" s="34">
        <f t="shared" si="6"/>
        <v>0</v>
      </c>
      <c r="U19" s="35">
        <f t="shared" si="7"/>
        <v>-2646</v>
      </c>
      <c r="V19" s="34">
        <f t="shared" si="20"/>
        <v>0</v>
      </c>
      <c r="W19" s="35">
        <f t="shared" si="8"/>
        <v>-2646</v>
      </c>
      <c r="X19" s="34">
        <f t="shared" si="9"/>
        <v>0</v>
      </c>
      <c r="Y19" s="35">
        <f t="shared" si="10"/>
        <v>0</v>
      </c>
      <c r="Z19" s="34">
        <f t="shared" si="21"/>
        <v>0</v>
      </c>
      <c r="AA19" s="35">
        <f t="shared" si="11"/>
        <v>0</v>
      </c>
      <c r="AB19" s="34">
        <f t="shared" si="12"/>
        <v>0</v>
      </c>
      <c r="AC19" s="35">
        <f t="shared" si="13"/>
        <v>0</v>
      </c>
      <c r="AD19" s="34">
        <f t="shared" si="14"/>
        <v>0</v>
      </c>
      <c r="AE19" s="34">
        <f t="shared" si="15"/>
        <v>0</v>
      </c>
      <c r="AF19" s="34">
        <f t="shared" si="16"/>
        <v>0</v>
      </c>
      <c r="AG19" s="34">
        <v>50</v>
      </c>
      <c r="AH19" s="27">
        <f t="shared" si="17"/>
        <v>0</v>
      </c>
      <c r="AI19" s="27">
        <f ca="1">IF(Persoonsgegevens!M15&lt;60,$AI$1*S19,0)</f>
        <v>0</v>
      </c>
      <c r="AJ19" s="28">
        <f t="shared" ca="1" si="18"/>
        <v>0</v>
      </c>
      <c r="AK19" s="17">
        <f>Voorschotten!D15</f>
        <v>0</v>
      </c>
      <c r="AL19" s="17">
        <f>Inhoudingen_Uniform!D15</f>
        <v>0</v>
      </c>
      <c r="AM19" s="17">
        <f>Inhoudingen_Boetes!D15</f>
        <v>0</v>
      </c>
      <c r="AN19" s="27">
        <f t="shared" ca="1" si="19"/>
        <v>0</v>
      </c>
    </row>
    <row r="20" spans="1:40" x14ac:dyDescent="0.3">
      <c r="A20" s="13" t="e">
        <f>Persoonsgegevens!#REF!</f>
        <v>#REF!</v>
      </c>
      <c r="B20" s="13" t="e">
        <f>Persoonsgegevens!#REF!</f>
        <v>#REF!</v>
      </c>
      <c r="C20" s="13" t="e">
        <f>Persoonsgegevens!#REF!</f>
        <v>#REF!</v>
      </c>
      <c r="D20" s="25" t="e">
        <f>Persoonsgegevens!#REF!</f>
        <v>#REF!</v>
      </c>
      <c r="E20" s="14">
        <f>Uren!D16</f>
        <v>0</v>
      </c>
      <c r="F20" s="14">
        <f>Uren!G16</f>
        <v>0</v>
      </c>
      <c r="H20" s="14">
        <f>(Uren!E16+Uren!F16)</f>
        <v>0</v>
      </c>
      <c r="I20" s="34" t="e">
        <f t="shared" si="0"/>
        <v>#REF!</v>
      </c>
      <c r="J20" s="34" t="e">
        <f t="shared" si="1"/>
        <v>#REF!</v>
      </c>
      <c r="K20" s="26">
        <v>0</v>
      </c>
      <c r="L20" s="26">
        <v>0</v>
      </c>
      <c r="M20" s="26">
        <v>0</v>
      </c>
      <c r="N20" s="34" t="e">
        <f t="shared" si="2"/>
        <v>#REF!</v>
      </c>
      <c r="O20" s="34">
        <v>0</v>
      </c>
      <c r="P20" s="34">
        <v>0</v>
      </c>
      <c r="Q20" s="34" t="e">
        <f t="shared" si="3"/>
        <v>#REF!</v>
      </c>
      <c r="R20" s="34" t="e">
        <f t="shared" si="4"/>
        <v>#REF!</v>
      </c>
      <c r="S20" s="34" t="e">
        <f t="shared" si="5"/>
        <v>#REF!</v>
      </c>
      <c r="T20" s="34" t="e">
        <f t="shared" si="6"/>
        <v>#REF!</v>
      </c>
      <c r="U20" s="35" t="e">
        <f t="shared" si="7"/>
        <v>#REF!</v>
      </c>
      <c r="V20" s="34" t="e">
        <f t="shared" si="20"/>
        <v>#REF!</v>
      </c>
      <c r="W20" s="35" t="e">
        <f t="shared" si="8"/>
        <v>#REF!</v>
      </c>
      <c r="X20" s="34" t="e">
        <f t="shared" si="9"/>
        <v>#REF!</v>
      </c>
      <c r="Y20" s="35" t="e">
        <f t="shared" si="10"/>
        <v>#REF!</v>
      </c>
      <c r="Z20" s="34" t="e">
        <f t="shared" si="21"/>
        <v>#REF!</v>
      </c>
      <c r="AA20" s="35" t="e">
        <f t="shared" si="11"/>
        <v>#REF!</v>
      </c>
      <c r="AB20" s="34" t="e">
        <f t="shared" si="12"/>
        <v>#REF!</v>
      </c>
      <c r="AC20" s="35" t="e">
        <f t="shared" si="13"/>
        <v>#REF!</v>
      </c>
      <c r="AD20" s="34" t="e">
        <f t="shared" si="14"/>
        <v>#REF!</v>
      </c>
      <c r="AE20" s="34" t="e">
        <f t="shared" si="15"/>
        <v>#REF!</v>
      </c>
      <c r="AF20" s="34" t="e">
        <f t="shared" si="16"/>
        <v>#REF!</v>
      </c>
      <c r="AG20" s="34">
        <v>50</v>
      </c>
      <c r="AH20" s="27" t="e">
        <f t="shared" si="17"/>
        <v>#REF!</v>
      </c>
      <c r="AI20" s="27" t="e">
        <f>IF(Persoonsgegevens!#REF!&lt;60,$AI$1*S20,0)</f>
        <v>#REF!</v>
      </c>
      <c r="AJ20" s="28" t="e">
        <f t="shared" si="18"/>
        <v>#REF!</v>
      </c>
      <c r="AK20" s="17">
        <f>Voorschotten!D16</f>
        <v>0</v>
      </c>
      <c r="AL20" s="17">
        <f>Inhoudingen_Uniform!D16</f>
        <v>0</v>
      </c>
      <c r="AM20" s="17">
        <f>Inhoudingen_Boetes!D16</f>
        <v>0</v>
      </c>
      <c r="AN20" s="27" t="e">
        <f t="shared" si="19"/>
        <v>#REF!</v>
      </c>
    </row>
    <row r="21" spans="1:40" x14ac:dyDescent="0.3">
      <c r="A21" s="13" t="e">
        <f>Persoonsgegevens!#REF!</f>
        <v>#REF!</v>
      </c>
      <c r="B21" s="13" t="e">
        <f>Persoonsgegevens!#REF!</f>
        <v>#REF!</v>
      </c>
      <c r="C21" s="13" t="e">
        <f>Persoonsgegevens!#REF!</f>
        <v>#REF!</v>
      </c>
      <c r="D21" s="25" t="e">
        <f>Persoonsgegevens!#REF!</f>
        <v>#REF!</v>
      </c>
      <c r="E21" s="14">
        <f>Uren!D17</f>
        <v>0</v>
      </c>
      <c r="F21" s="14">
        <f>Uren!G17</f>
        <v>0</v>
      </c>
      <c r="H21" s="14">
        <f>(Uren!E17+Uren!F17)</f>
        <v>0</v>
      </c>
      <c r="I21" s="34" t="e">
        <f t="shared" si="0"/>
        <v>#REF!</v>
      </c>
      <c r="J21" s="34" t="e">
        <f t="shared" si="1"/>
        <v>#REF!</v>
      </c>
      <c r="K21" s="26">
        <v>0</v>
      </c>
      <c r="L21" s="26">
        <v>0</v>
      </c>
      <c r="M21" s="26">
        <v>0</v>
      </c>
      <c r="N21" s="34" t="e">
        <f t="shared" si="2"/>
        <v>#REF!</v>
      </c>
      <c r="O21" s="34">
        <v>0</v>
      </c>
      <c r="P21" s="34">
        <v>0</v>
      </c>
      <c r="Q21" s="34" t="e">
        <f t="shared" si="3"/>
        <v>#REF!</v>
      </c>
      <c r="R21" s="34" t="e">
        <f t="shared" si="4"/>
        <v>#REF!</v>
      </c>
      <c r="S21" s="34" t="e">
        <f t="shared" si="5"/>
        <v>#REF!</v>
      </c>
      <c r="T21" s="34" t="e">
        <f t="shared" si="6"/>
        <v>#REF!</v>
      </c>
      <c r="U21" s="35" t="e">
        <f t="shared" si="7"/>
        <v>#REF!</v>
      </c>
      <c r="V21" s="34" t="e">
        <f t="shared" si="20"/>
        <v>#REF!</v>
      </c>
      <c r="W21" s="35" t="e">
        <f t="shared" si="8"/>
        <v>#REF!</v>
      </c>
      <c r="X21" s="34" t="e">
        <f t="shared" si="9"/>
        <v>#REF!</v>
      </c>
      <c r="Y21" s="35" t="e">
        <f t="shared" si="10"/>
        <v>#REF!</v>
      </c>
      <c r="Z21" s="34" t="e">
        <f t="shared" si="21"/>
        <v>#REF!</v>
      </c>
      <c r="AA21" s="35" t="e">
        <f t="shared" si="11"/>
        <v>#REF!</v>
      </c>
      <c r="AB21" s="34" t="e">
        <f t="shared" si="12"/>
        <v>#REF!</v>
      </c>
      <c r="AC21" s="35" t="e">
        <f t="shared" si="13"/>
        <v>#REF!</v>
      </c>
      <c r="AD21" s="34" t="e">
        <f t="shared" si="14"/>
        <v>#REF!</v>
      </c>
      <c r="AE21" s="34" t="e">
        <f t="shared" si="15"/>
        <v>#REF!</v>
      </c>
      <c r="AF21" s="34" t="e">
        <f t="shared" si="16"/>
        <v>#REF!</v>
      </c>
      <c r="AG21" s="34">
        <v>50</v>
      </c>
      <c r="AH21" s="27" t="e">
        <f t="shared" si="17"/>
        <v>#REF!</v>
      </c>
      <c r="AI21" s="27" t="e">
        <f>IF(Persoonsgegevens!#REF!&lt;60,$AI$1*S21,0)</f>
        <v>#REF!</v>
      </c>
      <c r="AJ21" s="28" t="e">
        <f t="shared" si="18"/>
        <v>#REF!</v>
      </c>
      <c r="AK21" s="17">
        <f>Voorschotten!D17</f>
        <v>0</v>
      </c>
      <c r="AL21" s="17">
        <f>Inhoudingen_Uniform!D17</f>
        <v>0</v>
      </c>
      <c r="AM21" s="17">
        <f>Inhoudingen_Boetes!D17</f>
        <v>0</v>
      </c>
      <c r="AN21" s="27" t="e">
        <f t="shared" si="19"/>
        <v>#REF!</v>
      </c>
    </row>
    <row r="22" spans="1:40" x14ac:dyDescent="0.3">
      <c r="A22" s="13" t="e">
        <f>Persoonsgegevens!#REF!</f>
        <v>#REF!</v>
      </c>
      <c r="B22" s="13" t="e">
        <f>Persoonsgegevens!#REF!</f>
        <v>#REF!</v>
      </c>
      <c r="C22" s="13" t="e">
        <f>Persoonsgegevens!#REF!</f>
        <v>#REF!</v>
      </c>
      <c r="D22" s="25" t="e">
        <f>Persoonsgegevens!#REF!</f>
        <v>#REF!</v>
      </c>
      <c r="E22" s="14">
        <f>Uren!D18</f>
        <v>0</v>
      </c>
      <c r="F22" s="14">
        <f>Uren!G18</f>
        <v>0</v>
      </c>
      <c r="H22" s="14">
        <f>(Uren!E18+Uren!F18)</f>
        <v>0</v>
      </c>
      <c r="I22" s="34" t="e">
        <f t="shared" si="0"/>
        <v>#REF!</v>
      </c>
      <c r="J22" s="34" t="e">
        <f t="shared" si="1"/>
        <v>#REF!</v>
      </c>
      <c r="K22" s="26">
        <v>0</v>
      </c>
      <c r="L22" s="26">
        <v>0</v>
      </c>
      <c r="M22" s="26">
        <v>0</v>
      </c>
      <c r="N22" s="34" t="e">
        <f t="shared" si="2"/>
        <v>#REF!</v>
      </c>
      <c r="O22" s="34">
        <v>0</v>
      </c>
      <c r="P22" s="34">
        <v>0</v>
      </c>
      <c r="Q22" s="34" t="e">
        <f t="shared" si="3"/>
        <v>#REF!</v>
      </c>
      <c r="R22" s="34" t="e">
        <f t="shared" si="4"/>
        <v>#REF!</v>
      </c>
      <c r="S22" s="34" t="e">
        <f t="shared" si="5"/>
        <v>#REF!</v>
      </c>
      <c r="T22" s="34" t="e">
        <f t="shared" si="6"/>
        <v>#REF!</v>
      </c>
      <c r="U22" s="35" t="e">
        <f t="shared" si="7"/>
        <v>#REF!</v>
      </c>
      <c r="V22" s="34" t="e">
        <f t="shared" si="20"/>
        <v>#REF!</v>
      </c>
      <c r="W22" s="35" t="e">
        <f t="shared" si="8"/>
        <v>#REF!</v>
      </c>
      <c r="X22" s="34" t="e">
        <f t="shared" si="9"/>
        <v>#REF!</v>
      </c>
      <c r="Y22" s="35" t="e">
        <f t="shared" si="10"/>
        <v>#REF!</v>
      </c>
      <c r="Z22" s="34" t="e">
        <f t="shared" si="21"/>
        <v>#REF!</v>
      </c>
      <c r="AA22" s="35" t="e">
        <f t="shared" si="11"/>
        <v>#REF!</v>
      </c>
      <c r="AB22" s="34" t="e">
        <f t="shared" si="12"/>
        <v>#REF!</v>
      </c>
      <c r="AC22" s="35" t="e">
        <f t="shared" si="13"/>
        <v>#REF!</v>
      </c>
      <c r="AD22" s="34" t="e">
        <f t="shared" si="14"/>
        <v>#REF!</v>
      </c>
      <c r="AE22" s="34" t="e">
        <f t="shared" si="15"/>
        <v>#REF!</v>
      </c>
      <c r="AF22" s="34" t="e">
        <f t="shared" si="16"/>
        <v>#REF!</v>
      </c>
      <c r="AG22" s="34">
        <v>50</v>
      </c>
      <c r="AH22" s="27" t="e">
        <f t="shared" si="17"/>
        <v>#REF!</v>
      </c>
      <c r="AI22" s="27" t="e">
        <f>IF(Persoonsgegevens!#REF!&lt;60,$AI$1*S22,0)</f>
        <v>#REF!</v>
      </c>
      <c r="AJ22" s="28" t="e">
        <f t="shared" si="18"/>
        <v>#REF!</v>
      </c>
      <c r="AK22" s="17">
        <f>Voorschotten!D18</f>
        <v>0</v>
      </c>
      <c r="AL22" s="17">
        <f>Inhoudingen_Uniform!D18</f>
        <v>0</v>
      </c>
      <c r="AM22" s="17">
        <f>Inhoudingen_Boetes!D18</f>
        <v>0</v>
      </c>
      <c r="AN22" s="27" t="e">
        <f t="shared" si="19"/>
        <v>#REF!</v>
      </c>
    </row>
    <row r="23" spans="1:40" x14ac:dyDescent="0.3">
      <c r="A23" s="13">
        <f>Persoonsgegevens!A19</f>
        <v>30118</v>
      </c>
      <c r="B23" s="13" t="str">
        <f>Persoonsgegevens!B19</f>
        <v xml:space="preserve">WHITE </v>
      </c>
      <c r="C23" s="13" t="str">
        <f>Persoonsgegevens!C19</f>
        <v>MARITA S.</v>
      </c>
      <c r="D23" s="25">
        <f>Persoonsgegevens!D19</f>
        <v>8.6</v>
      </c>
      <c r="E23" s="14">
        <f>Uren!D19</f>
        <v>0</v>
      </c>
      <c r="F23" s="14">
        <f>Uren!G19</f>
        <v>0</v>
      </c>
      <c r="H23" s="14">
        <f>(Uren!E19+Uren!F19)</f>
        <v>0</v>
      </c>
      <c r="I23" s="34">
        <f t="shared" si="0"/>
        <v>0</v>
      </c>
      <c r="J23" s="34">
        <f t="shared" si="1"/>
        <v>0</v>
      </c>
      <c r="K23" s="26">
        <v>0</v>
      </c>
      <c r="L23" s="26">
        <v>0</v>
      </c>
      <c r="M23" s="26">
        <v>0</v>
      </c>
      <c r="N23" s="34">
        <f t="shared" si="2"/>
        <v>0</v>
      </c>
      <c r="O23" s="34">
        <v>0</v>
      </c>
      <c r="P23" s="34">
        <v>0</v>
      </c>
      <c r="Q23" s="34">
        <f t="shared" si="3"/>
        <v>0</v>
      </c>
      <c r="R23" s="34">
        <f t="shared" si="4"/>
        <v>0</v>
      </c>
      <c r="S23" s="34">
        <f t="shared" si="5"/>
        <v>0</v>
      </c>
      <c r="T23" s="34">
        <f t="shared" si="6"/>
        <v>0</v>
      </c>
      <c r="U23" s="35">
        <f t="shared" si="7"/>
        <v>-2646</v>
      </c>
      <c r="V23" s="34">
        <f t="shared" si="20"/>
        <v>0</v>
      </c>
      <c r="W23" s="35">
        <f t="shared" si="8"/>
        <v>-2646</v>
      </c>
      <c r="X23" s="34">
        <f t="shared" si="9"/>
        <v>0</v>
      </c>
      <c r="Y23" s="35">
        <f t="shared" si="10"/>
        <v>0</v>
      </c>
      <c r="Z23" s="34">
        <f t="shared" si="21"/>
        <v>0</v>
      </c>
      <c r="AA23" s="35">
        <f t="shared" si="11"/>
        <v>0</v>
      </c>
      <c r="AB23" s="34">
        <f t="shared" si="12"/>
        <v>0</v>
      </c>
      <c r="AC23" s="35">
        <f t="shared" si="13"/>
        <v>0</v>
      </c>
      <c r="AD23" s="34">
        <f t="shared" si="14"/>
        <v>0</v>
      </c>
      <c r="AE23" s="34">
        <f t="shared" si="15"/>
        <v>0</v>
      </c>
      <c r="AF23" s="34">
        <f t="shared" si="16"/>
        <v>0</v>
      </c>
      <c r="AG23" s="34">
        <v>50</v>
      </c>
      <c r="AH23" s="27">
        <f t="shared" si="17"/>
        <v>0</v>
      </c>
      <c r="AI23" s="27">
        <f ca="1">IF(Persoonsgegevens!M19&lt;60,$AI$1*S23,0)</f>
        <v>0</v>
      </c>
      <c r="AJ23" s="28">
        <f t="shared" ca="1" si="18"/>
        <v>0</v>
      </c>
      <c r="AK23" s="17">
        <f>Voorschotten!D19</f>
        <v>0</v>
      </c>
      <c r="AL23" s="17">
        <f>Inhoudingen_Uniform!D19</f>
        <v>0</v>
      </c>
      <c r="AM23" s="17">
        <f>Inhoudingen_Boetes!D19</f>
        <v>0</v>
      </c>
      <c r="AN23" s="27">
        <f t="shared" ca="1" si="19"/>
        <v>0</v>
      </c>
    </row>
    <row r="24" spans="1:40" x14ac:dyDescent="0.3">
      <c r="A24" s="13">
        <f>Persoonsgegevens!A20</f>
        <v>30119</v>
      </c>
      <c r="B24" s="13" t="str">
        <f>Persoonsgegevens!B20</f>
        <v>MAJES</v>
      </c>
      <c r="C24" s="13" t="str">
        <f>Persoonsgegevens!C20</f>
        <v>CARLO</v>
      </c>
      <c r="D24" s="25">
        <f>Persoonsgegevens!D20</f>
        <v>8.6</v>
      </c>
      <c r="E24" s="14">
        <f>Uren!D20</f>
        <v>0</v>
      </c>
      <c r="F24" s="14">
        <f>Uren!G20</f>
        <v>0</v>
      </c>
      <c r="H24" s="14">
        <f>(Uren!E20+Uren!F20)</f>
        <v>0</v>
      </c>
      <c r="I24" s="34">
        <f t="shared" si="0"/>
        <v>0</v>
      </c>
      <c r="J24" s="34">
        <f t="shared" si="1"/>
        <v>0</v>
      </c>
      <c r="K24" s="26">
        <v>0</v>
      </c>
      <c r="L24" s="26">
        <v>0</v>
      </c>
      <c r="M24" s="26">
        <v>0</v>
      </c>
      <c r="N24" s="34">
        <f t="shared" si="2"/>
        <v>0</v>
      </c>
      <c r="O24" s="34">
        <v>0</v>
      </c>
      <c r="P24" s="34">
        <v>0</v>
      </c>
      <c r="Q24" s="34">
        <f t="shared" si="3"/>
        <v>0</v>
      </c>
      <c r="R24" s="34">
        <f t="shared" si="4"/>
        <v>0</v>
      </c>
      <c r="S24" s="34">
        <f t="shared" si="5"/>
        <v>0</v>
      </c>
      <c r="T24" s="34">
        <f t="shared" si="6"/>
        <v>0</v>
      </c>
      <c r="U24" s="35">
        <f t="shared" si="7"/>
        <v>-2646</v>
      </c>
      <c r="V24" s="34">
        <f t="shared" si="20"/>
        <v>0</v>
      </c>
      <c r="W24" s="35">
        <f t="shared" si="8"/>
        <v>-2646</v>
      </c>
      <c r="X24" s="34">
        <f t="shared" si="9"/>
        <v>0</v>
      </c>
      <c r="Y24" s="35">
        <f t="shared" si="10"/>
        <v>0</v>
      </c>
      <c r="Z24" s="34">
        <f t="shared" si="21"/>
        <v>0</v>
      </c>
      <c r="AA24" s="35">
        <f t="shared" si="11"/>
        <v>0</v>
      </c>
      <c r="AB24" s="34">
        <f t="shared" si="12"/>
        <v>0</v>
      </c>
      <c r="AC24" s="35">
        <f t="shared" si="13"/>
        <v>0</v>
      </c>
      <c r="AD24" s="34">
        <f t="shared" si="14"/>
        <v>0</v>
      </c>
      <c r="AE24" s="34">
        <f t="shared" si="15"/>
        <v>0</v>
      </c>
      <c r="AF24" s="34">
        <f t="shared" si="16"/>
        <v>0</v>
      </c>
      <c r="AG24" s="34">
        <v>50</v>
      </c>
      <c r="AH24" s="27">
        <f t="shared" si="17"/>
        <v>0</v>
      </c>
      <c r="AI24" s="27">
        <f ca="1">IF(Persoonsgegevens!M20&lt;60,$AI$1*S24,0)</f>
        <v>0</v>
      </c>
      <c r="AJ24" s="28">
        <f t="shared" ca="1" si="18"/>
        <v>0</v>
      </c>
      <c r="AK24" s="17">
        <f>Voorschotten!D20</f>
        <v>0</v>
      </c>
      <c r="AL24" s="17">
        <f>Inhoudingen_Uniform!D20</f>
        <v>0</v>
      </c>
      <c r="AM24" s="17">
        <f>Inhoudingen_Boetes!D20</f>
        <v>0</v>
      </c>
      <c r="AN24" s="27">
        <f t="shared" ca="1" si="19"/>
        <v>0</v>
      </c>
    </row>
    <row r="25" spans="1:40" x14ac:dyDescent="0.3">
      <c r="A25" s="13">
        <f>Persoonsgegevens!A21</f>
        <v>30120</v>
      </c>
      <c r="B25" s="13" t="str">
        <f>Persoonsgegevens!B21</f>
        <v>VAN DER STOOP</v>
      </c>
      <c r="C25" s="13" t="str">
        <f>Persoonsgegevens!C21</f>
        <v>JUNE J.</v>
      </c>
      <c r="D25" s="25">
        <f>Persoonsgegevens!D21</f>
        <v>8.6</v>
      </c>
      <c r="E25" s="14">
        <f>Uren!D21</f>
        <v>0</v>
      </c>
      <c r="F25" s="14">
        <f>Uren!G21</f>
        <v>0</v>
      </c>
      <c r="H25" s="14">
        <f>(Uren!E21+Uren!F21)</f>
        <v>0</v>
      </c>
      <c r="I25" s="34">
        <f t="shared" si="0"/>
        <v>0</v>
      </c>
      <c r="J25" s="34">
        <f t="shared" si="1"/>
        <v>0</v>
      </c>
      <c r="K25" s="26">
        <v>0</v>
      </c>
      <c r="L25" s="26">
        <v>0</v>
      </c>
      <c r="M25" s="26">
        <v>0</v>
      </c>
      <c r="N25" s="34">
        <f t="shared" si="2"/>
        <v>0</v>
      </c>
      <c r="O25" s="34">
        <v>0</v>
      </c>
      <c r="P25" s="34">
        <v>0</v>
      </c>
      <c r="Q25" s="34">
        <f t="shared" si="3"/>
        <v>0</v>
      </c>
      <c r="R25" s="34">
        <f t="shared" si="4"/>
        <v>0</v>
      </c>
      <c r="S25" s="34">
        <f t="shared" si="5"/>
        <v>0</v>
      </c>
      <c r="T25" s="34">
        <f t="shared" si="6"/>
        <v>0</v>
      </c>
      <c r="U25" s="35">
        <f t="shared" si="7"/>
        <v>-2646</v>
      </c>
      <c r="V25" s="34">
        <f t="shared" si="20"/>
        <v>0</v>
      </c>
      <c r="W25" s="35">
        <f t="shared" si="8"/>
        <v>-2646</v>
      </c>
      <c r="X25" s="34">
        <f t="shared" si="9"/>
        <v>0</v>
      </c>
      <c r="Y25" s="35">
        <f t="shared" si="10"/>
        <v>0</v>
      </c>
      <c r="Z25" s="34">
        <f t="shared" si="21"/>
        <v>0</v>
      </c>
      <c r="AA25" s="35">
        <f t="shared" si="11"/>
        <v>0</v>
      </c>
      <c r="AB25" s="34">
        <f t="shared" si="12"/>
        <v>0</v>
      </c>
      <c r="AC25" s="35">
        <f t="shared" si="13"/>
        <v>0</v>
      </c>
      <c r="AD25" s="34">
        <f t="shared" si="14"/>
        <v>0</v>
      </c>
      <c r="AE25" s="34">
        <f t="shared" si="15"/>
        <v>0</v>
      </c>
      <c r="AF25" s="34">
        <f t="shared" si="16"/>
        <v>0</v>
      </c>
      <c r="AG25" s="34">
        <v>50</v>
      </c>
      <c r="AH25" s="27">
        <f t="shared" si="17"/>
        <v>0</v>
      </c>
      <c r="AI25" s="27">
        <f ca="1">IF(Persoonsgegevens!M21&lt;60,$AI$1*S25,0)</f>
        <v>0</v>
      </c>
      <c r="AJ25" s="28">
        <f t="shared" ca="1" si="18"/>
        <v>0</v>
      </c>
      <c r="AK25" s="17">
        <f>Voorschotten!D21</f>
        <v>0</v>
      </c>
      <c r="AL25" s="17">
        <f>Inhoudingen_Uniform!D21</f>
        <v>0</v>
      </c>
      <c r="AM25" s="17">
        <f>Inhoudingen_Boetes!D21</f>
        <v>0</v>
      </c>
      <c r="AN25" s="27">
        <f t="shared" ca="1" si="19"/>
        <v>0</v>
      </c>
    </row>
    <row r="26" spans="1:40" x14ac:dyDescent="0.3">
      <c r="A26" s="13">
        <f>Persoonsgegevens!A22</f>
        <v>30121</v>
      </c>
      <c r="B26" s="13" t="str">
        <f>Persoonsgegevens!B22</f>
        <v>KOORNDIJK</v>
      </c>
      <c r="C26" s="13" t="str">
        <f>Persoonsgegevens!C22</f>
        <v>MIGUEL</v>
      </c>
      <c r="D26" s="25">
        <f>Persoonsgegevens!D22</f>
        <v>8.6</v>
      </c>
      <c r="E26" s="14">
        <f>Uren!D22</f>
        <v>0</v>
      </c>
      <c r="F26" s="14">
        <f>Uren!G22</f>
        <v>0</v>
      </c>
      <c r="H26" s="14">
        <f>(Uren!E22+Uren!F22)</f>
        <v>0</v>
      </c>
      <c r="I26" s="34">
        <f t="shared" si="0"/>
        <v>0</v>
      </c>
      <c r="J26" s="34">
        <f t="shared" si="1"/>
        <v>0</v>
      </c>
      <c r="K26" s="26">
        <v>0</v>
      </c>
      <c r="L26" s="26">
        <v>0</v>
      </c>
      <c r="M26" s="26">
        <v>0</v>
      </c>
      <c r="N26" s="34">
        <f t="shared" si="2"/>
        <v>0</v>
      </c>
      <c r="O26" s="34">
        <v>0</v>
      </c>
      <c r="P26" s="34">
        <v>0</v>
      </c>
      <c r="Q26" s="34">
        <f t="shared" si="3"/>
        <v>0</v>
      </c>
      <c r="R26" s="34">
        <f t="shared" si="4"/>
        <v>0</v>
      </c>
      <c r="S26" s="34">
        <f t="shared" si="5"/>
        <v>0</v>
      </c>
      <c r="T26" s="34">
        <f t="shared" si="6"/>
        <v>0</v>
      </c>
      <c r="U26" s="35">
        <f t="shared" si="7"/>
        <v>-2646</v>
      </c>
      <c r="V26" s="34">
        <f t="shared" si="20"/>
        <v>0</v>
      </c>
      <c r="W26" s="35">
        <f t="shared" si="8"/>
        <v>-2646</v>
      </c>
      <c r="X26" s="34">
        <f t="shared" si="9"/>
        <v>0</v>
      </c>
      <c r="Y26" s="35">
        <f t="shared" si="10"/>
        <v>0</v>
      </c>
      <c r="Z26" s="34">
        <f t="shared" si="21"/>
        <v>0</v>
      </c>
      <c r="AA26" s="35">
        <f t="shared" si="11"/>
        <v>0</v>
      </c>
      <c r="AB26" s="34">
        <f t="shared" si="12"/>
        <v>0</v>
      </c>
      <c r="AC26" s="35">
        <f t="shared" si="13"/>
        <v>0</v>
      </c>
      <c r="AD26" s="34">
        <f t="shared" si="14"/>
        <v>0</v>
      </c>
      <c r="AE26" s="34">
        <f t="shared" si="15"/>
        <v>0</v>
      </c>
      <c r="AF26" s="34">
        <f t="shared" si="16"/>
        <v>0</v>
      </c>
      <c r="AG26" s="34">
        <v>50</v>
      </c>
      <c r="AH26" s="27">
        <f t="shared" si="17"/>
        <v>0</v>
      </c>
      <c r="AI26" s="27">
        <f ca="1">IF(Persoonsgegevens!M22&lt;60,$AI$1*S26,0)</f>
        <v>0</v>
      </c>
      <c r="AJ26" s="28">
        <f t="shared" ca="1" si="18"/>
        <v>0</v>
      </c>
      <c r="AK26" s="17">
        <f>Voorschotten!D22</f>
        <v>0</v>
      </c>
      <c r="AL26" s="17">
        <f>Inhoudingen_Uniform!D22</f>
        <v>0</v>
      </c>
      <c r="AM26" s="17">
        <f>Inhoudingen_Boetes!D22</f>
        <v>0</v>
      </c>
      <c r="AN26" s="27">
        <f t="shared" ca="1" si="19"/>
        <v>0</v>
      </c>
    </row>
    <row r="27" spans="1:40" x14ac:dyDescent="0.3">
      <c r="A27" s="13">
        <f>Persoonsgegevens!A23</f>
        <v>30122</v>
      </c>
      <c r="B27" s="13" t="str">
        <f>Persoonsgegevens!B23</f>
        <v xml:space="preserve">LINGER </v>
      </c>
      <c r="C27" s="13" t="str">
        <f>Persoonsgegevens!C23</f>
        <v>DAVID</v>
      </c>
      <c r="D27" s="25">
        <f>Persoonsgegevens!D23</f>
        <v>8.6</v>
      </c>
      <c r="E27" s="14">
        <f>Uren!D23</f>
        <v>0</v>
      </c>
      <c r="F27" s="14">
        <f>Uren!G23</f>
        <v>0</v>
      </c>
      <c r="H27" s="14">
        <f>(Uren!E23+Uren!F23)</f>
        <v>0</v>
      </c>
      <c r="I27" s="34">
        <f t="shared" si="0"/>
        <v>0</v>
      </c>
      <c r="J27" s="34">
        <f t="shared" si="1"/>
        <v>0</v>
      </c>
      <c r="K27" s="26">
        <v>0</v>
      </c>
      <c r="L27" s="26">
        <v>0</v>
      </c>
      <c r="M27" s="26">
        <v>0</v>
      </c>
      <c r="N27" s="34">
        <f t="shared" si="2"/>
        <v>0</v>
      </c>
      <c r="O27" s="34">
        <v>0</v>
      </c>
      <c r="P27" s="34">
        <v>0</v>
      </c>
      <c r="Q27" s="34">
        <f t="shared" si="3"/>
        <v>0</v>
      </c>
      <c r="R27" s="34">
        <f t="shared" si="4"/>
        <v>0</v>
      </c>
      <c r="S27" s="34">
        <f t="shared" si="5"/>
        <v>0</v>
      </c>
      <c r="T27" s="34">
        <f t="shared" si="6"/>
        <v>0</v>
      </c>
      <c r="U27" s="35">
        <f t="shared" si="7"/>
        <v>-2646</v>
      </c>
      <c r="V27" s="34">
        <f t="shared" si="20"/>
        <v>0</v>
      </c>
      <c r="W27" s="35">
        <f t="shared" si="8"/>
        <v>-2646</v>
      </c>
      <c r="X27" s="34">
        <f t="shared" si="9"/>
        <v>0</v>
      </c>
      <c r="Y27" s="35">
        <f t="shared" si="10"/>
        <v>0</v>
      </c>
      <c r="Z27" s="34">
        <f t="shared" si="21"/>
        <v>0</v>
      </c>
      <c r="AA27" s="35">
        <f t="shared" si="11"/>
        <v>0</v>
      </c>
      <c r="AB27" s="34">
        <f t="shared" si="12"/>
        <v>0</v>
      </c>
      <c r="AC27" s="35">
        <f t="shared" si="13"/>
        <v>0</v>
      </c>
      <c r="AD27" s="34">
        <f t="shared" si="14"/>
        <v>0</v>
      </c>
      <c r="AE27" s="34">
        <f t="shared" si="15"/>
        <v>0</v>
      </c>
      <c r="AF27" s="34">
        <f t="shared" si="16"/>
        <v>0</v>
      </c>
      <c r="AG27" s="34">
        <v>50</v>
      </c>
      <c r="AH27" s="27">
        <f t="shared" si="17"/>
        <v>0</v>
      </c>
      <c r="AI27" s="27">
        <f ca="1">IF(Persoonsgegevens!M23&lt;60,$AI$1*S27,0)</f>
        <v>0</v>
      </c>
      <c r="AJ27" s="28">
        <f t="shared" ca="1" si="18"/>
        <v>0</v>
      </c>
      <c r="AK27" s="17">
        <f>Voorschotten!D23</f>
        <v>0</v>
      </c>
      <c r="AL27" s="17">
        <f>Inhoudingen_Uniform!D23</f>
        <v>0</v>
      </c>
      <c r="AM27" s="17">
        <f>Inhoudingen_Boetes!D23</f>
        <v>0</v>
      </c>
      <c r="AN27" s="27">
        <f t="shared" ca="1" si="19"/>
        <v>0</v>
      </c>
    </row>
    <row r="28" spans="1:40" x14ac:dyDescent="0.3">
      <c r="A28" s="13">
        <f>Persoonsgegevens!A24</f>
        <v>30123</v>
      </c>
      <c r="B28" s="13" t="str">
        <f>Persoonsgegevens!B24</f>
        <v>MOHAMED</v>
      </c>
      <c r="C28" s="13" t="str">
        <f>Persoonsgegevens!C24</f>
        <v>ROCHAN</v>
      </c>
      <c r="D28" s="25">
        <f>Persoonsgegevens!D24</f>
        <v>8.6</v>
      </c>
      <c r="E28" s="14">
        <f>Uren!D24</f>
        <v>0</v>
      </c>
      <c r="F28" s="14">
        <f>Uren!G24</f>
        <v>0</v>
      </c>
      <c r="H28" s="14">
        <f>(Uren!E24+Uren!F24)</f>
        <v>0</v>
      </c>
      <c r="I28" s="34">
        <f t="shared" si="0"/>
        <v>0</v>
      </c>
      <c r="J28" s="34">
        <f t="shared" si="1"/>
        <v>0</v>
      </c>
      <c r="K28" s="26">
        <v>0</v>
      </c>
      <c r="L28" s="26">
        <v>0</v>
      </c>
      <c r="M28" s="26">
        <v>0</v>
      </c>
      <c r="N28" s="34">
        <f t="shared" si="2"/>
        <v>0</v>
      </c>
      <c r="O28" s="34">
        <v>0</v>
      </c>
      <c r="P28" s="34">
        <v>0</v>
      </c>
      <c r="Q28" s="34">
        <f t="shared" si="3"/>
        <v>0</v>
      </c>
      <c r="R28" s="34">
        <f t="shared" si="4"/>
        <v>0</v>
      </c>
      <c r="S28" s="34">
        <f t="shared" si="5"/>
        <v>0</v>
      </c>
      <c r="T28" s="34">
        <f t="shared" si="6"/>
        <v>0</v>
      </c>
      <c r="U28" s="35">
        <f t="shared" si="7"/>
        <v>-2646</v>
      </c>
      <c r="V28" s="34">
        <f t="shared" si="20"/>
        <v>0</v>
      </c>
      <c r="W28" s="35">
        <f t="shared" si="8"/>
        <v>-2646</v>
      </c>
      <c r="X28" s="34">
        <f t="shared" si="9"/>
        <v>0</v>
      </c>
      <c r="Y28" s="35">
        <f t="shared" si="10"/>
        <v>0</v>
      </c>
      <c r="Z28" s="34">
        <f t="shared" si="21"/>
        <v>0</v>
      </c>
      <c r="AA28" s="35">
        <f t="shared" si="11"/>
        <v>0</v>
      </c>
      <c r="AB28" s="34">
        <f t="shared" si="12"/>
        <v>0</v>
      </c>
      <c r="AC28" s="35">
        <f t="shared" si="13"/>
        <v>0</v>
      </c>
      <c r="AD28" s="34">
        <f t="shared" si="14"/>
        <v>0</v>
      </c>
      <c r="AE28" s="34">
        <f t="shared" si="15"/>
        <v>0</v>
      </c>
      <c r="AF28" s="34">
        <f t="shared" si="16"/>
        <v>0</v>
      </c>
      <c r="AG28" s="34">
        <v>50</v>
      </c>
      <c r="AH28" s="27">
        <f t="shared" si="17"/>
        <v>0</v>
      </c>
      <c r="AI28" s="27">
        <f ca="1">IF(Persoonsgegevens!M24&lt;60,$AI$1*S28,0)</f>
        <v>0</v>
      </c>
      <c r="AJ28" s="28">
        <f t="shared" ca="1" si="18"/>
        <v>0</v>
      </c>
      <c r="AK28" s="17">
        <f>Voorschotten!D24</f>
        <v>0</v>
      </c>
      <c r="AL28" s="17">
        <f>Inhoudingen_Uniform!D24</f>
        <v>0</v>
      </c>
      <c r="AM28" s="17">
        <f>Inhoudingen_Boetes!D24</f>
        <v>0</v>
      </c>
      <c r="AN28" s="27">
        <f t="shared" ca="1" si="19"/>
        <v>0</v>
      </c>
    </row>
    <row r="29" spans="1:40" x14ac:dyDescent="0.3">
      <c r="A29" s="13">
        <f>Persoonsgegevens!A25</f>
        <v>30124</v>
      </c>
      <c r="B29" s="13" t="str">
        <f>Persoonsgegevens!B25</f>
        <v>MOESAFIRHOESEIN</v>
      </c>
      <c r="C29" s="13" t="str">
        <f>Persoonsgegevens!C25</f>
        <v>AFZALHOESEIN</v>
      </c>
      <c r="D29" s="25">
        <f>Persoonsgegevens!D25</f>
        <v>7.31</v>
      </c>
      <c r="E29" s="14">
        <f>Uren!D25</f>
        <v>0</v>
      </c>
      <c r="F29" s="14">
        <f>Uren!G25</f>
        <v>0</v>
      </c>
      <c r="H29" s="14">
        <f>(Uren!E25+Uren!F25)</f>
        <v>0</v>
      </c>
      <c r="I29" s="34">
        <f t="shared" si="0"/>
        <v>0</v>
      </c>
      <c r="J29" s="34">
        <f t="shared" si="1"/>
        <v>0</v>
      </c>
      <c r="K29" s="26">
        <v>0</v>
      </c>
      <c r="L29" s="26">
        <v>0</v>
      </c>
      <c r="M29" s="26">
        <v>0</v>
      </c>
      <c r="N29" s="34">
        <f t="shared" si="2"/>
        <v>0</v>
      </c>
      <c r="O29" s="34">
        <v>0</v>
      </c>
      <c r="P29" s="34">
        <v>0</v>
      </c>
      <c r="Q29" s="34">
        <f t="shared" si="3"/>
        <v>0</v>
      </c>
      <c r="R29" s="34">
        <f t="shared" si="4"/>
        <v>0</v>
      </c>
      <c r="S29" s="34">
        <f t="shared" si="5"/>
        <v>0</v>
      </c>
      <c r="T29" s="34">
        <f t="shared" si="6"/>
        <v>0</v>
      </c>
      <c r="U29" s="35">
        <f t="shared" si="7"/>
        <v>-2646</v>
      </c>
      <c r="V29" s="34">
        <f t="shared" si="20"/>
        <v>0</v>
      </c>
      <c r="W29" s="35">
        <f t="shared" si="8"/>
        <v>-2646</v>
      </c>
      <c r="X29" s="34">
        <f t="shared" si="9"/>
        <v>0</v>
      </c>
      <c r="Y29" s="35">
        <f t="shared" si="10"/>
        <v>0</v>
      </c>
      <c r="Z29" s="34">
        <f t="shared" si="21"/>
        <v>0</v>
      </c>
      <c r="AA29" s="35">
        <f t="shared" si="11"/>
        <v>0</v>
      </c>
      <c r="AB29" s="34">
        <f t="shared" si="12"/>
        <v>0</v>
      </c>
      <c r="AC29" s="35">
        <f t="shared" si="13"/>
        <v>0</v>
      </c>
      <c r="AD29" s="34">
        <f t="shared" si="14"/>
        <v>0</v>
      </c>
      <c r="AE29" s="34">
        <f t="shared" si="15"/>
        <v>0</v>
      </c>
      <c r="AF29" s="34">
        <f t="shared" si="16"/>
        <v>0</v>
      </c>
      <c r="AG29" s="34">
        <v>50</v>
      </c>
      <c r="AH29" s="27">
        <f t="shared" si="17"/>
        <v>0</v>
      </c>
      <c r="AI29" s="27">
        <f ca="1">IF(Persoonsgegevens!M25&lt;60,$AI$1*S29,0)</f>
        <v>0</v>
      </c>
      <c r="AJ29" s="28">
        <f t="shared" ca="1" si="18"/>
        <v>0</v>
      </c>
      <c r="AK29" s="17">
        <f>Voorschotten!D25</f>
        <v>0</v>
      </c>
      <c r="AL29" s="17">
        <f>Inhoudingen_Uniform!D25</f>
        <v>0</v>
      </c>
      <c r="AM29" s="17">
        <f>Inhoudingen_Boetes!D25</f>
        <v>0</v>
      </c>
      <c r="AN29" s="27">
        <f t="shared" ca="1" si="19"/>
        <v>0</v>
      </c>
    </row>
    <row r="30" spans="1:40" x14ac:dyDescent="0.3">
      <c r="A30" s="13">
        <f>Persoonsgegevens!A26</f>
        <v>30125</v>
      </c>
      <c r="B30" s="13" t="str">
        <f>Persoonsgegevens!B26</f>
        <v>VAN THOLL</v>
      </c>
      <c r="C30" s="13" t="str">
        <f>Persoonsgegevens!C26</f>
        <v>MARC</v>
      </c>
      <c r="D30" s="25">
        <f>Persoonsgegevens!D26</f>
        <v>8.6</v>
      </c>
      <c r="E30" s="14">
        <f>Uren!D26</f>
        <v>0</v>
      </c>
      <c r="F30" s="14">
        <f>Uren!G26</f>
        <v>0</v>
      </c>
      <c r="H30" s="14">
        <f>(Uren!E26+Uren!F26)</f>
        <v>0</v>
      </c>
      <c r="I30" s="34">
        <f t="shared" si="0"/>
        <v>0</v>
      </c>
      <c r="J30" s="34">
        <f t="shared" si="1"/>
        <v>0</v>
      </c>
      <c r="K30" s="26">
        <v>0</v>
      </c>
      <c r="L30" s="26">
        <v>0</v>
      </c>
      <c r="M30" s="26">
        <v>0</v>
      </c>
      <c r="N30" s="34">
        <f t="shared" si="2"/>
        <v>0</v>
      </c>
      <c r="O30" s="34">
        <v>0</v>
      </c>
      <c r="P30" s="34">
        <v>0</v>
      </c>
      <c r="Q30" s="34">
        <f t="shared" si="3"/>
        <v>0</v>
      </c>
      <c r="R30" s="34">
        <f t="shared" si="4"/>
        <v>0</v>
      </c>
      <c r="S30" s="34">
        <f t="shared" si="5"/>
        <v>0</v>
      </c>
      <c r="T30" s="34">
        <f t="shared" si="6"/>
        <v>0</v>
      </c>
      <c r="U30" s="35">
        <f t="shared" si="7"/>
        <v>-2646</v>
      </c>
      <c r="V30" s="34">
        <f t="shared" si="20"/>
        <v>0</v>
      </c>
      <c r="W30" s="35">
        <f t="shared" si="8"/>
        <v>-2646</v>
      </c>
      <c r="X30" s="34">
        <f t="shared" si="9"/>
        <v>0</v>
      </c>
      <c r="Y30" s="35">
        <f t="shared" si="10"/>
        <v>0</v>
      </c>
      <c r="Z30" s="34">
        <f t="shared" si="21"/>
        <v>0</v>
      </c>
      <c r="AA30" s="35">
        <f t="shared" si="11"/>
        <v>0</v>
      </c>
      <c r="AB30" s="34">
        <f t="shared" si="12"/>
        <v>0</v>
      </c>
      <c r="AC30" s="35">
        <f t="shared" si="13"/>
        <v>0</v>
      </c>
      <c r="AD30" s="34">
        <f t="shared" si="14"/>
        <v>0</v>
      </c>
      <c r="AE30" s="34">
        <f t="shared" si="15"/>
        <v>0</v>
      </c>
      <c r="AF30" s="34">
        <f t="shared" si="16"/>
        <v>0</v>
      </c>
      <c r="AG30" s="34">
        <v>50</v>
      </c>
      <c r="AH30" s="27">
        <f t="shared" si="17"/>
        <v>0</v>
      </c>
      <c r="AI30" s="27">
        <f ca="1">IF(Persoonsgegevens!M26&lt;60,$AI$1*S30,0)</f>
        <v>0</v>
      </c>
      <c r="AJ30" s="28">
        <f t="shared" ca="1" si="18"/>
        <v>0</v>
      </c>
      <c r="AK30" s="17">
        <f>Voorschotten!D26</f>
        <v>0</v>
      </c>
      <c r="AL30" s="17">
        <f>Inhoudingen_Uniform!D26</f>
        <v>0</v>
      </c>
      <c r="AM30" s="17">
        <f>Inhoudingen_Boetes!D26</f>
        <v>0</v>
      </c>
      <c r="AN30" s="27">
        <f t="shared" ca="1" si="19"/>
        <v>0</v>
      </c>
    </row>
    <row r="31" spans="1:40" x14ac:dyDescent="0.3">
      <c r="A31" s="13">
        <f>Persoonsgegevens!A27</f>
        <v>30126</v>
      </c>
      <c r="B31" s="13" t="str">
        <f>Persoonsgegevens!B27</f>
        <v>SALEM</v>
      </c>
      <c r="C31" s="13" t="str">
        <f>Persoonsgegevens!C27</f>
        <v>MARLON R.</v>
      </c>
      <c r="D31" s="25">
        <f>Persoonsgegevens!D27</f>
        <v>8.6</v>
      </c>
      <c r="E31" s="14">
        <f>Uren!D27</f>
        <v>0</v>
      </c>
      <c r="F31" s="14">
        <f>Uren!G27</f>
        <v>0</v>
      </c>
      <c r="H31" s="14">
        <f>(Uren!E27+Uren!F27)</f>
        <v>0</v>
      </c>
      <c r="I31" s="34">
        <f t="shared" si="0"/>
        <v>0</v>
      </c>
      <c r="J31" s="34">
        <f t="shared" si="1"/>
        <v>0</v>
      </c>
      <c r="K31" s="26">
        <v>0</v>
      </c>
      <c r="L31" s="26">
        <v>0</v>
      </c>
      <c r="M31" s="26">
        <v>0</v>
      </c>
      <c r="N31" s="34">
        <f t="shared" si="2"/>
        <v>0</v>
      </c>
      <c r="O31" s="34">
        <v>0</v>
      </c>
      <c r="P31" s="34">
        <v>0</v>
      </c>
      <c r="Q31" s="34">
        <f t="shared" si="3"/>
        <v>0</v>
      </c>
      <c r="R31" s="34">
        <f t="shared" si="4"/>
        <v>0</v>
      </c>
      <c r="S31" s="34">
        <f t="shared" si="5"/>
        <v>0</v>
      </c>
      <c r="T31" s="34">
        <f t="shared" si="6"/>
        <v>0</v>
      </c>
      <c r="U31" s="35">
        <f t="shared" si="7"/>
        <v>-2646</v>
      </c>
      <c r="V31" s="34">
        <f t="shared" si="20"/>
        <v>0</v>
      </c>
      <c r="W31" s="35">
        <f t="shared" si="8"/>
        <v>-2646</v>
      </c>
      <c r="X31" s="34">
        <f t="shared" si="9"/>
        <v>0</v>
      </c>
      <c r="Y31" s="35">
        <f t="shared" si="10"/>
        <v>0</v>
      </c>
      <c r="Z31" s="34">
        <f t="shared" si="21"/>
        <v>0</v>
      </c>
      <c r="AA31" s="35">
        <f t="shared" si="11"/>
        <v>0</v>
      </c>
      <c r="AB31" s="34">
        <f t="shared" si="12"/>
        <v>0</v>
      </c>
      <c r="AC31" s="35">
        <f t="shared" si="13"/>
        <v>0</v>
      </c>
      <c r="AD31" s="34">
        <f t="shared" si="14"/>
        <v>0</v>
      </c>
      <c r="AE31" s="34">
        <f t="shared" si="15"/>
        <v>0</v>
      </c>
      <c r="AF31" s="34">
        <f t="shared" si="16"/>
        <v>0</v>
      </c>
      <c r="AG31" s="34">
        <v>50</v>
      </c>
      <c r="AH31" s="27">
        <f t="shared" si="17"/>
        <v>0</v>
      </c>
      <c r="AI31" s="27">
        <f ca="1">IF(Persoonsgegevens!M27&lt;60,$AI$1*S31,0)</f>
        <v>0</v>
      </c>
      <c r="AJ31" s="28">
        <f t="shared" ca="1" si="18"/>
        <v>0</v>
      </c>
      <c r="AK31" s="17">
        <f>Voorschotten!D27</f>
        <v>0</v>
      </c>
      <c r="AL31" s="17">
        <f>Inhoudingen_Uniform!D27</f>
        <v>0</v>
      </c>
      <c r="AM31" s="17">
        <f>Inhoudingen_Boetes!D27</f>
        <v>0</v>
      </c>
      <c r="AN31" s="27">
        <f t="shared" ca="1" si="19"/>
        <v>0</v>
      </c>
    </row>
    <row r="32" spans="1:40" x14ac:dyDescent="0.3">
      <c r="A32" s="13">
        <f>Persoonsgegevens!A28</f>
        <v>30127</v>
      </c>
      <c r="B32" s="13" t="str">
        <f>Persoonsgegevens!B28</f>
        <v>VELDWIJK</v>
      </c>
      <c r="C32" s="13" t="str">
        <f>Persoonsgegevens!C28</f>
        <v>DENNIS IVENS</v>
      </c>
      <c r="D32" s="25">
        <f>Persoonsgegevens!D28</f>
        <v>9</v>
      </c>
      <c r="E32" s="14">
        <f>Uren!D28</f>
        <v>0</v>
      </c>
      <c r="F32" s="14">
        <f>Uren!G28</f>
        <v>0</v>
      </c>
      <c r="H32" s="14">
        <f>(Uren!E28+Uren!F28)</f>
        <v>0</v>
      </c>
      <c r="I32" s="34">
        <f t="shared" si="0"/>
        <v>0</v>
      </c>
      <c r="J32" s="34">
        <f t="shared" si="1"/>
        <v>0</v>
      </c>
      <c r="K32" s="26">
        <v>0</v>
      </c>
      <c r="L32" s="26">
        <v>0</v>
      </c>
      <c r="M32" s="26">
        <v>0</v>
      </c>
      <c r="N32" s="34">
        <f t="shared" si="2"/>
        <v>0</v>
      </c>
      <c r="O32" s="34">
        <v>0</v>
      </c>
      <c r="P32" s="34">
        <v>0</v>
      </c>
      <c r="Q32" s="34">
        <f t="shared" si="3"/>
        <v>0</v>
      </c>
      <c r="R32" s="34">
        <f t="shared" si="4"/>
        <v>0</v>
      </c>
      <c r="S32" s="34">
        <f t="shared" si="5"/>
        <v>0</v>
      </c>
      <c r="T32" s="34">
        <f t="shared" si="6"/>
        <v>0</v>
      </c>
      <c r="U32" s="35">
        <f t="shared" si="7"/>
        <v>-2646</v>
      </c>
      <c r="V32" s="34">
        <f t="shared" si="20"/>
        <v>0</v>
      </c>
      <c r="W32" s="35">
        <f t="shared" si="8"/>
        <v>-2646</v>
      </c>
      <c r="X32" s="34">
        <f t="shared" si="9"/>
        <v>0</v>
      </c>
      <c r="Y32" s="35">
        <f t="shared" si="10"/>
        <v>0</v>
      </c>
      <c r="Z32" s="34">
        <f t="shared" si="21"/>
        <v>0</v>
      </c>
      <c r="AA32" s="35">
        <f t="shared" si="11"/>
        <v>0</v>
      </c>
      <c r="AB32" s="34">
        <f t="shared" si="12"/>
        <v>0</v>
      </c>
      <c r="AC32" s="35">
        <f t="shared" si="13"/>
        <v>0</v>
      </c>
      <c r="AD32" s="34">
        <f t="shared" si="14"/>
        <v>0</v>
      </c>
      <c r="AE32" s="34">
        <f t="shared" si="15"/>
        <v>0</v>
      </c>
      <c r="AF32" s="34">
        <f t="shared" si="16"/>
        <v>0</v>
      </c>
      <c r="AG32" s="34">
        <v>50</v>
      </c>
      <c r="AH32" s="27">
        <f t="shared" si="17"/>
        <v>0</v>
      </c>
      <c r="AI32" s="27">
        <f ca="1">IF(Persoonsgegevens!M28&lt;60,$AI$1*S32,0)</f>
        <v>0</v>
      </c>
      <c r="AJ32" s="28">
        <f t="shared" ca="1" si="18"/>
        <v>0</v>
      </c>
      <c r="AK32" s="17">
        <f>Voorschotten!D28</f>
        <v>0</v>
      </c>
      <c r="AL32" s="17">
        <f>Inhoudingen_Uniform!D28</f>
        <v>0</v>
      </c>
      <c r="AM32" s="17">
        <f>Inhoudingen_Boetes!D28</f>
        <v>0</v>
      </c>
      <c r="AN32" s="27">
        <f t="shared" ca="1" si="19"/>
        <v>0</v>
      </c>
    </row>
    <row r="33" spans="1:40" x14ac:dyDescent="0.3">
      <c r="A33" s="13">
        <f>Persoonsgegevens!A29</f>
        <v>30128</v>
      </c>
      <c r="B33" s="13" t="str">
        <f>Persoonsgegevens!B29</f>
        <v>SALEM</v>
      </c>
      <c r="C33" s="13" t="str">
        <f>Persoonsgegevens!C29</f>
        <v>MARLON R.</v>
      </c>
      <c r="D33" s="25">
        <f>Persoonsgegevens!D29</f>
        <v>7.31</v>
      </c>
      <c r="E33" s="14">
        <f>Uren!D29</f>
        <v>0</v>
      </c>
      <c r="F33" s="14">
        <f>Uren!G29</f>
        <v>0</v>
      </c>
      <c r="H33" s="14">
        <f>(Uren!E29+Uren!F29)</f>
        <v>0</v>
      </c>
      <c r="I33" s="34">
        <f t="shared" si="0"/>
        <v>0</v>
      </c>
      <c r="J33" s="34">
        <f t="shared" si="1"/>
        <v>0</v>
      </c>
      <c r="K33" s="26">
        <v>0</v>
      </c>
      <c r="L33" s="26">
        <v>0</v>
      </c>
      <c r="M33" s="26">
        <v>0</v>
      </c>
      <c r="N33" s="34">
        <f t="shared" si="2"/>
        <v>0</v>
      </c>
      <c r="O33" s="34">
        <v>0</v>
      </c>
      <c r="P33" s="34">
        <v>0</v>
      </c>
      <c r="Q33" s="34">
        <f t="shared" si="3"/>
        <v>0</v>
      </c>
      <c r="R33" s="34">
        <f t="shared" si="4"/>
        <v>0</v>
      </c>
      <c r="S33" s="34">
        <f t="shared" si="5"/>
        <v>0</v>
      </c>
      <c r="T33" s="34">
        <f t="shared" si="6"/>
        <v>0</v>
      </c>
      <c r="U33" s="35">
        <f t="shared" si="7"/>
        <v>-2646</v>
      </c>
      <c r="V33" s="34">
        <f t="shared" si="20"/>
        <v>0</v>
      </c>
      <c r="W33" s="35">
        <f t="shared" si="8"/>
        <v>-2646</v>
      </c>
      <c r="X33" s="34">
        <f t="shared" si="9"/>
        <v>0</v>
      </c>
      <c r="Y33" s="35">
        <f t="shared" si="10"/>
        <v>0</v>
      </c>
      <c r="Z33" s="34">
        <f t="shared" si="21"/>
        <v>0</v>
      </c>
      <c r="AA33" s="35">
        <f t="shared" si="11"/>
        <v>0</v>
      </c>
      <c r="AB33" s="34">
        <f t="shared" si="12"/>
        <v>0</v>
      </c>
      <c r="AC33" s="35">
        <f t="shared" si="13"/>
        <v>0</v>
      </c>
      <c r="AD33" s="34">
        <f t="shared" si="14"/>
        <v>0</v>
      </c>
      <c r="AE33" s="34">
        <f t="shared" si="15"/>
        <v>0</v>
      </c>
      <c r="AF33" s="34">
        <f t="shared" si="16"/>
        <v>0</v>
      </c>
      <c r="AG33" s="34">
        <v>50</v>
      </c>
      <c r="AH33" s="27">
        <f t="shared" si="17"/>
        <v>0</v>
      </c>
      <c r="AI33" s="27">
        <f ca="1">IF(Persoonsgegevens!M29&lt;60,$AI$1*S33,0)</f>
        <v>0</v>
      </c>
      <c r="AJ33" s="28">
        <f t="shared" ca="1" si="18"/>
        <v>0</v>
      </c>
      <c r="AK33" s="17">
        <f>Voorschotten!D29</f>
        <v>0</v>
      </c>
      <c r="AL33" s="17">
        <f>Inhoudingen_Uniform!D29</f>
        <v>0</v>
      </c>
      <c r="AM33" s="17">
        <f>Inhoudingen_Boetes!D29</f>
        <v>0</v>
      </c>
      <c r="AN33" s="27">
        <f t="shared" ca="1" si="19"/>
        <v>0</v>
      </c>
    </row>
    <row r="34" spans="1:40" x14ac:dyDescent="0.3">
      <c r="A34" s="13">
        <f>Persoonsgegevens!A30</f>
        <v>30129</v>
      </c>
      <c r="B34" s="13" t="str">
        <f>Persoonsgegevens!B30</f>
        <v>TROON</v>
      </c>
      <c r="C34" s="13" t="str">
        <f>Persoonsgegevens!C30</f>
        <v>GERARDUS</v>
      </c>
      <c r="D34" s="25">
        <f>Persoonsgegevens!D30</f>
        <v>10.5</v>
      </c>
      <c r="E34" s="14">
        <f>Uren!D30</f>
        <v>0</v>
      </c>
      <c r="F34" s="14">
        <f>Uren!G30</f>
        <v>0</v>
      </c>
      <c r="H34" s="14">
        <f>(Uren!E30+Uren!F30)</f>
        <v>0</v>
      </c>
      <c r="I34" s="34">
        <f t="shared" si="0"/>
        <v>0</v>
      </c>
      <c r="J34" s="34">
        <f t="shared" si="1"/>
        <v>0</v>
      </c>
      <c r="K34" s="26">
        <v>0</v>
      </c>
      <c r="L34" s="26">
        <v>0</v>
      </c>
      <c r="M34" s="26">
        <v>0</v>
      </c>
      <c r="N34" s="34">
        <f t="shared" si="2"/>
        <v>0</v>
      </c>
      <c r="O34" s="34">
        <v>0</v>
      </c>
      <c r="P34" s="34">
        <v>0</v>
      </c>
      <c r="Q34" s="34">
        <f t="shared" si="3"/>
        <v>0</v>
      </c>
      <c r="R34" s="34">
        <f t="shared" si="4"/>
        <v>0</v>
      </c>
      <c r="S34" s="34">
        <f t="shared" si="5"/>
        <v>0</v>
      </c>
      <c r="T34" s="34">
        <f t="shared" si="6"/>
        <v>0</v>
      </c>
      <c r="U34" s="35">
        <f t="shared" si="7"/>
        <v>-2646</v>
      </c>
      <c r="V34" s="34">
        <f t="shared" si="20"/>
        <v>0</v>
      </c>
      <c r="W34" s="35">
        <f t="shared" si="8"/>
        <v>-2646</v>
      </c>
      <c r="X34" s="34">
        <f t="shared" si="9"/>
        <v>0</v>
      </c>
      <c r="Y34" s="35">
        <f t="shared" si="10"/>
        <v>0</v>
      </c>
      <c r="Z34" s="34">
        <f t="shared" si="21"/>
        <v>0</v>
      </c>
      <c r="AA34" s="35">
        <f t="shared" si="11"/>
        <v>0</v>
      </c>
      <c r="AB34" s="34">
        <f t="shared" si="12"/>
        <v>0</v>
      </c>
      <c r="AC34" s="35">
        <f t="shared" si="13"/>
        <v>0</v>
      </c>
      <c r="AD34" s="34">
        <f t="shared" si="14"/>
        <v>0</v>
      </c>
      <c r="AE34" s="34">
        <f t="shared" si="15"/>
        <v>0</v>
      </c>
      <c r="AF34" s="34">
        <f t="shared" si="16"/>
        <v>0</v>
      </c>
      <c r="AG34" s="34">
        <v>50</v>
      </c>
      <c r="AH34" s="27">
        <f t="shared" si="17"/>
        <v>0</v>
      </c>
      <c r="AI34" s="27">
        <f ca="1">IF(Persoonsgegevens!M30&lt;60,$AI$1*S34,0)</f>
        <v>0</v>
      </c>
      <c r="AJ34" s="28">
        <f t="shared" ca="1" si="18"/>
        <v>0</v>
      </c>
      <c r="AK34" s="17">
        <f>Voorschotten!D30</f>
        <v>0</v>
      </c>
      <c r="AL34" s="17">
        <f>Inhoudingen_Uniform!D30</f>
        <v>0</v>
      </c>
      <c r="AM34" s="17">
        <f>Inhoudingen_Boetes!D30</f>
        <v>0</v>
      </c>
      <c r="AN34" s="27">
        <f t="shared" ca="1" si="19"/>
        <v>0</v>
      </c>
    </row>
    <row r="35" spans="1:40" x14ac:dyDescent="0.3">
      <c r="A35" s="13">
        <f>Persoonsgegevens!A31</f>
        <v>30130</v>
      </c>
      <c r="B35" s="13" t="str">
        <f>Persoonsgegevens!B31</f>
        <v>HELD</v>
      </c>
      <c r="C35" s="13" t="str">
        <f>Persoonsgegevens!C31</f>
        <v>REGINALD</v>
      </c>
      <c r="D35" s="25">
        <f>Persoonsgegevens!D31</f>
        <v>8.6</v>
      </c>
      <c r="E35" s="14">
        <f>Uren!D31</f>
        <v>0</v>
      </c>
      <c r="F35" s="14">
        <f>Uren!G31</f>
        <v>0</v>
      </c>
      <c r="H35" s="14">
        <f>(Uren!E31+Uren!F31)</f>
        <v>0</v>
      </c>
      <c r="I35" s="34">
        <f t="shared" si="0"/>
        <v>0</v>
      </c>
      <c r="J35" s="34">
        <f t="shared" si="1"/>
        <v>0</v>
      </c>
      <c r="K35" s="26">
        <v>0</v>
      </c>
      <c r="L35" s="26">
        <v>0</v>
      </c>
      <c r="M35" s="26">
        <v>0</v>
      </c>
      <c r="N35" s="34">
        <f t="shared" si="2"/>
        <v>0</v>
      </c>
      <c r="O35" s="34">
        <v>0</v>
      </c>
      <c r="P35" s="34">
        <v>0</v>
      </c>
      <c r="Q35" s="34">
        <f t="shared" si="3"/>
        <v>0</v>
      </c>
      <c r="R35" s="34">
        <f t="shared" si="4"/>
        <v>0</v>
      </c>
      <c r="S35" s="34">
        <f t="shared" si="5"/>
        <v>0</v>
      </c>
      <c r="T35" s="34">
        <f t="shared" si="6"/>
        <v>0</v>
      </c>
      <c r="U35" s="35">
        <f t="shared" si="7"/>
        <v>-2646</v>
      </c>
      <c r="V35" s="34">
        <f t="shared" si="20"/>
        <v>0</v>
      </c>
      <c r="W35" s="35">
        <f t="shared" si="8"/>
        <v>-2646</v>
      </c>
      <c r="X35" s="34">
        <f t="shared" si="9"/>
        <v>0</v>
      </c>
      <c r="Y35" s="35">
        <f t="shared" si="10"/>
        <v>0</v>
      </c>
      <c r="Z35" s="34">
        <f t="shared" si="21"/>
        <v>0</v>
      </c>
      <c r="AA35" s="35">
        <f t="shared" si="11"/>
        <v>0</v>
      </c>
      <c r="AB35" s="34">
        <f t="shared" si="12"/>
        <v>0</v>
      </c>
      <c r="AC35" s="35">
        <f t="shared" si="13"/>
        <v>0</v>
      </c>
      <c r="AD35" s="34">
        <f t="shared" si="14"/>
        <v>0</v>
      </c>
      <c r="AE35" s="34">
        <f t="shared" si="15"/>
        <v>0</v>
      </c>
      <c r="AF35" s="34">
        <f t="shared" si="16"/>
        <v>0</v>
      </c>
      <c r="AG35" s="34">
        <v>50</v>
      </c>
      <c r="AH35" s="27">
        <f t="shared" si="17"/>
        <v>0</v>
      </c>
      <c r="AI35" s="27">
        <f ca="1">IF(Persoonsgegevens!M31&lt;60,$AI$1*S35,0)</f>
        <v>0</v>
      </c>
      <c r="AJ35" s="28">
        <f t="shared" ca="1" si="18"/>
        <v>0</v>
      </c>
      <c r="AK35" s="17">
        <f>Voorschotten!D31</f>
        <v>0</v>
      </c>
      <c r="AL35" s="17">
        <f>Inhoudingen_Uniform!D31</f>
        <v>0</v>
      </c>
      <c r="AM35" s="17">
        <f>Inhoudingen_Boetes!D31</f>
        <v>0</v>
      </c>
      <c r="AN35" s="27">
        <f t="shared" ca="1" si="19"/>
        <v>0</v>
      </c>
    </row>
    <row r="36" spans="1:40" x14ac:dyDescent="0.3">
      <c r="A36" s="13">
        <f>Persoonsgegevens!A32</f>
        <v>30131</v>
      </c>
      <c r="B36" s="13" t="str">
        <f>Persoonsgegevens!B32</f>
        <v>VAN THOLL</v>
      </c>
      <c r="C36" s="13" t="str">
        <f>Persoonsgegevens!C32</f>
        <v>MARC</v>
      </c>
      <c r="D36" s="25">
        <f>Persoonsgegevens!D32</f>
        <v>8.6</v>
      </c>
      <c r="E36" s="14">
        <f>Uren!D32</f>
        <v>0</v>
      </c>
      <c r="F36" s="14">
        <f>Uren!G32</f>
        <v>0</v>
      </c>
      <c r="H36" s="14">
        <f>(Uren!E32+Uren!F32)</f>
        <v>0</v>
      </c>
      <c r="I36" s="34">
        <f t="shared" si="0"/>
        <v>0</v>
      </c>
      <c r="J36" s="34">
        <f t="shared" si="1"/>
        <v>0</v>
      </c>
      <c r="K36" s="26">
        <v>0</v>
      </c>
      <c r="L36" s="26">
        <v>0</v>
      </c>
      <c r="M36" s="26">
        <v>0</v>
      </c>
      <c r="N36" s="34">
        <f t="shared" si="2"/>
        <v>0</v>
      </c>
      <c r="O36" s="34">
        <v>0</v>
      </c>
      <c r="P36" s="34">
        <v>0</v>
      </c>
      <c r="Q36" s="34">
        <f t="shared" si="3"/>
        <v>0</v>
      </c>
      <c r="R36" s="34">
        <f t="shared" si="4"/>
        <v>0</v>
      </c>
      <c r="S36" s="34">
        <f t="shared" si="5"/>
        <v>0</v>
      </c>
      <c r="T36" s="34">
        <f t="shared" si="6"/>
        <v>0</v>
      </c>
      <c r="U36" s="35">
        <f t="shared" si="7"/>
        <v>-2646</v>
      </c>
      <c r="V36" s="34">
        <f t="shared" si="20"/>
        <v>0</v>
      </c>
      <c r="W36" s="35">
        <f t="shared" si="8"/>
        <v>-2646</v>
      </c>
      <c r="X36" s="34">
        <f t="shared" si="9"/>
        <v>0</v>
      </c>
      <c r="Y36" s="35">
        <f t="shared" si="10"/>
        <v>0</v>
      </c>
      <c r="Z36" s="34">
        <f t="shared" si="21"/>
        <v>0</v>
      </c>
      <c r="AA36" s="35">
        <f t="shared" si="11"/>
        <v>0</v>
      </c>
      <c r="AB36" s="34">
        <f t="shared" si="12"/>
        <v>0</v>
      </c>
      <c r="AC36" s="35">
        <f t="shared" si="13"/>
        <v>0</v>
      </c>
      <c r="AD36" s="34">
        <f t="shared" si="14"/>
        <v>0</v>
      </c>
      <c r="AE36" s="34">
        <f t="shared" si="15"/>
        <v>0</v>
      </c>
      <c r="AF36" s="34">
        <f t="shared" si="16"/>
        <v>0</v>
      </c>
      <c r="AG36" s="34">
        <v>50</v>
      </c>
      <c r="AH36" s="27">
        <f t="shared" si="17"/>
        <v>0</v>
      </c>
      <c r="AI36" s="27">
        <f ca="1">IF(Persoonsgegevens!M32&lt;60,$AI$1*S36,0)</f>
        <v>0</v>
      </c>
      <c r="AJ36" s="28">
        <f t="shared" ca="1" si="18"/>
        <v>0</v>
      </c>
      <c r="AK36" s="17">
        <f>Voorschotten!D32</f>
        <v>0</v>
      </c>
      <c r="AL36" s="17">
        <f>Inhoudingen_Uniform!D32</f>
        <v>0</v>
      </c>
      <c r="AM36" s="17">
        <f>Inhoudingen_Boetes!D32</f>
        <v>0</v>
      </c>
      <c r="AN36" s="27">
        <f t="shared" ca="1" si="19"/>
        <v>0</v>
      </c>
    </row>
    <row r="37" spans="1:40" x14ac:dyDescent="0.3">
      <c r="A37" s="13">
        <f>Persoonsgegevens!A33</f>
        <v>30132</v>
      </c>
      <c r="B37" s="13" t="str">
        <f>Persoonsgegevens!B33</f>
        <v>GROENFELD</v>
      </c>
      <c r="C37" s="13" t="str">
        <f>Persoonsgegevens!C33</f>
        <v>RENATE</v>
      </c>
      <c r="D37" s="25">
        <f>Persoonsgegevens!D33</f>
        <v>8.6</v>
      </c>
      <c r="E37" s="14">
        <f>Uren!D33</f>
        <v>0</v>
      </c>
      <c r="F37" s="14">
        <f>Uren!G33</f>
        <v>0</v>
      </c>
      <c r="H37" s="14">
        <f>(Uren!E33+Uren!F33)</f>
        <v>0</v>
      </c>
      <c r="I37" s="34">
        <f t="shared" si="0"/>
        <v>0</v>
      </c>
      <c r="J37" s="34">
        <f t="shared" si="1"/>
        <v>0</v>
      </c>
      <c r="K37" s="26">
        <v>0</v>
      </c>
      <c r="L37" s="26">
        <v>0</v>
      </c>
      <c r="M37" s="26">
        <v>0</v>
      </c>
      <c r="N37" s="34">
        <f t="shared" si="2"/>
        <v>0</v>
      </c>
      <c r="O37" s="34">
        <v>0</v>
      </c>
      <c r="P37" s="34">
        <v>0</v>
      </c>
      <c r="Q37" s="34">
        <f t="shared" si="3"/>
        <v>0</v>
      </c>
      <c r="R37" s="34">
        <f t="shared" si="4"/>
        <v>0</v>
      </c>
      <c r="S37" s="34">
        <f t="shared" si="5"/>
        <v>0</v>
      </c>
      <c r="T37" s="34">
        <f t="shared" si="6"/>
        <v>0</v>
      </c>
      <c r="U37" s="35">
        <f t="shared" si="7"/>
        <v>-2646</v>
      </c>
      <c r="V37" s="34">
        <f t="shared" si="20"/>
        <v>0</v>
      </c>
      <c r="W37" s="35">
        <f t="shared" si="8"/>
        <v>-2646</v>
      </c>
      <c r="X37" s="34">
        <f t="shared" si="9"/>
        <v>0</v>
      </c>
      <c r="Y37" s="35">
        <f t="shared" si="10"/>
        <v>0</v>
      </c>
      <c r="Z37" s="34">
        <f t="shared" si="21"/>
        <v>0</v>
      </c>
      <c r="AA37" s="35">
        <f t="shared" si="11"/>
        <v>0</v>
      </c>
      <c r="AB37" s="34">
        <f t="shared" si="12"/>
        <v>0</v>
      </c>
      <c r="AC37" s="35">
        <f t="shared" si="13"/>
        <v>0</v>
      </c>
      <c r="AD37" s="34">
        <f t="shared" si="14"/>
        <v>0</v>
      </c>
      <c r="AE37" s="34">
        <f t="shared" si="15"/>
        <v>0</v>
      </c>
      <c r="AF37" s="34">
        <f t="shared" si="16"/>
        <v>0</v>
      </c>
      <c r="AG37" s="34">
        <v>50</v>
      </c>
      <c r="AH37" s="27">
        <f t="shared" si="17"/>
        <v>0</v>
      </c>
      <c r="AI37" s="27">
        <f ca="1">IF(Persoonsgegevens!M33&lt;60,$AI$1*S37,0)</f>
        <v>0</v>
      </c>
      <c r="AJ37" s="28">
        <f t="shared" ca="1" si="18"/>
        <v>0</v>
      </c>
      <c r="AK37" s="17">
        <f>Voorschotten!D33</f>
        <v>0</v>
      </c>
      <c r="AL37" s="17">
        <f>Inhoudingen_Uniform!D33</f>
        <v>0</v>
      </c>
      <c r="AM37" s="17">
        <f>Inhoudingen_Boetes!D33</f>
        <v>0</v>
      </c>
      <c r="AN37" s="27">
        <f t="shared" ca="1" si="19"/>
        <v>0</v>
      </c>
    </row>
    <row r="38" spans="1:40" x14ac:dyDescent="0.3">
      <c r="A38" s="13">
        <f>Persoonsgegevens!A34</f>
        <v>30133</v>
      </c>
      <c r="B38" s="13" t="str">
        <f>Persoonsgegevens!B34</f>
        <v>RAMDJAWAN</v>
      </c>
      <c r="C38" s="13" t="str">
        <f>Persoonsgegevens!C34</f>
        <v>GLENN</v>
      </c>
      <c r="D38" s="25">
        <f>Persoonsgegevens!D34</f>
        <v>8.6</v>
      </c>
      <c r="E38" s="14">
        <f>Uren!D34</f>
        <v>0</v>
      </c>
      <c r="F38" s="14">
        <f>Uren!G34</f>
        <v>0</v>
      </c>
      <c r="H38" s="14">
        <f>(Uren!E34+Uren!F34)</f>
        <v>0</v>
      </c>
      <c r="I38" s="34">
        <f t="shared" si="0"/>
        <v>0</v>
      </c>
      <c r="J38" s="34">
        <f t="shared" si="1"/>
        <v>0</v>
      </c>
      <c r="K38" s="26">
        <v>0</v>
      </c>
      <c r="L38" s="26">
        <v>0</v>
      </c>
      <c r="M38" s="26">
        <v>0</v>
      </c>
      <c r="N38" s="34">
        <f t="shared" si="2"/>
        <v>0</v>
      </c>
      <c r="O38" s="34">
        <v>0</v>
      </c>
      <c r="P38" s="34">
        <v>0</v>
      </c>
      <c r="Q38" s="34">
        <f t="shared" si="3"/>
        <v>0</v>
      </c>
      <c r="R38" s="34">
        <f t="shared" si="4"/>
        <v>0</v>
      </c>
      <c r="S38" s="34">
        <f t="shared" si="5"/>
        <v>0</v>
      </c>
      <c r="T38" s="34">
        <f t="shared" si="6"/>
        <v>0</v>
      </c>
      <c r="U38" s="35">
        <f t="shared" si="7"/>
        <v>-2646</v>
      </c>
      <c r="V38" s="34">
        <f t="shared" si="20"/>
        <v>0</v>
      </c>
      <c r="W38" s="35">
        <f t="shared" si="8"/>
        <v>-2646</v>
      </c>
      <c r="X38" s="34">
        <f t="shared" si="9"/>
        <v>0</v>
      </c>
      <c r="Y38" s="35">
        <f t="shared" si="10"/>
        <v>0</v>
      </c>
      <c r="Z38" s="34">
        <f t="shared" si="21"/>
        <v>0</v>
      </c>
      <c r="AA38" s="35">
        <f t="shared" si="11"/>
        <v>0</v>
      </c>
      <c r="AB38" s="34">
        <f t="shared" si="12"/>
        <v>0</v>
      </c>
      <c r="AC38" s="35">
        <f t="shared" si="13"/>
        <v>0</v>
      </c>
      <c r="AD38" s="34">
        <f t="shared" si="14"/>
        <v>0</v>
      </c>
      <c r="AE38" s="34">
        <f t="shared" si="15"/>
        <v>0</v>
      </c>
      <c r="AF38" s="34">
        <f t="shared" si="16"/>
        <v>0</v>
      </c>
      <c r="AG38" s="34">
        <v>50</v>
      </c>
      <c r="AH38" s="27">
        <f t="shared" si="17"/>
        <v>0</v>
      </c>
      <c r="AI38" s="27">
        <f ca="1">IF(Persoonsgegevens!M34&lt;60,$AI$1*S38,0)</f>
        <v>0</v>
      </c>
      <c r="AJ38" s="28">
        <f t="shared" ca="1" si="18"/>
        <v>0</v>
      </c>
      <c r="AK38" s="17">
        <f>Voorschotten!D34</f>
        <v>0</v>
      </c>
      <c r="AL38" s="17">
        <f>Inhoudingen_Uniform!D34</f>
        <v>0</v>
      </c>
      <c r="AM38" s="17">
        <f>Inhoudingen_Boetes!D34</f>
        <v>0</v>
      </c>
      <c r="AN38" s="27">
        <f t="shared" ca="1" si="19"/>
        <v>0</v>
      </c>
    </row>
    <row r="39" spans="1:40" x14ac:dyDescent="0.3">
      <c r="A39" s="13">
        <f>Persoonsgegevens!A35</f>
        <v>30134</v>
      </c>
      <c r="B39" s="13" t="str">
        <f>Persoonsgegevens!B35</f>
        <v>VERWEY</v>
      </c>
      <c r="C39" s="13" t="str">
        <f>Persoonsgegevens!C35</f>
        <v>HENK</v>
      </c>
      <c r="D39" s="25">
        <f>Persoonsgegevens!D35</f>
        <v>7.31</v>
      </c>
      <c r="E39" s="14">
        <f>Uren!D35</f>
        <v>0</v>
      </c>
      <c r="F39" s="14">
        <f>Uren!G35</f>
        <v>0</v>
      </c>
      <c r="H39" s="14">
        <f>(Uren!E35+Uren!F35)</f>
        <v>0</v>
      </c>
      <c r="I39" s="34">
        <f t="shared" si="0"/>
        <v>0</v>
      </c>
      <c r="J39" s="34">
        <f t="shared" si="1"/>
        <v>0</v>
      </c>
      <c r="K39" s="26">
        <v>0</v>
      </c>
      <c r="L39" s="26">
        <v>0</v>
      </c>
      <c r="M39" s="26">
        <v>0</v>
      </c>
      <c r="N39" s="34">
        <f t="shared" si="2"/>
        <v>0</v>
      </c>
      <c r="O39" s="34">
        <v>0</v>
      </c>
      <c r="P39" s="34">
        <v>0</v>
      </c>
      <c r="Q39" s="34">
        <f t="shared" si="3"/>
        <v>0</v>
      </c>
      <c r="R39" s="34">
        <f t="shared" si="4"/>
        <v>0</v>
      </c>
      <c r="S39" s="34">
        <f t="shared" si="5"/>
        <v>0</v>
      </c>
      <c r="T39" s="34">
        <f t="shared" si="6"/>
        <v>0</v>
      </c>
      <c r="U39" s="35">
        <f t="shared" si="7"/>
        <v>-2646</v>
      </c>
      <c r="V39" s="34">
        <f t="shared" si="20"/>
        <v>0</v>
      </c>
      <c r="W39" s="35">
        <f t="shared" si="8"/>
        <v>-2646</v>
      </c>
      <c r="X39" s="34">
        <f t="shared" si="9"/>
        <v>0</v>
      </c>
      <c r="Y39" s="35">
        <f t="shared" si="10"/>
        <v>0</v>
      </c>
      <c r="Z39" s="34">
        <f t="shared" si="21"/>
        <v>0</v>
      </c>
      <c r="AA39" s="35">
        <f t="shared" si="11"/>
        <v>0</v>
      </c>
      <c r="AB39" s="34">
        <f t="shared" si="12"/>
        <v>0</v>
      </c>
      <c r="AC39" s="35">
        <f t="shared" si="13"/>
        <v>0</v>
      </c>
      <c r="AD39" s="34">
        <f t="shared" si="14"/>
        <v>0</v>
      </c>
      <c r="AE39" s="34">
        <f t="shared" si="15"/>
        <v>0</v>
      </c>
      <c r="AF39" s="34">
        <f t="shared" si="16"/>
        <v>0</v>
      </c>
      <c r="AG39" s="34">
        <v>50</v>
      </c>
      <c r="AH39" s="27">
        <f t="shared" si="17"/>
        <v>0</v>
      </c>
      <c r="AI39" s="27">
        <f ca="1">IF(Persoonsgegevens!M35&lt;60,$AI$1*S39,0)</f>
        <v>0</v>
      </c>
      <c r="AJ39" s="28">
        <f t="shared" ca="1" si="18"/>
        <v>0</v>
      </c>
      <c r="AK39" s="17">
        <f>Voorschotten!D35</f>
        <v>0</v>
      </c>
      <c r="AL39" s="17">
        <f>Inhoudingen_Uniform!D35</f>
        <v>0</v>
      </c>
      <c r="AM39" s="17">
        <f>Inhoudingen_Boetes!D35</f>
        <v>0</v>
      </c>
      <c r="AN39" s="27">
        <f t="shared" ca="1" si="19"/>
        <v>0</v>
      </c>
    </row>
    <row r="40" spans="1:40" x14ac:dyDescent="0.3">
      <c r="A40" s="13">
        <f>Persoonsgegevens!A36</f>
        <v>30135</v>
      </c>
      <c r="B40" s="13" t="str">
        <f>Persoonsgegevens!B36</f>
        <v>BURNETT</v>
      </c>
      <c r="C40" s="13" t="str">
        <f>Persoonsgegevens!C36</f>
        <v>GEROLD</v>
      </c>
      <c r="D40" s="25">
        <f>Persoonsgegevens!D36</f>
        <v>8.6</v>
      </c>
      <c r="E40" s="14">
        <f>Uren!D36</f>
        <v>0</v>
      </c>
      <c r="F40" s="14">
        <f>Uren!G36</f>
        <v>0</v>
      </c>
      <c r="H40" s="14">
        <f>(Uren!E36+Uren!F36)</f>
        <v>0</v>
      </c>
      <c r="I40" s="34">
        <f t="shared" si="0"/>
        <v>0</v>
      </c>
      <c r="J40" s="34">
        <f t="shared" si="1"/>
        <v>0</v>
      </c>
      <c r="K40" s="26">
        <v>0</v>
      </c>
      <c r="L40" s="26">
        <v>0</v>
      </c>
      <c r="M40" s="26">
        <v>0</v>
      </c>
      <c r="N40" s="34">
        <f t="shared" si="2"/>
        <v>0</v>
      </c>
      <c r="O40" s="34">
        <v>0</v>
      </c>
      <c r="P40" s="34">
        <v>0</v>
      </c>
      <c r="Q40" s="34">
        <f t="shared" si="3"/>
        <v>0</v>
      </c>
      <c r="R40" s="34">
        <f t="shared" si="4"/>
        <v>0</v>
      </c>
      <c r="S40" s="34">
        <f t="shared" si="5"/>
        <v>0</v>
      </c>
      <c r="T40" s="34">
        <f t="shared" si="6"/>
        <v>0</v>
      </c>
      <c r="U40" s="35">
        <f t="shared" si="7"/>
        <v>-2646</v>
      </c>
      <c r="V40" s="34">
        <f t="shared" si="20"/>
        <v>0</v>
      </c>
      <c r="W40" s="35">
        <f t="shared" si="8"/>
        <v>-2646</v>
      </c>
      <c r="X40" s="34">
        <f t="shared" si="9"/>
        <v>0</v>
      </c>
      <c r="Y40" s="35">
        <f t="shared" si="10"/>
        <v>0</v>
      </c>
      <c r="Z40" s="34">
        <f t="shared" si="21"/>
        <v>0</v>
      </c>
      <c r="AA40" s="35">
        <f t="shared" si="11"/>
        <v>0</v>
      </c>
      <c r="AB40" s="34">
        <f t="shared" si="12"/>
        <v>0</v>
      </c>
      <c r="AC40" s="35">
        <f t="shared" si="13"/>
        <v>0</v>
      </c>
      <c r="AD40" s="34">
        <f t="shared" si="14"/>
        <v>0</v>
      </c>
      <c r="AE40" s="34">
        <f t="shared" si="15"/>
        <v>0</v>
      </c>
      <c r="AF40" s="34">
        <f t="shared" si="16"/>
        <v>0</v>
      </c>
      <c r="AG40" s="34">
        <v>50</v>
      </c>
      <c r="AH40" s="27">
        <f t="shared" si="17"/>
        <v>0</v>
      </c>
      <c r="AI40" s="27">
        <f ca="1">IF(Persoonsgegevens!M36&lt;60,$AI$1*S40,0)</f>
        <v>0</v>
      </c>
      <c r="AJ40" s="28">
        <f t="shared" ca="1" si="18"/>
        <v>0</v>
      </c>
      <c r="AK40" s="17">
        <f>Voorschotten!D36</f>
        <v>0</v>
      </c>
      <c r="AL40" s="17">
        <f>Inhoudingen_Uniform!D36</f>
        <v>0</v>
      </c>
      <c r="AM40" s="17">
        <f>Inhoudingen_Boetes!D36</f>
        <v>0</v>
      </c>
      <c r="AN40" s="27">
        <f t="shared" ca="1" si="19"/>
        <v>0</v>
      </c>
    </row>
    <row r="41" spans="1:40" x14ac:dyDescent="0.3">
      <c r="A41" s="13">
        <f>Persoonsgegevens!A37</f>
        <v>30136</v>
      </c>
      <c r="B41" s="13" t="str">
        <f>Persoonsgegevens!B37</f>
        <v>RITFELD</v>
      </c>
      <c r="C41" s="13" t="str">
        <f>Persoonsgegevens!C37</f>
        <v>DELANO</v>
      </c>
      <c r="D41" s="25">
        <f>Persoonsgegevens!D37</f>
        <v>8.6</v>
      </c>
      <c r="E41" s="14">
        <f>Uren!D37</f>
        <v>0</v>
      </c>
      <c r="F41" s="14">
        <f>Uren!G37</f>
        <v>0</v>
      </c>
      <c r="H41" s="14">
        <f>(Uren!E37+Uren!F37)</f>
        <v>0</v>
      </c>
      <c r="I41" s="34">
        <f t="shared" si="0"/>
        <v>0</v>
      </c>
      <c r="J41" s="34">
        <f t="shared" si="1"/>
        <v>0</v>
      </c>
      <c r="K41" s="26">
        <v>0</v>
      </c>
      <c r="L41" s="26">
        <v>0</v>
      </c>
      <c r="M41" s="26">
        <v>0</v>
      </c>
      <c r="N41" s="34">
        <f t="shared" si="2"/>
        <v>0</v>
      </c>
      <c r="O41" s="34">
        <v>0</v>
      </c>
      <c r="P41" s="34">
        <v>0</v>
      </c>
      <c r="Q41" s="34">
        <f t="shared" si="3"/>
        <v>0</v>
      </c>
      <c r="R41" s="34">
        <f t="shared" si="4"/>
        <v>0</v>
      </c>
      <c r="S41" s="34">
        <f t="shared" si="5"/>
        <v>0</v>
      </c>
      <c r="T41" s="34">
        <f t="shared" si="6"/>
        <v>0</v>
      </c>
      <c r="U41" s="35">
        <f t="shared" si="7"/>
        <v>-2646</v>
      </c>
      <c r="V41" s="34">
        <f t="shared" si="20"/>
        <v>0</v>
      </c>
      <c r="W41" s="35">
        <f t="shared" si="8"/>
        <v>-2646</v>
      </c>
      <c r="X41" s="34">
        <f t="shared" si="9"/>
        <v>0</v>
      </c>
      <c r="Y41" s="35">
        <f t="shared" si="10"/>
        <v>0</v>
      </c>
      <c r="Z41" s="34">
        <f t="shared" si="21"/>
        <v>0</v>
      </c>
      <c r="AA41" s="35">
        <f t="shared" si="11"/>
        <v>0</v>
      </c>
      <c r="AB41" s="34">
        <f t="shared" si="12"/>
        <v>0</v>
      </c>
      <c r="AC41" s="35">
        <f t="shared" si="13"/>
        <v>0</v>
      </c>
      <c r="AD41" s="34">
        <f t="shared" si="14"/>
        <v>0</v>
      </c>
      <c r="AE41" s="34">
        <f t="shared" si="15"/>
        <v>0</v>
      </c>
      <c r="AF41" s="34">
        <f t="shared" si="16"/>
        <v>0</v>
      </c>
      <c r="AG41" s="34">
        <v>50</v>
      </c>
      <c r="AH41" s="27">
        <f t="shared" si="17"/>
        <v>0</v>
      </c>
      <c r="AI41" s="27">
        <f ca="1">IF(Persoonsgegevens!M37&lt;60,$AI$1*S41,0)</f>
        <v>0</v>
      </c>
      <c r="AJ41" s="28">
        <f t="shared" ca="1" si="18"/>
        <v>0</v>
      </c>
      <c r="AK41" s="17">
        <f>Voorschotten!D37</f>
        <v>0</v>
      </c>
      <c r="AL41" s="17">
        <f>Inhoudingen_Uniform!D37</f>
        <v>0</v>
      </c>
      <c r="AM41" s="17">
        <f>Inhoudingen_Boetes!D37</f>
        <v>0</v>
      </c>
      <c r="AN41" s="27">
        <f t="shared" ca="1" si="19"/>
        <v>0</v>
      </c>
    </row>
    <row r="42" spans="1:40" x14ac:dyDescent="0.3">
      <c r="A42" s="13">
        <f>Persoonsgegevens!A38</f>
        <v>30137</v>
      </c>
      <c r="B42" s="13" t="str">
        <f>Persoonsgegevens!B38</f>
        <v>VERTROUWD</v>
      </c>
      <c r="C42" s="13" t="str">
        <f>Persoonsgegevens!C38</f>
        <v>JENNIFER E.</v>
      </c>
      <c r="D42" s="25">
        <f>Persoonsgegevens!D38</f>
        <v>7.31</v>
      </c>
      <c r="E42" s="14">
        <f>Uren!D38</f>
        <v>0</v>
      </c>
      <c r="F42" s="14">
        <f>Uren!G38</f>
        <v>0</v>
      </c>
      <c r="H42" s="14">
        <f>(Uren!E38+Uren!F38)</f>
        <v>0</v>
      </c>
      <c r="I42" s="34">
        <f t="shared" si="0"/>
        <v>0</v>
      </c>
      <c r="J42" s="34">
        <f t="shared" si="1"/>
        <v>0</v>
      </c>
      <c r="K42" s="26">
        <v>0</v>
      </c>
      <c r="L42" s="26">
        <v>0</v>
      </c>
      <c r="M42" s="26">
        <v>0</v>
      </c>
      <c r="N42" s="34">
        <f t="shared" si="2"/>
        <v>0</v>
      </c>
      <c r="O42" s="34">
        <v>0</v>
      </c>
      <c r="P42" s="34">
        <v>0</v>
      </c>
      <c r="Q42" s="34">
        <f t="shared" si="3"/>
        <v>0</v>
      </c>
      <c r="R42" s="34">
        <f t="shared" si="4"/>
        <v>0</v>
      </c>
      <c r="S42" s="34">
        <f t="shared" si="5"/>
        <v>0</v>
      </c>
      <c r="T42" s="34">
        <f t="shared" si="6"/>
        <v>0</v>
      </c>
      <c r="U42" s="35">
        <f t="shared" si="7"/>
        <v>-2646</v>
      </c>
      <c r="V42" s="34">
        <f t="shared" si="20"/>
        <v>0</v>
      </c>
      <c r="W42" s="35">
        <f t="shared" si="8"/>
        <v>-2646</v>
      </c>
      <c r="X42" s="34">
        <f t="shared" si="9"/>
        <v>0</v>
      </c>
      <c r="Y42" s="35">
        <f t="shared" si="10"/>
        <v>0</v>
      </c>
      <c r="Z42" s="34">
        <f t="shared" si="21"/>
        <v>0</v>
      </c>
      <c r="AA42" s="35">
        <f t="shared" si="11"/>
        <v>0</v>
      </c>
      <c r="AB42" s="34">
        <f t="shared" si="12"/>
        <v>0</v>
      </c>
      <c r="AC42" s="35">
        <f t="shared" si="13"/>
        <v>0</v>
      </c>
      <c r="AD42" s="34">
        <f t="shared" si="14"/>
        <v>0</v>
      </c>
      <c r="AE42" s="34">
        <f t="shared" si="15"/>
        <v>0</v>
      </c>
      <c r="AF42" s="34">
        <f t="shared" si="16"/>
        <v>0</v>
      </c>
      <c r="AG42" s="34">
        <v>50</v>
      </c>
      <c r="AH42" s="27">
        <f t="shared" si="17"/>
        <v>0</v>
      </c>
      <c r="AI42" s="27">
        <f ca="1">IF(Persoonsgegevens!M38&lt;60,$AI$1*S42,0)</f>
        <v>0</v>
      </c>
      <c r="AJ42" s="28">
        <f t="shared" ca="1" si="18"/>
        <v>0</v>
      </c>
      <c r="AK42" s="17">
        <f>Voorschotten!D38</f>
        <v>0</v>
      </c>
      <c r="AL42" s="17">
        <f>Inhoudingen_Uniform!D38</f>
        <v>0</v>
      </c>
      <c r="AM42" s="17">
        <f>Inhoudingen_Boetes!D38</f>
        <v>0</v>
      </c>
      <c r="AN42" s="27">
        <f t="shared" ca="1" si="19"/>
        <v>0</v>
      </c>
    </row>
    <row r="43" spans="1:40" x14ac:dyDescent="0.3">
      <c r="A43" s="13">
        <f>Persoonsgegevens!A39</f>
        <v>30138</v>
      </c>
      <c r="B43" s="13" t="str">
        <f>Persoonsgegevens!B39</f>
        <v>DOEKHARAN</v>
      </c>
      <c r="C43" s="13" t="str">
        <f>Persoonsgegevens!C39</f>
        <v>SURESH</v>
      </c>
      <c r="D43" s="25">
        <f>Persoonsgegevens!D39</f>
        <v>8.6</v>
      </c>
      <c r="E43" s="14">
        <f>Uren!D39</f>
        <v>0</v>
      </c>
      <c r="F43" s="14">
        <f>Uren!G39</f>
        <v>0</v>
      </c>
      <c r="H43" s="14">
        <f>(Uren!E39+Uren!F39)</f>
        <v>0</v>
      </c>
      <c r="I43" s="34">
        <f t="shared" si="0"/>
        <v>0</v>
      </c>
      <c r="J43" s="34">
        <f t="shared" si="1"/>
        <v>0</v>
      </c>
      <c r="K43" s="26">
        <v>0</v>
      </c>
      <c r="L43" s="26">
        <v>0</v>
      </c>
      <c r="M43" s="26">
        <v>0</v>
      </c>
      <c r="N43" s="34">
        <f t="shared" si="2"/>
        <v>0</v>
      </c>
      <c r="O43" s="34">
        <v>0</v>
      </c>
      <c r="P43" s="34">
        <v>0</v>
      </c>
      <c r="Q43" s="34">
        <f t="shared" si="3"/>
        <v>0</v>
      </c>
      <c r="R43" s="34">
        <f t="shared" si="4"/>
        <v>0</v>
      </c>
      <c r="S43" s="34">
        <f t="shared" si="5"/>
        <v>0</v>
      </c>
      <c r="T43" s="34">
        <f t="shared" si="6"/>
        <v>0</v>
      </c>
      <c r="U43" s="35">
        <f t="shared" si="7"/>
        <v>-2646</v>
      </c>
      <c r="V43" s="34">
        <f t="shared" si="20"/>
        <v>0</v>
      </c>
      <c r="W43" s="35">
        <f t="shared" si="8"/>
        <v>-2646</v>
      </c>
      <c r="X43" s="34">
        <f t="shared" si="9"/>
        <v>0</v>
      </c>
      <c r="Y43" s="35">
        <f t="shared" si="10"/>
        <v>0</v>
      </c>
      <c r="Z43" s="34">
        <f t="shared" si="21"/>
        <v>0</v>
      </c>
      <c r="AA43" s="35">
        <f t="shared" si="11"/>
        <v>0</v>
      </c>
      <c r="AB43" s="34">
        <f t="shared" si="12"/>
        <v>0</v>
      </c>
      <c r="AC43" s="35">
        <f t="shared" si="13"/>
        <v>0</v>
      </c>
      <c r="AD43" s="34">
        <f t="shared" si="14"/>
        <v>0</v>
      </c>
      <c r="AE43" s="34">
        <f t="shared" si="15"/>
        <v>0</v>
      </c>
      <c r="AF43" s="34">
        <f t="shared" si="16"/>
        <v>0</v>
      </c>
      <c r="AG43" s="34">
        <v>50</v>
      </c>
      <c r="AH43" s="27">
        <f t="shared" si="17"/>
        <v>0</v>
      </c>
      <c r="AI43" s="27">
        <f ca="1">IF(Persoonsgegevens!M39&lt;60,$AI$1*S43,0)</f>
        <v>0</v>
      </c>
      <c r="AJ43" s="28">
        <f t="shared" ca="1" si="18"/>
        <v>0</v>
      </c>
      <c r="AK43" s="17">
        <f>Voorschotten!D39</f>
        <v>0</v>
      </c>
      <c r="AL43" s="17">
        <f>Inhoudingen_Uniform!D39</f>
        <v>0</v>
      </c>
      <c r="AM43" s="17">
        <f>Inhoudingen_Boetes!D39</f>
        <v>0</v>
      </c>
      <c r="AN43" s="27">
        <f t="shared" ca="1" si="19"/>
        <v>0</v>
      </c>
    </row>
    <row r="44" spans="1:40" x14ac:dyDescent="0.3">
      <c r="A44" s="13">
        <f>Persoonsgegevens!A40</f>
        <v>30139</v>
      </c>
      <c r="B44" s="13" t="str">
        <f>Persoonsgegevens!B40</f>
        <v>BINESARI</v>
      </c>
      <c r="C44" s="13" t="str">
        <f>Persoonsgegevens!C40</f>
        <v>JOHN, HENK</v>
      </c>
      <c r="D44" s="25">
        <f>Persoonsgegevens!D40</f>
        <v>8.6</v>
      </c>
      <c r="E44" s="14">
        <f>Uren!D40</f>
        <v>0</v>
      </c>
      <c r="F44" s="14">
        <f>Uren!G40</f>
        <v>0</v>
      </c>
      <c r="H44" s="14">
        <f>(Uren!E40+Uren!F40)</f>
        <v>0</v>
      </c>
      <c r="I44" s="34">
        <f t="shared" si="0"/>
        <v>0</v>
      </c>
      <c r="J44" s="34">
        <f t="shared" si="1"/>
        <v>0</v>
      </c>
      <c r="K44" s="26">
        <v>0</v>
      </c>
      <c r="L44" s="26">
        <v>0</v>
      </c>
      <c r="M44" s="26">
        <v>0</v>
      </c>
      <c r="N44" s="34">
        <f t="shared" si="2"/>
        <v>0</v>
      </c>
      <c r="O44" s="34">
        <v>0</v>
      </c>
      <c r="P44" s="34">
        <v>0</v>
      </c>
      <c r="Q44" s="34">
        <f t="shared" si="3"/>
        <v>0</v>
      </c>
      <c r="R44" s="34">
        <f t="shared" si="4"/>
        <v>0</v>
      </c>
      <c r="S44" s="34">
        <f t="shared" si="5"/>
        <v>0</v>
      </c>
      <c r="T44" s="34">
        <f t="shared" si="6"/>
        <v>0</v>
      </c>
      <c r="U44" s="35">
        <f t="shared" si="7"/>
        <v>-2646</v>
      </c>
      <c r="V44" s="34">
        <f t="shared" si="20"/>
        <v>0</v>
      </c>
      <c r="W44" s="35">
        <f t="shared" si="8"/>
        <v>-2646</v>
      </c>
      <c r="X44" s="34">
        <f t="shared" si="9"/>
        <v>0</v>
      </c>
      <c r="Y44" s="35">
        <f t="shared" si="10"/>
        <v>0</v>
      </c>
      <c r="Z44" s="34">
        <f t="shared" si="21"/>
        <v>0</v>
      </c>
      <c r="AA44" s="35">
        <f t="shared" si="11"/>
        <v>0</v>
      </c>
      <c r="AB44" s="34">
        <f t="shared" si="12"/>
        <v>0</v>
      </c>
      <c r="AC44" s="35">
        <f t="shared" si="13"/>
        <v>0</v>
      </c>
      <c r="AD44" s="34">
        <f t="shared" si="14"/>
        <v>0</v>
      </c>
      <c r="AE44" s="34">
        <f t="shared" si="15"/>
        <v>0</v>
      </c>
      <c r="AF44" s="34">
        <f t="shared" si="16"/>
        <v>0</v>
      </c>
      <c r="AG44" s="34">
        <v>50</v>
      </c>
      <c r="AH44" s="27">
        <f t="shared" si="17"/>
        <v>0</v>
      </c>
      <c r="AI44" s="27">
        <f ca="1">IF(Persoonsgegevens!M40&lt;60,$AI$1*S44,0)</f>
        <v>0</v>
      </c>
      <c r="AJ44" s="28">
        <f t="shared" ca="1" si="18"/>
        <v>0</v>
      </c>
      <c r="AK44" s="17">
        <f>Voorschotten!D40</f>
        <v>0</v>
      </c>
      <c r="AL44" s="17">
        <f>Inhoudingen_Uniform!D40</f>
        <v>0</v>
      </c>
      <c r="AM44" s="17">
        <f>Inhoudingen_Boetes!D40</f>
        <v>0</v>
      </c>
      <c r="AN44" s="27">
        <f t="shared" ca="1" si="19"/>
        <v>0</v>
      </c>
    </row>
    <row r="45" spans="1:40" x14ac:dyDescent="0.3">
      <c r="A45" s="13">
        <f>Persoonsgegevens!A41</f>
        <v>30140</v>
      </c>
      <c r="B45" s="13" t="str">
        <f>Persoonsgegevens!B41</f>
        <v>KALLOE</v>
      </c>
      <c r="C45" s="13" t="str">
        <f>Persoonsgegevens!C41</f>
        <v>SOERINDERKOEMAR</v>
      </c>
      <c r="D45" s="25">
        <f>Persoonsgegevens!D41</f>
        <v>8.6</v>
      </c>
      <c r="E45" s="14">
        <f>Uren!D41</f>
        <v>0</v>
      </c>
      <c r="F45" s="14">
        <f>Uren!G41</f>
        <v>0</v>
      </c>
      <c r="H45" s="14">
        <f>(Uren!E41+Uren!F41)</f>
        <v>0</v>
      </c>
      <c r="I45" s="34">
        <f t="shared" si="0"/>
        <v>0</v>
      </c>
      <c r="J45" s="34">
        <f t="shared" si="1"/>
        <v>0</v>
      </c>
      <c r="K45" s="26">
        <v>0</v>
      </c>
      <c r="L45" s="26">
        <v>0</v>
      </c>
      <c r="M45" s="26">
        <v>0</v>
      </c>
      <c r="N45" s="34">
        <f t="shared" si="2"/>
        <v>0</v>
      </c>
      <c r="O45" s="34">
        <v>0</v>
      </c>
      <c r="P45" s="34">
        <v>0</v>
      </c>
      <c r="Q45" s="34">
        <f t="shared" si="3"/>
        <v>0</v>
      </c>
      <c r="R45" s="34">
        <f t="shared" si="4"/>
        <v>0</v>
      </c>
      <c r="S45" s="34">
        <f t="shared" si="5"/>
        <v>0</v>
      </c>
      <c r="T45" s="34">
        <f t="shared" si="6"/>
        <v>0</v>
      </c>
      <c r="U45" s="35">
        <f t="shared" si="7"/>
        <v>-2646</v>
      </c>
      <c r="V45" s="34">
        <f t="shared" si="20"/>
        <v>0</v>
      </c>
      <c r="W45" s="35">
        <f t="shared" si="8"/>
        <v>-2646</v>
      </c>
      <c r="X45" s="34">
        <f t="shared" si="9"/>
        <v>0</v>
      </c>
      <c r="Y45" s="35">
        <f t="shared" si="10"/>
        <v>0</v>
      </c>
      <c r="Z45" s="34">
        <f t="shared" si="21"/>
        <v>0</v>
      </c>
      <c r="AA45" s="35">
        <f t="shared" si="11"/>
        <v>0</v>
      </c>
      <c r="AB45" s="34">
        <f t="shared" si="12"/>
        <v>0</v>
      </c>
      <c r="AC45" s="35">
        <f t="shared" si="13"/>
        <v>0</v>
      </c>
      <c r="AD45" s="34">
        <f t="shared" si="14"/>
        <v>0</v>
      </c>
      <c r="AE45" s="34">
        <f t="shared" si="15"/>
        <v>0</v>
      </c>
      <c r="AF45" s="34">
        <f t="shared" si="16"/>
        <v>0</v>
      </c>
      <c r="AG45" s="34">
        <v>50</v>
      </c>
      <c r="AH45" s="27">
        <f t="shared" si="17"/>
        <v>0</v>
      </c>
      <c r="AI45" s="27">
        <f ca="1">IF(Persoonsgegevens!M41&lt;60,$AI$1*S45,0)</f>
        <v>0</v>
      </c>
      <c r="AJ45" s="28">
        <f t="shared" ca="1" si="18"/>
        <v>0</v>
      </c>
      <c r="AK45" s="17">
        <f>Voorschotten!D41</f>
        <v>0</v>
      </c>
      <c r="AL45" s="17">
        <f>Inhoudingen_Uniform!D41</f>
        <v>0</v>
      </c>
      <c r="AM45" s="17">
        <f>Inhoudingen_Boetes!D41</f>
        <v>0</v>
      </c>
      <c r="AN45" s="27">
        <f t="shared" ca="1" si="19"/>
        <v>0</v>
      </c>
    </row>
    <row r="46" spans="1:40" x14ac:dyDescent="0.3">
      <c r="A46" s="13">
        <f>Persoonsgegevens!A42</f>
        <v>30141</v>
      </c>
      <c r="B46" s="13">
        <f>Persoonsgegevens!B42</f>
        <v>0</v>
      </c>
      <c r="C46" s="13">
        <f>Persoonsgegevens!C42</f>
        <v>0</v>
      </c>
      <c r="D46" s="25">
        <f>Persoonsgegevens!D42</f>
        <v>0</v>
      </c>
      <c r="E46" s="14">
        <f>Uren!D42</f>
        <v>0</v>
      </c>
      <c r="F46" s="14">
        <f>Uren!G42</f>
        <v>0</v>
      </c>
      <c r="H46" s="14">
        <f>(Uren!E42+Uren!F42)</f>
        <v>0</v>
      </c>
      <c r="I46" s="34">
        <f t="shared" si="0"/>
        <v>0</v>
      </c>
      <c r="J46" s="34">
        <f t="shared" si="1"/>
        <v>0</v>
      </c>
      <c r="K46" s="26">
        <v>0</v>
      </c>
      <c r="L46" s="26">
        <v>0</v>
      </c>
      <c r="M46" s="26">
        <v>0</v>
      </c>
      <c r="N46" s="34">
        <f t="shared" si="2"/>
        <v>0</v>
      </c>
      <c r="O46" s="34">
        <v>0</v>
      </c>
      <c r="P46" s="34">
        <v>0</v>
      </c>
      <c r="Q46" s="34">
        <f t="shared" si="3"/>
        <v>0</v>
      </c>
      <c r="R46" s="34">
        <f t="shared" si="4"/>
        <v>0</v>
      </c>
      <c r="S46" s="34">
        <f t="shared" si="5"/>
        <v>0</v>
      </c>
      <c r="T46" s="34">
        <f t="shared" si="6"/>
        <v>0</v>
      </c>
      <c r="U46" s="35">
        <f t="shared" si="7"/>
        <v>-2646</v>
      </c>
      <c r="V46" s="34">
        <f t="shared" si="20"/>
        <v>0</v>
      </c>
      <c r="W46" s="35">
        <f t="shared" si="8"/>
        <v>-2646</v>
      </c>
      <c r="X46" s="34">
        <f t="shared" si="9"/>
        <v>0</v>
      </c>
      <c r="Y46" s="35">
        <f t="shared" si="10"/>
        <v>0</v>
      </c>
      <c r="Z46" s="34">
        <f t="shared" si="21"/>
        <v>0</v>
      </c>
      <c r="AA46" s="35">
        <f t="shared" si="11"/>
        <v>0</v>
      </c>
      <c r="AB46" s="34">
        <f t="shared" si="12"/>
        <v>0</v>
      </c>
      <c r="AC46" s="35">
        <f t="shared" si="13"/>
        <v>0</v>
      </c>
      <c r="AD46" s="34">
        <f t="shared" si="14"/>
        <v>0</v>
      </c>
      <c r="AE46" s="34">
        <f t="shared" si="15"/>
        <v>0</v>
      </c>
      <c r="AF46" s="34">
        <f t="shared" si="16"/>
        <v>0</v>
      </c>
      <c r="AG46" s="34">
        <v>50</v>
      </c>
      <c r="AH46" s="27">
        <f t="shared" si="17"/>
        <v>0</v>
      </c>
      <c r="AI46" s="27">
        <f>IF(Persoonsgegevens!M42&lt;60,$AI$1*S46,0)</f>
        <v>0</v>
      </c>
      <c r="AJ46" s="28">
        <f t="shared" si="18"/>
        <v>0</v>
      </c>
      <c r="AK46" s="17">
        <f>Voorschotten!D42</f>
        <v>0</v>
      </c>
      <c r="AL46" s="17">
        <f>Inhoudingen_Uniform!D42</f>
        <v>0</v>
      </c>
      <c r="AM46" s="17">
        <f>Inhoudingen_Boetes!D42</f>
        <v>0</v>
      </c>
      <c r="AN46" s="27">
        <f t="shared" si="19"/>
        <v>0</v>
      </c>
    </row>
    <row r="47" spans="1:40" x14ac:dyDescent="0.3">
      <c r="A47" s="13">
        <f>Persoonsgegevens!A43</f>
        <v>30142</v>
      </c>
      <c r="B47" s="13">
        <f>Persoonsgegevens!B43</f>
        <v>0</v>
      </c>
      <c r="C47" s="13">
        <f>Persoonsgegevens!C43</f>
        <v>0</v>
      </c>
      <c r="D47" s="25">
        <f>Persoonsgegevens!D43</f>
        <v>0</v>
      </c>
      <c r="E47" s="14">
        <f>Uren!D43</f>
        <v>0</v>
      </c>
      <c r="F47" s="14">
        <f>Uren!G43</f>
        <v>0</v>
      </c>
      <c r="H47" s="14">
        <f>(Uren!E43+Uren!F43)</f>
        <v>0</v>
      </c>
      <c r="I47" s="34">
        <f t="shared" si="0"/>
        <v>0</v>
      </c>
      <c r="J47" s="34">
        <f t="shared" si="1"/>
        <v>0</v>
      </c>
      <c r="K47" s="26">
        <v>0</v>
      </c>
      <c r="L47" s="26">
        <v>0</v>
      </c>
      <c r="M47" s="26">
        <v>0</v>
      </c>
      <c r="N47" s="34">
        <f t="shared" si="2"/>
        <v>0</v>
      </c>
      <c r="O47" s="34">
        <v>0</v>
      </c>
      <c r="P47" s="34">
        <v>0</v>
      </c>
      <c r="Q47" s="34">
        <f t="shared" si="3"/>
        <v>0</v>
      </c>
      <c r="R47" s="34">
        <f t="shared" si="4"/>
        <v>0</v>
      </c>
      <c r="S47" s="34">
        <f t="shared" si="5"/>
        <v>0</v>
      </c>
      <c r="T47" s="34">
        <f t="shared" si="6"/>
        <v>0</v>
      </c>
      <c r="U47" s="35">
        <f t="shared" si="7"/>
        <v>-2646</v>
      </c>
      <c r="V47" s="34">
        <f t="shared" si="20"/>
        <v>0</v>
      </c>
      <c r="W47" s="35">
        <f t="shared" si="8"/>
        <v>-2646</v>
      </c>
      <c r="X47" s="34">
        <f t="shared" si="9"/>
        <v>0</v>
      </c>
      <c r="Y47" s="35">
        <f t="shared" si="10"/>
        <v>0</v>
      </c>
      <c r="Z47" s="34">
        <f t="shared" si="21"/>
        <v>0</v>
      </c>
      <c r="AA47" s="35">
        <f t="shared" si="11"/>
        <v>0</v>
      </c>
      <c r="AB47" s="34">
        <f t="shared" si="12"/>
        <v>0</v>
      </c>
      <c r="AC47" s="35">
        <f t="shared" si="13"/>
        <v>0</v>
      </c>
      <c r="AD47" s="34">
        <f t="shared" si="14"/>
        <v>0</v>
      </c>
      <c r="AE47" s="34">
        <f t="shared" si="15"/>
        <v>0</v>
      </c>
      <c r="AF47" s="34">
        <f t="shared" si="16"/>
        <v>0</v>
      </c>
      <c r="AG47" s="34">
        <v>50</v>
      </c>
      <c r="AH47" s="27">
        <f t="shared" si="17"/>
        <v>0</v>
      </c>
      <c r="AI47" s="27">
        <f>IF(Persoonsgegevens!M43&lt;60,$AI$1*S47,0)</f>
        <v>0</v>
      </c>
      <c r="AJ47" s="28">
        <f t="shared" si="18"/>
        <v>0</v>
      </c>
      <c r="AK47" s="17">
        <f>Voorschotten!D43</f>
        <v>0</v>
      </c>
      <c r="AL47" s="17">
        <f>Inhoudingen_Uniform!D43</f>
        <v>0</v>
      </c>
      <c r="AM47" s="17">
        <f>Inhoudingen_Boetes!D43</f>
        <v>0</v>
      </c>
      <c r="AN47" s="27">
        <f t="shared" si="19"/>
        <v>0</v>
      </c>
    </row>
    <row r="48" spans="1:40" x14ac:dyDescent="0.3">
      <c r="A48" s="13">
        <f>Persoonsgegevens!A44</f>
        <v>30143</v>
      </c>
      <c r="B48" s="13">
        <f>Persoonsgegevens!B44</f>
        <v>0</v>
      </c>
      <c r="C48" s="13">
        <f>Persoonsgegevens!C44</f>
        <v>0</v>
      </c>
      <c r="D48" s="25">
        <f>Persoonsgegevens!D44</f>
        <v>0</v>
      </c>
      <c r="E48" s="14">
        <f>Uren!D44</f>
        <v>0</v>
      </c>
      <c r="F48" s="14">
        <f>Uren!G44</f>
        <v>0</v>
      </c>
      <c r="H48" s="14">
        <f>(Uren!E44+Uren!F44)</f>
        <v>0</v>
      </c>
      <c r="I48" s="34">
        <f t="shared" si="0"/>
        <v>0</v>
      </c>
      <c r="J48" s="34">
        <f t="shared" si="1"/>
        <v>0</v>
      </c>
      <c r="K48" s="26">
        <v>0</v>
      </c>
      <c r="L48" s="26">
        <v>0</v>
      </c>
      <c r="M48" s="26">
        <v>0</v>
      </c>
      <c r="N48" s="34">
        <f t="shared" si="2"/>
        <v>0</v>
      </c>
      <c r="O48" s="34">
        <v>0</v>
      </c>
      <c r="P48" s="34">
        <v>0</v>
      </c>
      <c r="Q48" s="34">
        <f t="shared" si="3"/>
        <v>0</v>
      </c>
      <c r="R48" s="34">
        <f t="shared" si="4"/>
        <v>0</v>
      </c>
      <c r="S48" s="34">
        <f t="shared" si="5"/>
        <v>0</v>
      </c>
      <c r="T48" s="34">
        <f t="shared" si="6"/>
        <v>0</v>
      </c>
      <c r="U48" s="35">
        <f t="shared" si="7"/>
        <v>-2646</v>
      </c>
      <c r="V48" s="34">
        <f t="shared" si="20"/>
        <v>0</v>
      </c>
      <c r="W48" s="35">
        <f t="shared" si="8"/>
        <v>-2646</v>
      </c>
      <c r="X48" s="34">
        <f t="shared" si="9"/>
        <v>0</v>
      </c>
      <c r="Y48" s="35">
        <f t="shared" si="10"/>
        <v>0</v>
      </c>
      <c r="Z48" s="34">
        <f t="shared" si="21"/>
        <v>0</v>
      </c>
      <c r="AA48" s="35">
        <f t="shared" si="11"/>
        <v>0</v>
      </c>
      <c r="AB48" s="34">
        <f t="shared" si="12"/>
        <v>0</v>
      </c>
      <c r="AC48" s="35">
        <f t="shared" si="13"/>
        <v>0</v>
      </c>
      <c r="AD48" s="34">
        <f t="shared" si="14"/>
        <v>0</v>
      </c>
      <c r="AE48" s="34">
        <f t="shared" si="15"/>
        <v>0</v>
      </c>
      <c r="AF48" s="34">
        <f t="shared" si="16"/>
        <v>0</v>
      </c>
      <c r="AG48" s="34">
        <v>50</v>
      </c>
      <c r="AH48" s="27">
        <f t="shared" si="17"/>
        <v>0</v>
      </c>
      <c r="AI48" s="27">
        <f>IF(Persoonsgegevens!M44&lt;60,$AI$1*S48,0)</f>
        <v>0</v>
      </c>
      <c r="AJ48" s="28">
        <f t="shared" si="18"/>
        <v>0</v>
      </c>
      <c r="AK48" s="17">
        <f>Voorschotten!D44</f>
        <v>0</v>
      </c>
      <c r="AL48" s="17">
        <f>Inhoudingen_Uniform!D44</f>
        <v>0</v>
      </c>
      <c r="AM48" s="17">
        <f>Inhoudingen_Boetes!D44</f>
        <v>0</v>
      </c>
      <c r="AN48" s="27">
        <f t="shared" si="19"/>
        <v>0</v>
      </c>
    </row>
    <row r="49" spans="1:40" x14ac:dyDescent="0.3">
      <c r="A49" s="13">
        <f>Persoonsgegevens!A45</f>
        <v>30144</v>
      </c>
      <c r="B49" s="13">
        <f>Persoonsgegevens!B45</f>
        <v>0</v>
      </c>
      <c r="C49" s="13">
        <f>Persoonsgegevens!C45</f>
        <v>0</v>
      </c>
      <c r="D49" s="25">
        <f>Persoonsgegevens!D45</f>
        <v>0</v>
      </c>
      <c r="E49" s="14">
        <f>Uren!D45</f>
        <v>0</v>
      </c>
      <c r="F49" s="14">
        <f>Uren!G45</f>
        <v>0</v>
      </c>
      <c r="H49" s="14">
        <f>(Uren!E45+Uren!F45)</f>
        <v>0</v>
      </c>
      <c r="I49" s="34">
        <f t="shared" si="0"/>
        <v>0</v>
      </c>
      <c r="J49" s="34">
        <f t="shared" si="1"/>
        <v>0</v>
      </c>
      <c r="K49" s="26">
        <v>0</v>
      </c>
      <c r="L49" s="26">
        <v>0</v>
      </c>
      <c r="M49" s="26">
        <v>0</v>
      </c>
      <c r="N49" s="34">
        <f t="shared" si="2"/>
        <v>0</v>
      </c>
      <c r="O49" s="34">
        <v>0</v>
      </c>
      <c r="P49" s="34">
        <v>0</v>
      </c>
      <c r="Q49" s="34">
        <f t="shared" si="3"/>
        <v>0</v>
      </c>
      <c r="R49" s="34">
        <f t="shared" si="4"/>
        <v>0</v>
      </c>
      <c r="S49" s="34">
        <f t="shared" si="5"/>
        <v>0</v>
      </c>
      <c r="T49" s="34">
        <f t="shared" si="6"/>
        <v>0</v>
      </c>
      <c r="U49" s="35">
        <f t="shared" si="7"/>
        <v>-2646</v>
      </c>
      <c r="V49" s="34">
        <f t="shared" si="20"/>
        <v>0</v>
      </c>
      <c r="W49" s="35">
        <f t="shared" si="8"/>
        <v>-2646</v>
      </c>
      <c r="X49" s="34">
        <f t="shared" si="9"/>
        <v>0</v>
      </c>
      <c r="Y49" s="35">
        <f t="shared" si="10"/>
        <v>0</v>
      </c>
      <c r="Z49" s="34">
        <f t="shared" si="21"/>
        <v>0</v>
      </c>
      <c r="AA49" s="35">
        <f t="shared" si="11"/>
        <v>0</v>
      </c>
      <c r="AB49" s="34">
        <f t="shared" si="12"/>
        <v>0</v>
      </c>
      <c r="AC49" s="35">
        <f t="shared" si="13"/>
        <v>0</v>
      </c>
      <c r="AD49" s="34">
        <f t="shared" si="14"/>
        <v>0</v>
      </c>
      <c r="AE49" s="34">
        <f t="shared" si="15"/>
        <v>0</v>
      </c>
      <c r="AF49" s="34">
        <f t="shared" si="16"/>
        <v>0</v>
      </c>
      <c r="AG49" s="34">
        <v>50</v>
      </c>
      <c r="AH49" s="27">
        <f t="shared" si="17"/>
        <v>0</v>
      </c>
      <c r="AI49" s="27">
        <f>IF(Persoonsgegevens!M45&lt;60,$AI$1*S49,0)</f>
        <v>0</v>
      </c>
      <c r="AJ49" s="28">
        <f t="shared" si="18"/>
        <v>0</v>
      </c>
      <c r="AK49" s="17">
        <f>Voorschotten!D45</f>
        <v>0</v>
      </c>
      <c r="AL49" s="17">
        <f>Inhoudingen_Uniform!D45</f>
        <v>0</v>
      </c>
      <c r="AM49" s="17">
        <f>Inhoudingen_Boetes!D45</f>
        <v>0</v>
      </c>
      <c r="AN49" s="27">
        <f t="shared" si="19"/>
        <v>0</v>
      </c>
    </row>
    <row r="50" spans="1:40" x14ac:dyDescent="0.3">
      <c r="A50" s="13">
        <f>Persoonsgegevens!A46</f>
        <v>30145</v>
      </c>
      <c r="B50" s="13">
        <f>Persoonsgegevens!B46</f>
        <v>0</v>
      </c>
      <c r="C50" s="13">
        <f>Persoonsgegevens!C46</f>
        <v>0</v>
      </c>
      <c r="D50" s="25">
        <f>Persoonsgegevens!D46</f>
        <v>0</v>
      </c>
      <c r="E50" s="14">
        <f>Uren!D46</f>
        <v>0</v>
      </c>
      <c r="F50" s="14">
        <f>Uren!G46</f>
        <v>0</v>
      </c>
      <c r="H50" s="14">
        <f>(Uren!E46+Uren!F46)</f>
        <v>0</v>
      </c>
      <c r="I50" s="34">
        <f t="shared" si="0"/>
        <v>0</v>
      </c>
      <c r="J50" s="34">
        <f t="shared" si="1"/>
        <v>0</v>
      </c>
      <c r="K50" s="26">
        <v>0</v>
      </c>
      <c r="L50" s="26">
        <v>0</v>
      </c>
      <c r="M50" s="26">
        <v>0</v>
      </c>
      <c r="N50" s="34">
        <f t="shared" si="2"/>
        <v>0</v>
      </c>
      <c r="O50" s="34">
        <v>0</v>
      </c>
      <c r="P50" s="34">
        <v>0</v>
      </c>
      <c r="Q50" s="34">
        <f t="shared" si="3"/>
        <v>0</v>
      </c>
      <c r="R50" s="34">
        <f t="shared" si="4"/>
        <v>0</v>
      </c>
      <c r="S50" s="34">
        <f t="shared" si="5"/>
        <v>0</v>
      </c>
      <c r="T50" s="34">
        <f t="shared" si="6"/>
        <v>0</v>
      </c>
      <c r="U50" s="35">
        <f t="shared" si="7"/>
        <v>-2646</v>
      </c>
      <c r="V50" s="34">
        <f t="shared" si="20"/>
        <v>0</v>
      </c>
      <c r="W50" s="35">
        <f t="shared" si="8"/>
        <v>-2646</v>
      </c>
      <c r="X50" s="34">
        <f t="shared" si="9"/>
        <v>0</v>
      </c>
      <c r="Y50" s="35">
        <f t="shared" si="10"/>
        <v>0</v>
      </c>
      <c r="Z50" s="34">
        <f t="shared" si="21"/>
        <v>0</v>
      </c>
      <c r="AA50" s="35">
        <f t="shared" si="11"/>
        <v>0</v>
      </c>
      <c r="AB50" s="34">
        <f t="shared" si="12"/>
        <v>0</v>
      </c>
      <c r="AC50" s="35">
        <f t="shared" si="13"/>
        <v>0</v>
      </c>
      <c r="AD50" s="34">
        <f t="shared" si="14"/>
        <v>0</v>
      </c>
      <c r="AE50" s="34">
        <f t="shared" si="15"/>
        <v>0</v>
      </c>
      <c r="AF50" s="34">
        <f t="shared" si="16"/>
        <v>0</v>
      </c>
      <c r="AG50" s="34">
        <v>50</v>
      </c>
      <c r="AH50" s="27">
        <f t="shared" si="17"/>
        <v>0</v>
      </c>
      <c r="AI50" s="27">
        <f>IF(Persoonsgegevens!M46&lt;60,$AI$1*S50,0)</f>
        <v>0</v>
      </c>
      <c r="AJ50" s="28">
        <f t="shared" si="18"/>
        <v>0</v>
      </c>
      <c r="AK50" s="17">
        <f>Voorschotten!D46</f>
        <v>0</v>
      </c>
      <c r="AL50" s="17">
        <f>Inhoudingen_Uniform!D46</f>
        <v>0</v>
      </c>
      <c r="AM50" s="17">
        <f>Inhoudingen_Boetes!D46</f>
        <v>0</v>
      </c>
      <c r="AN50" s="27">
        <f t="shared" si="19"/>
        <v>0</v>
      </c>
    </row>
    <row r="51" spans="1:40" x14ac:dyDescent="0.3">
      <c r="A51" s="13">
        <f>Persoonsgegevens!A47</f>
        <v>30146</v>
      </c>
      <c r="B51" s="13">
        <f>Persoonsgegevens!B47</f>
        <v>0</v>
      </c>
      <c r="C51" s="13">
        <f>Persoonsgegevens!C47</f>
        <v>0</v>
      </c>
      <c r="D51" s="25">
        <f>Persoonsgegevens!D47</f>
        <v>0</v>
      </c>
      <c r="E51" s="14">
        <f>Uren!D47</f>
        <v>0</v>
      </c>
      <c r="F51" s="14">
        <f>Uren!G47</f>
        <v>0</v>
      </c>
      <c r="H51" s="14">
        <f>(Uren!E47+Uren!F47)</f>
        <v>0</v>
      </c>
      <c r="I51" s="34">
        <f t="shared" si="0"/>
        <v>0</v>
      </c>
      <c r="J51" s="34">
        <f t="shared" si="1"/>
        <v>0</v>
      </c>
      <c r="K51" s="26">
        <v>0</v>
      </c>
      <c r="L51" s="26">
        <v>0</v>
      </c>
      <c r="M51" s="26">
        <v>0</v>
      </c>
      <c r="N51" s="34">
        <f t="shared" si="2"/>
        <v>0</v>
      </c>
      <c r="O51" s="34">
        <v>0</v>
      </c>
      <c r="P51" s="34">
        <v>0</v>
      </c>
      <c r="Q51" s="34">
        <f t="shared" si="3"/>
        <v>0</v>
      </c>
      <c r="R51" s="34">
        <f t="shared" si="4"/>
        <v>0</v>
      </c>
      <c r="S51" s="34">
        <f t="shared" si="5"/>
        <v>0</v>
      </c>
      <c r="T51" s="34">
        <f t="shared" si="6"/>
        <v>0</v>
      </c>
      <c r="U51" s="35">
        <f t="shared" si="7"/>
        <v>-2646</v>
      </c>
      <c r="V51" s="34">
        <f t="shared" si="20"/>
        <v>0</v>
      </c>
      <c r="W51" s="35">
        <f t="shared" si="8"/>
        <v>-2646</v>
      </c>
      <c r="X51" s="34">
        <f t="shared" si="9"/>
        <v>0</v>
      </c>
      <c r="Y51" s="35">
        <f t="shared" si="10"/>
        <v>0</v>
      </c>
      <c r="Z51" s="34">
        <f t="shared" si="21"/>
        <v>0</v>
      </c>
      <c r="AA51" s="35">
        <f t="shared" si="11"/>
        <v>0</v>
      </c>
      <c r="AB51" s="34">
        <f t="shared" si="12"/>
        <v>0</v>
      </c>
      <c r="AC51" s="35">
        <f t="shared" si="13"/>
        <v>0</v>
      </c>
      <c r="AD51" s="34">
        <f t="shared" si="14"/>
        <v>0</v>
      </c>
      <c r="AE51" s="34">
        <f t="shared" si="15"/>
        <v>0</v>
      </c>
      <c r="AF51" s="34">
        <f t="shared" si="16"/>
        <v>0</v>
      </c>
      <c r="AG51" s="34">
        <v>50</v>
      </c>
      <c r="AH51" s="27">
        <f t="shared" si="17"/>
        <v>0</v>
      </c>
      <c r="AI51" s="27">
        <f>IF(Persoonsgegevens!M47&lt;60,$AI$1*S51,0)</f>
        <v>0</v>
      </c>
      <c r="AJ51" s="28">
        <f t="shared" si="18"/>
        <v>0</v>
      </c>
      <c r="AK51" s="17">
        <f>Voorschotten!D47</f>
        <v>0</v>
      </c>
      <c r="AL51" s="17">
        <f>Inhoudingen_Uniform!D47</f>
        <v>0</v>
      </c>
      <c r="AM51" s="17">
        <f>Inhoudingen_Boetes!D47</f>
        <v>0</v>
      </c>
      <c r="AN51" s="27">
        <f t="shared" si="19"/>
        <v>0</v>
      </c>
    </row>
    <row r="52" spans="1:40" x14ac:dyDescent="0.3">
      <c r="A52" s="13">
        <f>Persoonsgegevens!A48</f>
        <v>30147</v>
      </c>
      <c r="B52" s="13">
        <f>Persoonsgegevens!B48</f>
        <v>0</v>
      </c>
      <c r="C52" s="13">
        <f>Persoonsgegevens!C48</f>
        <v>0</v>
      </c>
      <c r="D52" s="25">
        <f>Persoonsgegevens!D48</f>
        <v>0</v>
      </c>
      <c r="E52" s="14">
        <f>Uren!D48</f>
        <v>0</v>
      </c>
      <c r="F52" s="14">
        <f>Uren!G48</f>
        <v>0</v>
      </c>
      <c r="H52" s="14">
        <f>(Uren!E48+Uren!F48)</f>
        <v>0</v>
      </c>
      <c r="I52" s="34">
        <f t="shared" si="0"/>
        <v>0</v>
      </c>
      <c r="J52" s="34">
        <f t="shared" si="1"/>
        <v>0</v>
      </c>
      <c r="K52" s="26">
        <v>0</v>
      </c>
      <c r="L52" s="26">
        <v>0</v>
      </c>
      <c r="M52" s="26">
        <v>0</v>
      </c>
      <c r="N52" s="34">
        <f t="shared" si="2"/>
        <v>0</v>
      </c>
      <c r="O52" s="34">
        <v>0</v>
      </c>
      <c r="P52" s="34">
        <v>0</v>
      </c>
      <c r="Q52" s="34">
        <f t="shared" si="3"/>
        <v>0</v>
      </c>
      <c r="R52" s="34">
        <f t="shared" si="4"/>
        <v>0</v>
      </c>
      <c r="S52" s="34">
        <f t="shared" si="5"/>
        <v>0</v>
      </c>
      <c r="T52" s="34">
        <f t="shared" si="6"/>
        <v>0</v>
      </c>
      <c r="U52" s="35">
        <f t="shared" si="7"/>
        <v>-2646</v>
      </c>
      <c r="V52" s="34">
        <f t="shared" si="20"/>
        <v>0</v>
      </c>
      <c r="W52" s="35">
        <f t="shared" si="8"/>
        <v>-2646</v>
      </c>
      <c r="X52" s="34">
        <f t="shared" si="9"/>
        <v>0</v>
      </c>
      <c r="Y52" s="35">
        <f t="shared" si="10"/>
        <v>0</v>
      </c>
      <c r="Z52" s="34">
        <f t="shared" si="21"/>
        <v>0</v>
      </c>
      <c r="AA52" s="35">
        <f t="shared" si="11"/>
        <v>0</v>
      </c>
      <c r="AB52" s="34">
        <f t="shared" si="12"/>
        <v>0</v>
      </c>
      <c r="AC52" s="35">
        <f t="shared" si="13"/>
        <v>0</v>
      </c>
      <c r="AD52" s="34">
        <f t="shared" si="14"/>
        <v>0</v>
      </c>
      <c r="AE52" s="34">
        <f t="shared" si="15"/>
        <v>0</v>
      </c>
      <c r="AF52" s="34">
        <f t="shared" si="16"/>
        <v>0</v>
      </c>
      <c r="AG52" s="34">
        <v>50</v>
      </c>
      <c r="AH52" s="27">
        <f t="shared" si="17"/>
        <v>0</v>
      </c>
      <c r="AI52" s="27">
        <f>IF(Persoonsgegevens!M48&lt;60,$AI$1*S52,0)</f>
        <v>0</v>
      </c>
      <c r="AJ52" s="28">
        <f t="shared" si="18"/>
        <v>0</v>
      </c>
      <c r="AK52" s="17">
        <f>Voorschotten!D48</f>
        <v>0</v>
      </c>
      <c r="AL52" s="17">
        <f>Inhoudingen_Uniform!D48</f>
        <v>0</v>
      </c>
      <c r="AM52" s="17">
        <f>Inhoudingen_Boetes!D48</f>
        <v>0</v>
      </c>
      <c r="AN52" s="27">
        <f t="shared" si="19"/>
        <v>0</v>
      </c>
    </row>
    <row r="53" spans="1:40" x14ac:dyDescent="0.3">
      <c r="A53" s="13">
        <f>Persoonsgegevens!A49</f>
        <v>30148</v>
      </c>
      <c r="B53" s="13">
        <f>Persoonsgegevens!B49</f>
        <v>0</v>
      </c>
      <c r="C53" s="13">
        <f>Persoonsgegevens!C49</f>
        <v>0</v>
      </c>
      <c r="D53" s="25">
        <f>Persoonsgegevens!D49</f>
        <v>0</v>
      </c>
      <c r="E53" s="14">
        <f>Uren!D49</f>
        <v>0</v>
      </c>
      <c r="F53" s="14">
        <f>Uren!G49</f>
        <v>0</v>
      </c>
      <c r="H53" s="14">
        <f>(Uren!E49+Uren!F49)</f>
        <v>0</v>
      </c>
      <c r="I53" s="34">
        <f t="shared" si="0"/>
        <v>0</v>
      </c>
      <c r="J53" s="34">
        <f t="shared" si="1"/>
        <v>0</v>
      </c>
      <c r="K53" s="26">
        <v>0</v>
      </c>
      <c r="L53" s="26">
        <v>0</v>
      </c>
      <c r="M53" s="26">
        <v>0</v>
      </c>
      <c r="N53" s="34">
        <f t="shared" si="2"/>
        <v>0</v>
      </c>
      <c r="O53" s="34">
        <v>0</v>
      </c>
      <c r="P53" s="34">
        <v>0</v>
      </c>
      <c r="Q53" s="34">
        <f t="shared" si="3"/>
        <v>0</v>
      </c>
      <c r="R53" s="34">
        <f t="shared" si="4"/>
        <v>0</v>
      </c>
      <c r="S53" s="34">
        <f t="shared" si="5"/>
        <v>0</v>
      </c>
      <c r="T53" s="34">
        <f t="shared" si="6"/>
        <v>0</v>
      </c>
      <c r="U53" s="35">
        <f t="shared" si="7"/>
        <v>-2646</v>
      </c>
      <c r="V53" s="34">
        <f t="shared" si="20"/>
        <v>0</v>
      </c>
      <c r="W53" s="35">
        <f t="shared" si="8"/>
        <v>-2646</v>
      </c>
      <c r="X53" s="34">
        <f t="shared" si="9"/>
        <v>0</v>
      </c>
      <c r="Y53" s="35">
        <f t="shared" si="10"/>
        <v>0</v>
      </c>
      <c r="Z53" s="34">
        <f t="shared" si="21"/>
        <v>0</v>
      </c>
      <c r="AA53" s="35">
        <f t="shared" si="11"/>
        <v>0</v>
      </c>
      <c r="AB53" s="34">
        <f t="shared" si="12"/>
        <v>0</v>
      </c>
      <c r="AC53" s="35">
        <f t="shared" si="13"/>
        <v>0</v>
      </c>
      <c r="AD53" s="34">
        <f t="shared" si="14"/>
        <v>0</v>
      </c>
      <c r="AE53" s="34">
        <f t="shared" si="15"/>
        <v>0</v>
      </c>
      <c r="AF53" s="34">
        <f t="shared" si="16"/>
        <v>0</v>
      </c>
      <c r="AG53" s="34">
        <v>50</v>
      </c>
      <c r="AH53" s="27">
        <f t="shared" si="17"/>
        <v>0</v>
      </c>
      <c r="AI53" s="27">
        <f>IF(Persoonsgegevens!M49&lt;60,$AI$1*S53,0)</f>
        <v>0</v>
      </c>
      <c r="AJ53" s="28">
        <f t="shared" si="18"/>
        <v>0</v>
      </c>
      <c r="AK53" s="17">
        <f>Voorschotten!D49</f>
        <v>0</v>
      </c>
      <c r="AL53" s="17">
        <f>Inhoudingen_Uniform!D49</f>
        <v>0</v>
      </c>
      <c r="AM53" s="17">
        <f>Inhoudingen_Boetes!D49</f>
        <v>0</v>
      </c>
      <c r="AN53" s="27">
        <f t="shared" si="19"/>
        <v>0</v>
      </c>
    </row>
    <row r="54" spans="1:40" x14ac:dyDescent="0.3">
      <c r="A54" s="13">
        <f>Persoonsgegevens!A50</f>
        <v>30149</v>
      </c>
      <c r="B54" s="13">
        <f>Persoonsgegevens!B50</f>
        <v>0</v>
      </c>
      <c r="C54" s="13">
        <f>Persoonsgegevens!C50</f>
        <v>0</v>
      </c>
      <c r="D54" s="25">
        <f>Persoonsgegevens!D50</f>
        <v>0</v>
      </c>
      <c r="E54" s="14">
        <f>Uren!D50</f>
        <v>0</v>
      </c>
      <c r="F54" s="14">
        <f>Uren!G50</f>
        <v>0</v>
      </c>
      <c r="H54" s="14">
        <f>(Uren!E50+Uren!F50)</f>
        <v>0</v>
      </c>
      <c r="I54" s="34">
        <f t="shared" si="0"/>
        <v>0</v>
      </c>
      <c r="J54" s="34">
        <f t="shared" si="1"/>
        <v>0</v>
      </c>
      <c r="K54" s="26">
        <v>0</v>
      </c>
      <c r="L54" s="26">
        <v>0</v>
      </c>
      <c r="M54" s="26">
        <v>0</v>
      </c>
      <c r="N54" s="34">
        <f t="shared" si="2"/>
        <v>0</v>
      </c>
      <c r="O54" s="34">
        <v>0</v>
      </c>
      <c r="P54" s="34">
        <v>0</v>
      </c>
      <c r="Q54" s="34">
        <f t="shared" si="3"/>
        <v>0</v>
      </c>
      <c r="R54" s="34">
        <f t="shared" si="4"/>
        <v>0</v>
      </c>
      <c r="S54" s="34">
        <f t="shared" si="5"/>
        <v>0</v>
      </c>
      <c r="T54" s="34">
        <f t="shared" si="6"/>
        <v>0</v>
      </c>
      <c r="U54" s="35">
        <f t="shared" si="7"/>
        <v>-2646</v>
      </c>
      <c r="V54" s="34">
        <f t="shared" si="20"/>
        <v>0</v>
      </c>
      <c r="W54" s="35">
        <f t="shared" si="8"/>
        <v>-2646</v>
      </c>
      <c r="X54" s="34">
        <f t="shared" si="9"/>
        <v>0</v>
      </c>
      <c r="Y54" s="35">
        <f t="shared" si="10"/>
        <v>0</v>
      </c>
      <c r="Z54" s="34">
        <f t="shared" si="21"/>
        <v>0</v>
      </c>
      <c r="AA54" s="35">
        <f t="shared" si="11"/>
        <v>0</v>
      </c>
      <c r="AB54" s="34">
        <f t="shared" si="12"/>
        <v>0</v>
      </c>
      <c r="AC54" s="35">
        <f t="shared" si="13"/>
        <v>0</v>
      </c>
      <c r="AD54" s="34">
        <f t="shared" si="14"/>
        <v>0</v>
      </c>
      <c r="AE54" s="34">
        <f t="shared" si="15"/>
        <v>0</v>
      </c>
      <c r="AF54" s="34">
        <f t="shared" si="16"/>
        <v>0</v>
      </c>
      <c r="AG54" s="34">
        <v>50</v>
      </c>
      <c r="AH54" s="27">
        <f t="shared" si="17"/>
        <v>0</v>
      </c>
      <c r="AI54" s="27">
        <f>IF(Persoonsgegevens!M50&lt;60,$AI$1*S54,0)</f>
        <v>0</v>
      </c>
      <c r="AJ54" s="28">
        <f t="shared" si="18"/>
        <v>0</v>
      </c>
      <c r="AK54" s="17">
        <f>Voorschotten!D50</f>
        <v>0</v>
      </c>
      <c r="AL54" s="17">
        <f>Inhoudingen_Uniform!D50</f>
        <v>0</v>
      </c>
      <c r="AM54" s="17">
        <f>Inhoudingen_Boetes!D50</f>
        <v>0</v>
      </c>
      <c r="AN54" s="27">
        <f t="shared" si="19"/>
        <v>0</v>
      </c>
    </row>
    <row r="55" spans="1:40" x14ac:dyDescent="0.3">
      <c r="A55" s="13">
        <f>Persoonsgegevens!A51</f>
        <v>0</v>
      </c>
      <c r="B55" s="13">
        <f>Persoonsgegevens!B51</f>
        <v>0</v>
      </c>
      <c r="C55" s="13">
        <f>Persoonsgegevens!C51</f>
        <v>0</v>
      </c>
      <c r="D55" s="25">
        <f>Persoonsgegevens!D51</f>
        <v>0</v>
      </c>
      <c r="E55" s="14" t="e">
        <f>Uren!#REF!</f>
        <v>#REF!</v>
      </c>
      <c r="F55" s="14" t="e">
        <f>Uren!#REF!</f>
        <v>#REF!</v>
      </c>
      <c r="H55" s="14" t="e">
        <f>(Uren!#REF!+Uren!#REF!)</f>
        <v>#REF!</v>
      </c>
      <c r="I55" s="34" t="e">
        <f t="shared" si="0"/>
        <v>#REF!</v>
      </c>
      <c r="J55" s="34" t="e">
        <f t="shared" si="1"/>
        <v>#REF!</v>
      </c>
      <c r="K55" s="26">
        <v>0</v>
      </c>
      <c r="L55" s="26">
        <v>0</v>
      </c>
      <c r="M55" s="26">
        <v>0</v>
      </c>
      <c r="N55" s="34" t="e">
        <f t="shared" si="2"/>
        <v>#REF!</v>
      </c>
      <c r="O55" s="34">
        <v>0</v>
      </c>
      <c r="P55" s="34">
        <v>0</v>
      </c>
      <c r="Q55" s="34" t="e">
        <f t="shared" si="3"/>
        <v>#REF!</v>
      </c>
      <c r="R55" s="34" t="e">
        <f t="shared" si="4"/>
        <v>#REF!</v>
      </c>
      <c r="S55" s="34" t="e">
        <f t="shared" si="5"/>
        <v>#REF!</v>
      </c>
      <c r="T55" s="34" t="e">
        <f t="shared" si="6"/>
        <v>#REF!</v>
      </c>
      <c r="U55" s="35" t="e">
        <f t="shared" si="7"/>
        <v>#REF!</v>
      </c>
      <c r="V55" s="34" t="e">
        <f t="shared" si="20"/>
        <v>#REF!</v>
      </c>
      <c r="W55" s="35" t="e">
        <f t="shared" si="8"/>
        <v>#REF!</v>
      </c>
      <c r="X55" s="34" t="e">
        <f t="shared" si="9"/>
        <v>#REF!</v>
      </c>
      <c r="Y55" s="35" t="e">
        <f t="shared" si="10"/>
        <v>#REF!</v>
      </c>
      <c r="Z55" s="34" t="e">
        <f t="shared" si="21"/>
        <v>#REF!</v>
      </c>
      <c r="AA55" s="35" t="e">
        <f t="shared" si="11"/>
        <v>#REF!</v>
      </c>
      <c r="AB55" s="34" t="e">
        <f t="shared" si="12"/>
        <v>#REF!</v>
      </c>
      <c r="AC55" s="35" t="e">
        <f t="shared" si="13"/>
        <v>#REF!</v>
      </c>
      <c r="AD55" s="34" t="e">
        <f t="shared" si="14"/>
        <v>#REF!</v>
      </c>
      <c r="AE55" s="34" t="e">
        <f t="shared" si="15"/>
        <v>#REF!</v>
      </c>
      <c r="AF55" s="34" t="e">
        <f t="shared" si="16"/>
        <v>#REF!</v>
      </c>
      <c r="AG55" s="34">
        <v>50</v>
      </c>
      <c r="AH55" s="27" t="e">
        <f t="shared" si="17"/>
        <v>#REF!</v>
      </c>
      <c r="AI55" s="27" t="e">
        <f>IF(Persoonsgegevens!M51&lt;60,$AI$1*S55,0)</f>
        <v>#REF!</v>
      </c>
      <c r="AJ55" s="28" t="e">
        <f t="shared" si="18"/>
        <v>#REF!</v>
      </c>
      <c r="AK55" s="17" t="e">
        <f>Voorschotten!#REF!</f>
        <v>#REF!</v>
      </c>
      <c r="AL55" s="17" t="e">
        <f>Inhoudingen_Uniform!#REF!</f>
        <v>#REF!</v>
      </c>
      <c r="AM55" s="17" t="e">
        <f>Inhoudingen_Boetes!#REF!</f>
        <v>#REF!</v>
      </c>
      <c r="AN55" s="27" t="e">
        <f t="shared" si="19"/>
        <v>#REF!</v>
      </c>
    </row>
    <row r="56" spans="1:40" x14ac:dyDescent="0.3">
      <c r="A56" s="13">
        <f>Persoonsgegevens!A52</f>
        <v>0</v>
      </c>
      <c r="B56" s="13">
        <f>Persoonsgegevens!B52</f>
        <v>0</v>
      </c>
      <c r="C56" s="13">
        <f>Persoonsgegevens!C52</f>
        <v>0</v>
      </c>
      <c r="D56" s="25">
        <f>Persoonsgegevens!D52</f>
        <v>0</v>
      </c>
      <c r="E56" s="14" t="e">
        <f>Uren!#REF!</f>
        <v>#REF!</v>
      </c>
      <c r="F56" s="14" t="e">
        <f>Uren!#REF!</f>
        <v>#REF!</v>
      </c>
      <c r="H56" s="14" t="e">
        <f>(Uren!#REF!+Uren!#REF!)</f>
        <v>#REF!</v>
      </c>
      <c r="I56" s="34" t="e">
        <f t="shared" si="0"/>
        <v>#REF!</v>
      </c>
      <c r="J56" s="34" t="e">
        <f t="shared" si="1"/>
        <v>#REF!</v>
      </c>
      <c r="K56" s="26">
        <v>0</v>
      </c>
      <c r="L56" s="26">
        <v>0</v>
      </c>
      <c r="M56" s="26">
        <v>0</v>
      </c>
      <c r="N56" s="34" t="e">
        <f t="shared" si="2"/>
        <v>#REF!</v>
      </c>
      <c r="O56" s="34">
        <v>0</v>
      </c>
      <c r="P56" s="34">
        <v>0</v>
      </c>
      <c r="Q56" s="34" t="e">
        <f t="shared" si="3"/>
        <v>#REF!</v>
      </c>
      <c r="R56" s="34" t="e">
        <f t="shared" si="4"/>
        <v>#REF!</v>
      </c>
      <c r="S56" s="34" t="e">
        <f t="shared" si="5"/>
        <v>#REF!</v>
      </c>
      <c r="T56" s="34" t="e">
        <f t="shared" si="6"/>
        <v>#REF!</v>
      </c>
      <c r="U56" s="35" t="e">
        <f t="shared" si="7"/>
        <v>#REF!</v>
      </c>
      <c r="V56" s="34" t="e">
        <f t="shared" si="20"/>
        <v>#REF!</v>
      </c>
      <c r="W56" s="35" t="e">
        <f t="shared" si="8"/>
        <v>#REF!</v>
      </c>
      <c r="X56" s="34" t="e">
        <f t="shared" si="9"/>
        <v>#REF!</v>
      </c>
      <c r="Y56" s="35" t="e">
        <f t="shared" si="10"/>
        <v>#REF!</v>
      </c>
      <c r="Z56" s="34" t="e">
        <f t="shared" si="21"/>
        <v>#REF!</v>
      </c>
      <c r="AA56" s="35" t="e">
        <f t="shared" si="11"/>
        <v>#REF!</v>
      </c>
      <c r="AB56" s="34" t="e">
        <f t="shared" si="12"/>
        <v>#REF!</v>
      </c>
      <c r="AC56" s="35" t="e">
        <f t="shared" si="13"/>
        <v>#REF!</v>
      </c>
      <c r="AD56" s="34" t="e">
        <f t="shared" si="14"/>
        <v>#REF!</v>
      </c>
      <c r="AE56" s="34" t="e">
        <f t="shared" si="15"/>
        <v>#REF!</v>
      </c>
      <c r="AF56" s="34" t="e">
        <f t="shared" si="16"/>
        <v>#REF!</v>
      </c>
      <c r="AG56" s="34">
        <v>50</v>
      </c>
      <c r="AH56" s="27" t="e">
        <f t="shared" si="17"/>
        <v>#REF!</v>
      </c>
      <c r="AI56" s="27" t="e">
        <f>IF(Persoonsgegevens!M52&lt;60,$AI$1*S56,0)</f>
        <v>#REF!</v>
      </c>
      <c r="AJ56" s="28" t="e">
        <f t="shared" si="18"/>
        <v>#REF!</v>
      </c>
      <c r="AK56" s="17" t="e">
        <f>Voorschotten!#REF!</f>
        <v>#REF!</v>
      </c>
      <c r="AL56" s="17" t="e">
        <f>Inhoudingen_Uniform!#REF!</f>
        <v>#REF!</v>
      </c>
      <c r="AM56" s="17" t="e">
        <f>Inhoudingen_Boetes!#REF!</f>
        <v>#REF!</v>
      </c>
      <c r="AN56" s="27" t="e">
        <f t="shared" si="19"/>
        <v>#REF!</v>
      </c>
    </row>
    <row r="57" spans="1:40" x14ac:dyDescent="0.3">
      <c r="A57" s="13">
        <f>Persoonsgegevens!A53</f>
        <v>0</v>
      </c>
      <c r="B57" s="13">
        <f>Persoonsgegevens!B53</f>
        <v>0</v>
      </c>
      <c r="C57" s="13">
        <f>Persoonsgegevens!C53</f>
        <v>0</v>
      </c>
      <c r="D57" s="25">
        <f>Persoonsgegevens!D53</f>
        <v>0</v>
      </c>
      <c r="E57" s="14" t="e">
        <f>Uren!#REF!</f>
        <v>#REF!</v>
      </c>
      <c r="F57" s="14" t="e">
        <f>Uren!#REF!</f>
        <v>#REF!</v>
      </c>
      <c r="H57" s="14" t="e">
        <f>(Uren!#REF!+Uren!#REF!)</f>
        <v>#REF!</v>
      </c>
      <c r="I57" s="34" t="e">
        <f t="shared" si="0"/>
        <v>#REF!</v>
      </c>
      <c r="J57" s="34" t="e">
        <f t="shared" si="1"/>
        <v>#REF!</v>
      </c>
      <c r="K57" s="26">
        <v>0</v>
      </c>
      <c r="L57" s="26">
        <v>0</v>
      </c>
      <c r="M57" s="26">
        <v>0</v>
      </c>
      <c r="N57" s="34" t="e">
        <f t="shared" si="2"/>
        <v>#REF!</v>
      </c>
      <c r="O57" s="34">
        <v>0</v>
      </c>
      <c r="P57" s="34">
        <v>0</v>
      </c>
      <c r="Q57" s="34" t="e">
        <f t="shared" si="3"/>
        <v>#REF!</v>
      </c>
      <c r="R57" s="34" t="e">
        <f t="shared" si="4"/>
        <v>#REF!</v>
      </c>
      <c r="S57" s="34" t="e">
        <f t="shared" si="5"/>
        <v>#REF!</v>
      </c>
      <c r="T57" s="34" t="e">
        <f t="shared" si="6"/>
        <v>#REF!</v>
      </c>
      <c r="U57" s="35" t="e">
        <f t="shared" si="7"/>
        <v>#REF!</v>
      </c>
      <c r="V57" s="34" t="e">
        <f t="shared" si="20"/>
        <v>#REF!</v>
      </c>
      <c r="W57" s="35" t="e">
        <f t="shared" si="8"/>
        <v>#REF!</v>
      </c>
      <c r="X57" s="34" t="e">
        <f t="shared" si="9"/>
        <v>#REF!</v>
      </c>
      <c r="Y57" s="35" t="e">
        <f t="shared" si="10"/>
        <v>#REF!</v>
      </c>
      <c r="Z57" s="34" t="e">
        <f t="shared" si="21"/>
        <v>#REF!</v>
      </c>
      <c r="AA57" s="35" t="e">
        <f t="shared" si="11"/>
        <v>#REF!</v>
      </c>
      <c r="AB57" s="34" t="e">
        <f t="shared" si="12"/>
        <v>#REF!</v>
      </c>
      <c r="AC57" s="35" t="e">
        <f t="shared" si="13"/>
        <v>#REF!</v>
      </c>
      <c r="AD57" s="34" t="e">
        <f t="shared" si="14"/>
        <v>#REF!</v>
      </c>
      <c r="AE57" s="34" t="e">
        <f t="shared" si="15"/>
        <v>#REF!</v>
      </c>
      <c r="AF57" s="34" t="e">
        <f t="shared" si="16"/>
        <v>#REF!</v>
      </c>
      <c r="AG57" s="34">
        <v>50</v>
      </c>
      <c r="AH57" s="27" t="e">
        <f t="shared" si="17"/>
        <v>#REF!</v>
      </c>
      <c r="AI57" s="27" t="e">
        <f>IF(Persoonsgegevens!M53&lt;60,$AI$1*S57,0)</f>
        <v>#REF!</v>
      </c>
      <c r="AJ57" s="28" t="e">
        <f t="shared" si="18"/>
        <v>#REF!</v>
      </c>
      <c r="AK57" s="17" t="e">
        <f>Voorschotten!#REF!</f>
        <v>#REF!</v>
      </c>
      <c r="AL57" s="17" t="e">
        <f>Inhoudingen_Uniform!#REF!</f>
        <v>#REF!</v>
      </c>
      <c r="AM57" s="17" t="e">
        <f>Inhoudingen_Boetes!#REF!</f>
        <v>#REF!</v>
      </c>
      <c r="AN57" s="27" t="e">
        <f t="shared" si="19"/>
        <v>#REF!</v>
      </c>
    </row>
    <row r="58" spans="1:40" x14ac:dyDescent="0.3">
      <c r="A58" s="13">
        <f>Persoonsgegevens!A54</f>
        <v>0</v>
      </c>
      <c r="B58" s="13">
        <f>Persoonsgegevens!B54</f>
        <v>0</v>
      </c>
      <c r="C58" s="13">
        <f>Persoonsgegevens!C54</f>
        <v>0</v>
      </c>
      <c r="D58" s="25">
        <f>Persoonsgegevens!D54</f>
        <v>0</v>
      </c>
      <c r="E58" s="14" t="e">
        <f>Uren!#REF!</f>
        <v>#REF!</v>
      </c>
      <c r="F58" s="14" t="e">
        <f>Uren!#REF!</f>
        <v>#REF!</v>
      </c>
      <c r="H58" s="14" t="e">
        <f>(Uren!#REF!+Uren!#REF!)</f>
        <v>#REF!</v>
      </c>
      <c r="I58" s="34" t="e">
        <f t="shared" si="0"/>
        <v>#REF!</v>
      </c>
      <c r="J58" s="34" t="e">
        <f t="shared" si="1"/>
        <v>#REF!</v>
      </c>
      <c r="K58" s="26">
        <v>0</v>
      </c>
      <c r="L58" s="26">
        <v>0</v>
      </c>
      <c r="M58" s="26">
        <v>0</v>
      </c>
      <c r="N58" s="34" t="e">
        <f t="shared" si="2"/>
        <v>#REF!</v>
      </c>
      <c r="O58" s="34">
        <v>0</v>
      </c>
      <c r="P58" s="34">
        <v>0</v>
      </c>
      <c r="Q58" s="34" t="e">
        <f t="shared" si="3"/>
        <v>#REF!</v>
      </c>
      <c r="R58" s="34" t="e">
        <f t="shared" si="4"/>
        <v>#REF!</v>
      </c>
      <c r="S58" s="34" t="e">
        <f t="shared" si="5"/>
        <v>#REF!</v>
      </c>
      <c r="T58" s="34" t="e">
        <f t="shared" si="6"/>
        <v>#REF!</v>
      </c>
      <c r="U58" s="35" t="e">
        <f t="shared" si="7"/>
        <v>#REF!</v>
      </c>
      <c r="V58" s="34" t="e">
        <f t="shared" si="20"/>
        <v>#REF!</v>
      </c>
      <c r="W58" s="35" t="e">
        <f t="shared" si="8"/>
        <v>#REF!</v>
      </c>
      <c r="X58" s="34" t="e">
        <f t="shared" si="9"/>
        <v>#REF!</v>
      </c>
      <c r="Y58" s="35" t="e">
        <f t="shared" si="10"/>
        <v>#REF!</v>
      </c>
      <c r="Z58" s="34" t="e">
        <f t="shared" si="21"/>
        <v>#REF!</v>
      </c>
      <c r="AA58" s="35" t="e">
        <f t="shared" si="11"/>
        <v>#REF!</v>
      </c>
      <c r="AB58" s="34" t="e">
        <f t="shared" si="12"/>
        <v>#REF!</v>
      </c>
      <c r="AC58" s="35" t="e">
        <f t="shared" si="13"/>
        <v>#REF!</v>
      </c>
      <c r="AD58" s="34" t="e">
        <f t="shared" si="14"/>
        <v>#REF!</v>
      </c>
      <c r="AE58" s="34" t="e">
        <f t="shared" si="15"/>
        <v>#REF!</v>
      </c>
      <c r="AF58" s="34" t="e">
        <f t="shared" si="16"/>
        <v>#REF!</v>
      </c>
      <c r="AG58" s="34">
        <v>50</v>
      </c>
      <c r="AH58" s="27" t="e">
        <f t="shared" si="17"/>
        <v>#REF!</v>
      </c>
      <c r="AI58" s="27" t="e">
        <f>IF(Persoonsgegevens!M54&lt;60,$AI$1*S58,0)</f>
        <v>#REF!</v>
      </c>
      <c r="AJ58" s="28" t="e">
        <f t="shared" si="18"/>
        <v>#REF!</v>
      </c>
      <c r="AK58" s="17" t="e">
        <f>Voorschotten!#REF!</f>
        <v>#REF!</v>
      </c>
      <c r="AL58" s="17" t="e">
        <f>Inhoudingen_Uniform!#REF!</f>
        <v>#REF!</v>
      </c>
      <c r="AM58" s="17" t="e">
        <f>Inhoudingen_Boetes!#REF!</f>
        <v>#REF!</v>
      </c>
      <c r="AN58" s="27" t="e">
        <f t="shared" si="19"/>
        <v>#REF!</v>
      </c>
    </row>
    <row r="59" spans="1:40" x14ac:dyDescent="0.3">
      <c r="A59" s="13">
        <f>Persoonsgegevens!A55</f>
        <v>0</v>
      </c>
      <c r="B59" s="13">
        <f>Persoonsgegevens!B55</f>
        <v>0</v>
      </c>
      <c r="C59" s="13">
        <f>Persoonsgegevens!C55</f>
        <v>0</v>
      </c>
      <c r="D59" s="25">
        <f>Persoonsgegevens!D55</f>
        <v>0</v>
      </c>
      <c r="E59" s="14" t="e">
        <f>Uren!#REF!</f>
        <v>#REF!</v>
      </c>
      <c r="F59" s="14" t="e">
        <f>Uren!#REF!</f>
        <v>#REF!</v>
      </c>
      <c r="H59" s="14" t="e">
        <f>(Uren!#REF!+Uren!#REF!)</f>
        <v>#REF!</v>
      </c>
      <c r="I59" s="34" t="e">
        <f t="shared" si="0"/>
        <v>#REF!</v>
      </c>
      <c r="J59" s="34" t="e">
        <f t="shared" si="1"/>
        <v>#REF!</v>
      </c>
      <c r="K59" s="26">
        <v>0</v>
      </c>
      <c r="L59" s="26">
        <v>0</v>
      </c>
      <c r="M59" s="26">
        <v>0</v>
      </c>
      <c r="N59" s="34" t="e">
        <f t="shared" si="2"/>
        <v>#REF!</v>
      </c>
      <c r="O59" s="34">
        <v>0</v>
      </c>
      <c r="P59" s="34">
        <v>0</v>
      </c>
      <c r="Q59" s="34" t="e">
        <f t="shared" si="3"/>
        <v>#REF!</v>
      </c>
      <c r="R59" s="34" t="e">
        <f t="shared" si="4"/>
        <v>#REF!</v>
      </c>
      <c r="S59" s="34" t="e">
        <f t="shared" si="5"/>
        <v>#REF!</v>
      </c>
      <c r="T59" s="34" t="e">
        <f t="shared" si="6"/>
        <v>#REF!</v>
      </c>
      <c r="U59" s="35" t="e">
        <f t="shared" si="7"/>
        <v>#REF!</v>
      </c>
      <c r="V59" s="34" t="e">
        <f t="shared" si="20"/>
        <v>#REF!</v>
      </c>
      <c r="W59" s="35" t="e">
        <f t="shared" si="8"/>
        <v>#REF!</v>
      </c>
      <c r="X59" s="34" t="e">
        <f t="shared" si="9"/>
        <v>#REF!</v>
      </c>
      <c r="Y59" s="35" t="e">
        <f t="shared" si="10"/>
        <v>#REF!</v>
      </c>
      <c r="Z59" s="34" t="e">
        <f t="shared" si="21"/>
        <v>#REF!</v>
      </c>
      <c r="AA59" s="35" t="e">
        <f t="shared" si="11"/>
        <v>#REF!</v>
      </c>
      <c r="AB59" s="34" t="e">
        <f t="shared" si="12"/>
        <v>#REF!</v>
      </c>
      <c r="AC59" s="35" t="e">
        <f t="shared" si="13"/>
        <v>#REF!</v>
      </c>
      <c r="AD59" s="34" t="e">
        <f t="shared" si="14"/>
        <v>#REF!</v>
      </c>
      <c r="AE59" s="34" t="e">
        <f t="shared" si="15"/>
        <v>#REF!</v>
      </c>
      <c r="AF59" s="34" t="e">
        <f t="shared" si="16"/>
        <v>#REF!</v>
      </c>
      <c r="AG59" s="34">
        <v>50</v>
      </c>
      <c r="AH59" s="27" t="e">
        <f t="shared" si="17"/>
        <v>#REF!</v>
      </c>
      <c r="AI59" s="27" t="e">
        <f>IF(Persoonsgegevens!M55&lt;60,$AI$1*S59,0)</f>
        <v>#REF!</v>
      </c>
      <c r="AJ59" s="28" t="e">
        <f t="shared" si="18"/>
        <v>#REF!</v>
      </c>
      <c r="AK59" s="17" t="e">
        <f>Voorschotten!#REF!</f>
        <v>#REF!</v>
      </c>
      <c r="AL59" s="17" t="e">
        <f>Inhoudingen_Uniform!#REF!</f>
        <v>#REF!</v>
      </c>
      <c r="AM59" s="17" t="e">
        <f>Inhoudingen_Boetes!#REF!</f>
        <v>#REF!</v>
      </c>
      <c r="AN59" s="27" t="e">
        <f t="shared" si="19"/>
        <v>#REF!</v>
      </c>
    </row>
    <row r="60" spans="1:40" x14ac:dyDescent="0.3">
      <c r="A60" s="13">
        <f>Persoonsgegevens!A56</f>
        <v>0</v>
      </c>
      <c r="B60" s="13">
        <f>Persoonsgegevens!B56</f>
        <v>0</v>
      </c>
      <c r="C60" s="13">
        <f>Persoonsgegevens!C56</f>
        <v>0</v>
      </c>
      <c r="D60" s="25">
        <f>Persoonsgegevens!D56</f>
        <v>0</v>
      </c>
      <c r="E60" s="14" t="e">
        <f>Uren!#REF!</f>
        <v>#REF!</v>
      </c>
      <c r="F60" s="14" t="e">
        <f>Uren!#REF!</f>
        <v>#REF!</v>
      </c>
      <c r="H60" s="14" t="e">
        <f>(Uren!#REF!+Uren!#REF!)</f>
        <v>#REF!</v>
      </c>
      <c r="I60" s="34" t="e">
        <f t="shared" si="0"/>
        <v>#REF!</v>
      </c>
      <c r="J60" s="34" t="e">
        <f t="shared" si="1"/>
        <v>#REF!</v>
      </c>
      <c r="K60" s="26">
        <v>0</v>
      </c>
      <c r="L60" s="26">
        <v>0</v>
      </c>
      <c r="M60" s="26">
        <v>0</v>
      </c>
      <c r="N60" s="34" t="e">
        <f t="shared" si="2"/>
        <v>#REF!</v>
      </c>
      <c r="O60" s="34">
        <v>0</v>
      </c>
      <c r="P60" s="34">
        <v>0</v>
      </c>
      <c r="Q60" s="34" t="e">
        <f t="shared" si="3"/>
        <v>#REF!</v>
      </c>
      <c r="R60" s="34" t="e">
        <f t="shared" si="4"/>
        <v>#REF!</v>
      </c>
      <c r="S60" s="34" t="e">
        <f t="shared" si="5"/>
        <v>#REF!</v>
      </c>
      <c r="T60" s="34" t="e">
        <f t="shared" si="6"/>
        <v>#REF!</v>
      </c>
      <c r="U60" s="35" t="e">
        <f t="shared" si="7"/>
        <v>#REF!</v>
      </c>
      <c r="V60" s="34" t="e">
        <f t="shared" si="20"/>
        <v>#REF!</v>
      </c>
      <c r="W60" s="35" t="e">
        <f t="shared" si="8"/>
        <v>#REF!</v>
      </c>
      <c r="X60" s="34" t="e">
        <f t="shared" si="9"/>
        <v>#REF!</v>
      </c>
      <c r="Y60" s="35" t="e">
        <f t="shared" si="10"/>
        <v>#REF!</v>
      </c>
      <c r="Z60" s="34" t="e">
        <f t="shared" si="21"/>
        <v>#REF!</v>
      </c>
      <c r="AA60" s="35" t="e">
        <f t="shared" si="11"/>
        <v>#REF!</v>
      </c>
      <c r="AB60" s="34" t="e">
        <f t="shared" si="12"/>
        <v>#REF!</v>
      </c>
      <c r="AC60" s="35" t="e">
        <f t="shared" si="13"/>
        <v>#REF!</v>
      </c>
      <c r="AD60" s="34" t="e">
        <f t="shared" si="14"/>
        <v>#REF!</v>
      </c>
      <c r="AE60" s="34" t="e">
        <f t="shared" si="15"/>
        <v>#REF!</v>
      </c>
      <c r="AF60" s="34" t="e">
        <f t="shared" si="16"/>
        <v>#REF!</v>
      </c>
      <c r="AG60" s="34">
        <v>50</v>
      </c>
      <c r="AH60" s="27" t="e">
        <f t="shared" si="17"/>
        <v>#REF!</v>
      </c>
      <c r="AI60" s="27" t="e">
        <f>IF(Persoonsgegevens!M56&lt;60,$AI$1*S60,0)</f>
        <v>#REF!</v>
      </c>
      <c r="AJ60" s="28" t="e">
        <f t="shared" si="18"/>
        <v>#REF!</v>
      </c>
      <c r="AK60" s="17" t="e">
        <f>Voorschotten!#REF!</f>
        <v>#REF!</v>
      </c>
      <c r="AL60" s="17" t="e">
        <f>Inhoudingen_Uniform!#REF!</f>
        <v>#REF!</v>
      </c>
      <c r="AM60" s="17" t="e">
        <f>Inhoudingen_Boetes!#REF!</f>
        <v>#REF!</v>
      </c>
      <c r="AN60" s="27" t="e">
        <f t="shared" si="19"/>
        <v>#REF!</v>
      </c>
    </row>
    <row r="61" spans="1:40" x14ac:dyDescent="0.3">
      <c r="A61" s="13">
        <f>Persoonsgegevens!A57</f>
        <v>0</v>
      </c>
      <c r="B61" s="13">
        <f>Persoonsgegevens!B57</f>
        <v>0</v>
      </c>
      <c r="C61" s="13">
        <f>Persoonsgegevens!C57</f>
        <v>0</v>
      </c>
      <c r="D61" s="25">
        <f>Persoonsgegevens!D57</f>
        <v>0</v>
      </c>
      <c r="E61" s="14" t="e">
        <f>Uren!#REF!</f>
        <v>#REF!</v>
      </c>
      <c r="F61" s="14" t="e">
        <f>Uren!#REF!</f>
        <v>#REF!</v>
      </c>
      <c r="H61" s="14" t="e">
        <f>(Uren!#REF!+Uren!#REF!)</f>
        <v>#REF!</v>
      </c>
      <c r="I61" s="34" t="e">
        <f t="shared" si="0"/>
        <v>#REF!</v>
      </c>
      <c r="J61" s="34" t="e">
        <f t="shared" si="1"/>
        <v>#REF!</v>
      </c>
      <c r="K61" s="26">
        <v>0</v>
      </c>
      <c r="L61" s="26">
        <v>0</v>
      </c>
      <c r="M61" s="26">
        <v>0</v>
      </c>
      <c r="N61" s="34" t="e">
        <f t="shared" si="2"/>
        <v>#REF!</v>
      </c>
      <c r="O61" s="34">
        <v>0</v>
      </c>
      <c r="P61" s="34">
        <v>0</v>
      </c>
      <c r="Q61" s="34" t="e">
        <f t="shared" si="3"/>
        <v>#REF!</v>
      </c>
      <c r="R61" s="34" t="e">
        <f t="shared" si="4"/>
        <v>#REF!</v>
      </c>
      <c r="S61" s="34" t="e">
        <f t="shared" si="5"/>
        <v>#REF!</v>
      </c>
      <c r="T61" s="34" t="e">
        <f t="shared" si="6"/>
        <v>#REF!</v>
      </c>
      <c r="U61" s="35" t="e">
        <f t="shared" si="7"/>
        <v>#REF!</v>
      </c>
      <c r="V61" s="34" t="e">
        <f t="shared" si="20"/>
        <v>#REF!</v>
      </c>
      <c r="W61" s="35" t="e">
        <f t="shared" si="8"/>
        <v>#REF!</v>
      </c>
      <c r="X61" s="34" t="e">
        <f t="shared" si="9"/>
        <v>#REF!</v>
      </c>
      <c r="Y61" s="35" t="e">
        <f t="shared" si="10"/>
        <v>#REF!</v>
      </c>
      <c r="Z61" s="34" t="e">
        <f t="shared" si="21"/>
        <v>#REF!</v>
      </c>
      <c r="AA61" s="35" t="e">
        <f t="shared" si="11"/>
        <v>#REF!</v>
      </c>
      <c r="AB61" s="34" t="e">
        <f t="shared" si="12"/>
        <v>#REF!</v>
      </c>
      <c r="AC61" s="35" t="e">
        <f t="shared" si="13"/>
        <v>#REF!</v>
      </c>
      <c r="AD61" s="34" t="e">
        <f t="shared" si="14"/>
        <v>#REF!</v>
      </c>
      <c r="AE61" s="34" t="e">
        <f t="shared" si="15"/>
        <v>#REF!</v>
      </c>
      <c r="AF61" s="34" t="e">
        <f t="shared" si="16"/>
        <v>#REF!</v>
      </c>
      <c r="AG61" s="34">
        <v>50</v>
      </c>
      <c r="AH61" s="27" t="e">
        <f t="shared" si="17"/>
        <v>#REF!</v>
      </c>
      <c r="AI61" s="27" t="e">
        <f>IF(Persoonsgegevens!M57&lt;60,$AI$1*S61,0)</f>
        <v>#REF!</v>
      </c>
      <c r="AJ61" s="28" t="e">
        <f t="shared" si="18"/>
        <v>#REF!</v>
      </c>
      <c r="AK61" s="17" t="e">
        <f>Voorschotten!#REF!</f>
        <v>#REF!</v>
      </c>
      <c r="AL61" s="17" t="e">
        <f>Inhoudingen_Uniform!#REF!</f>
        <v>#REF!</v>
      </c>
      <c r="AM61" s="17" t="e">
        <f>Inhoudingen_Boetes!#REF!</f>
        <v>#REF!</v>
      </c>
      <c r="AN61" s="27" t="e">
        <f t="shared" si="19"/>
        <v>#REF!</v>
      </c>
    </row>
    <row r="62" spans="1:40" x14ac:dyDescent="0.3">
      <c r="A62" s="13">
        <f>Persoonsgegevens!A58</f>
        <v>0</v>
      </c>
      <c r="B62" s="13">
        <f>Persoonsgegevens!B58</f>
        <v>0</v>
      </c>
      <c r="C62" s="13">
        <f>Persoonsgegevens!C58</f>
        <v>0</v>
      </c>
      <c r="D62" s="25">
        <f>Persoonsgegevens!D58</f>
        <v>0</v>
      </c>
      <c r="E62" s="14" t="e">
        <f>Uren!#REF!</f>
        <v>#REF!</v>
      </c>
      <c r="F62" s="14" t="e">
        <f>Uren!#REF!</f>
        <v>#REF!</v>
      </c>
      <c r="H62" s="14" t="e">
        <f>(Uren!#REF!+Uren!#REF!)</f>
        <v>#REF!</v>
      </c>
      <c r="I62" s="34" t="e">
        <f t="shared" si="0"/>
        <v>#REF!</v>
      </c>
      <c r="J62" s="34" t="e">
        <f t="shared" si="1"/>
        <v>#REF!</v>
      </c>
      <c r="K62" s="26">
        <v>0</v>
      </c>
      <c r="L62" s="26">
        <v>0</v>
      </c>
      <c r="M62" s="26">
        <v>0</v>
      </c>
      <c r="N62" s="34" t="e">
        <f t="shared" si="2"/>
        <v>#REF!</v>
      </c>
      <c r="O62" s="34">
        <v>0</v>
      </c>
      <c r="P62" s="34">
        <v>0</v>
      </c>
      <c r="Q62" s="34" t="e">
        <f t="shared" si="3"/>
        <v>#REF!</v>
      </c>
      <c r="R62" s="34" t="e">
        <f t="shared" si="4"/>
        <v>#REF!</v>
      </c>
      <c r="S62" s="34" t="e">
        <f t="shared" si="5"/>
        <v>#REF!</v>
      </c>
      <c r="T62" s="34" t="e">
        <f t="shared" si="6"/>
        <v>#REF!</v>
      </c>
      <c r="U62" s="35" t="e">
        <f t="shared" si="7"/>
        <v>#REF!</v>
      </c>
      <c r="V62" s="34" t="e">
        <f t="shared" si="20"/>
        <v>#REF!</v>
      </c>
      <c r="W62" s="35" t="e">
        <f t="shared" si="8"/>
        <v>#REF!</v>
      </c>
      <c r="X62" s="34" t="e">
        <f t="shared" si="9"/>
        <v>#REF!</v>
      </c>
      <c r="Y62" s="35" t="e">
        <f t="shared" si="10"/>
        <v>#REF!</v>
      </c>
      <c r="Z62" s="34" t="e">
        <f t="shared" si="21"/>
        <v>#REF!</v>
      </c>
      <c r="AA62" s="35" t="e">
        <f t="shared" si="11"/>
        <v>#REF!</v>
      </c>
      <c r="AB62" s="34" t="e">
        <f t="shared" si="12"/>
        <v>#REF!</v>
      </c>
      <c r="AC62" s="35" t="e">
        <f t="shared" si="13"/>
        <v>#REF!</v>
      </c>
      <c r="AD62" s="34" t="e">
        <f t="shared" si="14"/>
        <v>#REF!</v>
      </c>
      <c r="AE62" s="34" t="e">
        <f t="shared" si="15"/>
        <v>#REF!</v>
      </c>
      <c r="AF62" s="34" t="e">
        <f t="shared" si="16"/>
        <v>#REF!</v>
      </c>
      <c r="AG62" s="34">
        <v>50</v>
      </c>
      <c r="AH62" s="27" t="e">
        <f t="shared" si="17"/>
        <v>#REF!</v>
      </c>
      <c r="AI62" s="27" t="e">
        <f>IF(Persoonsgegevens!M58&lt;60,$AI$1*S62,0)</f>
        <v>#REF!</v>
      </c>
      <c r="AJ62" s="28" t="e">
        <f t="shared" si="18"/>
        <v>#REF!</v>
      </c>
      <c r="AK62" s="17" t="e">
        <f>Voorschotten!#REF!</f>
        <v>#REF!</v>
      </c>
      <c r="AL62" s="17" t="e">
        <f>Inhoudingen_Uniform!#REF!</f>
        <v>#REF!</v>
      </c>
      <c r="AM62" s="17" t="e">
        <f>Inhoudingen_Boetes!#REF!</f>
        <v>#REF!</v>
      </c>
      <c r="AN62" s="27" t="e">
        <f t="shared" si="19"/>
        <v>#REF!</v>
      </c>
    </row>
    <row r="63" spans="1:40" x14ac:dyDescent="0.3">
      <c r="A63" s="13">
        <f>Persoonsgegevens!A59</f>
        <v>0</v>
      </c>
      <c r="B63" s="13">
        <f>Persoonsgegevens!B59</f>
        <v>0</v>
      </c>
      <c r="C63" s="13">
        <f>Persoonsgegevens!C59</f>
        <v>0</v>
      </c>
      <c r="D63" s="25">
        <f>Persoonsgegevens!D59</f>
        <v>0</v>
      </c>
      <c r="E63" s="14" t="e">
        <f>Uren!#REF!</f>
        <v>#REF!</v>
      </c>
      <c r="F63" s="14" t="e">
        <f>Uren!#REF!</f>
        <v>#REF!</v>
      </c>
      <c r="H63" s="14" t="e">
        <f>(Uren!#REF!+Uren!#REF!)</f>
        <v>#REF!</v>
      </c>
      <c r="I63" s="34" t="e">
        <f t="shared" si="0"/>
        <v>#REF!</v>
      </c>
      <c r="J63" s="34" t="e">
        <f t="shared" si="1"/>
        <v>#REF!</v>
      </c>
      <c r="K63" s="26">
        <v>0</v>
      </c>
      <c r="L63" s="26">
        <v>0</v>
      </c>
      <c r="M63" s="26">
        <v>0</v>
      </c>
      <c r="N63" s="34" t="e">
        <f t="shared" si="2"/>
        <v>#REF!</v>
      </c>
      <c r="O63" s="34">
        <v>0</v>
      </c>
      <c r="P63" s="34">
        <v>0</v>
      </c>
      <c r="Q63" s="34" t="e">
        <f t="shared" si="3"/>
        <v>#REF!</v>
      </c>
      <c r="R63" s="34" t="e">
        <f t="shared" si="4"/>
        <v>#REF!</v>
      </c>
      <c r="S63" s="34" t="e">
        <f t="shared" si="5"/>
        <v>#REF!</v>
      </c>
      <c r="T63" s="34" t="e">
        <f t="shared" si="6"/>
        <v>#REF!</v>
      </c>
      <c r="U63" s="35" t="e">
        <f t="shared" si="7"/>
        <v>#REF!</v>
      </c>
      <c r="V63" s="34" t="e">
        <f t="shared" si="20"/>
        <v>#REF!</v>
      </c>
      <c r="W63" s="35" t="e">
        <f t="shared" si="8"/>
        <v>#REF!</v>
      </c>
      <c r="X63" s="34" t="e">
        <f t="shared" si="9"/>
        <v>#REF!</v>
      </c>
      <c r="Y63" s="35" t="e">
        <f t="shared" si="10"/>
        <v>#REF!</v>
      </c>
      <c r="Z63" s="34" t="e">
        <f t="shared" si="21"/>
        <v>#REF!</v>
      </c>
      <c r="AA63" s="35" t="e">
        <f t="shared" si="11"/>
        <v>#REF!</v>
      </c>
      <c r="AB63" s="34" t="e">
        <f t="shared" si="12"/>
        <v>#REF!</v>
      </c>
      <c r="AC63" s="35" t="e">
        <f t="shared" si="13"/>
        <v>#REF!</v>
      </c>
      <c r="AD63" s="34" t="e">
        <f t="shared" si="14"/>
        <v>#REF!</v>
      </c>
      <c r="AE63" s="34" t="e">
        <f t="shared" si="15"/>
        <v>#REF!</v>
      </c>
      <c r="AF63" s="34" t="e">
        <f t="shared" si="16"/>
        <v>#REF!</v>
      </c>
      <c r="AG63" s="34">
        <v>50</v>
      </c>
      <c r="AH63" s="27" t="e">
        <f t="shared" si="17"/>
        <v>#REF!</v>
      </c>
      <c r="AI63" s="27" t="e">
        <f>IF(Persoonsgegevens!M59&lt;60,$AI$1*S63,0)</f>
        <v>#REF!</v>
      </c>
      <c r="AJ63" s="28" t="e">
        <f t="shared" si="18"/>
        <v>#REF!</v>
      </c>
      <c r="AK63" s="17" t="e">
        <f>Voorschotten!#REF!</f>
        <v>#REF!</v>
      </c>
      <c r="AL63" s="17" t="e">
        <f>Inhoudingen_Uniform!#REF!</f>
        <v>#REF!</v>
      </c>
      <c r="AM63" s="17" t="e">
        <f>Inhoudingen_Boetes!#REF!</f>
        <v>#REF!</v>
      </c>
      <c r="AN63" s="27" t="e">
        <f t="shared" si="19"/>
        <v>#REF!</v>
      </c>
    </row>
    <row r="64" spans="1:40" x14ac:dyDescent="0.3">
      <c r="A64" s="13">
        <f>Persoonsgegevens!A60</f>
        <v>0</v>
      </c>
      <c r="B64" s="13">
        <f>Persoonsgegevens!B60</f>
        <v>0</v>
      </c>
      <c r="C64" s="13">
        <f>Persoonsgegevens!C60</f>
        <v>0</v>
      </c>
      <c r="D64" s="25">
        <f>Persoonsgegevens!D60</f>
        <v>0</v>
      </c>
      <c r="E64" s="14" t="e">
        <f>Uren!#REF!</f>
        <v>#REF!</v>
      </c>
      <c r="F64" s="14" t="e">
        <f>Uren!#REF!</f>
        <v>#REF!</v>
      </c>
      <c r="H64" s="14" t="e">
        <f>(Uren!#REF!+Uren!#REF!)</f>
        <v>#REF!</v>
      </c>
      <c r="I64" s="34" t="e">
        <f t="shared" si="0"/>
        <v>#REF!</v>
      </c>
      <c r="J64" s="34" t="e">
        <f t="shared" si="1"/>
        <v>#REF!</v>
      </c>
      <c r="K64" s="26">
        <v>0</v>
      </c>
      <c r="L64" s="26">
        <v>0</v>
      </c>
      <c r="M64" s="26">
        <v>0</v>
      </c>
      <c r="N64" s="34" t="e">
        <f t="shared" si="2"/>
        <v>#REF!</v>
      </c>
      <c r="O64" s="34">
        <v>0</v>
      </c>
      <c r="P64" s="34">
        <v>0</v>
      </c>
      <c r="Q64" s="34" t="e">
        <f t="shared" si="3"/>
        <v>#REF!</v>
      </c>
      <c r="R64" s="34" t="e">
        <f t="shared" si="4"/>
        <v>#REF!</v>
      </c>
      <c r="S64" s="34" t="e">
        <f t="shared" si="5"/>
        <v>#REF!</v>
      </c>
      <c r="T64" s="34" t="e">
        <f t="shared" si="6"/>
        <v>#REF!</v>
      </c>
      <c r="U64" s="35" t="e">
        <f t="shared" si="7"/>
        <v>#REF!</v>
      </c>
      <c r="V64" s="34" t="e">
        <f t="shared" si="20"/>
        <v>#REF!</v>
      </c>
      <c r="W64" s="35" t="e">
        <f t="shared" si="8"/>
        <v>#REF!</v>
      </c>
      <c r="X64" s="34" t="e">
        <f t="shared" si="9"/>
        <v>#REF!</v>
      </c>
      <c r="Y64" s="35" t="e">
        <f t="shared" si="10"/>
        <v>#REF!</v>
      </c>
      <c r="Z64" s="34" t="e">
        <f t="shared" si="21"/>
        <v>#REF!</v>
      </c>
      <c r="AA64" s="35" t="e">
        <f t="shared" si="11"/>
        <v>#REF!</v>
      </c>
      <c r="AB64" s="34" t="e">
        <f t="shared" si="12"/>
        <v>#REF!</v>
      </c>
      <c r="AC64" s="35" t="e">
        <f t="shared" si="13"/>
        <v>#REF!</v>
      </c>
      <c r="AD64" s="34" t="e">
        <f t="shared" si="14"/>
        <v>#REF!</v>
      </c>
      <c r="AE64" s="34" t="e">
        <f t="shared" si="15"/>
        <v>#REF!</v>
      </c>
      <c r="AF64" s="34" t="e">
        <f t="shared" si="16"/>
        <v>#REF!</v>
      </c>
      <c r="AG64" s="34">
        <v>50</v>
      </c>
      <c r="AH64" s="27" t="e">
        <f t="shared" si="17"/>
        <v>#REF!</v>
      </c>
      <c r="AI64" s="27" t="e">
        <f>IF(Persoonsgegevens!M60&lt;60,$AI$1*S64,0)</f>
        <v>#REF!</v>
      </c>
      <c r="AJ64" s="28" t="e">
        <f t="shared" si="18"/>
        <v>#REF!</v>
      </c>
      <c r="AK64" s="17" t="e">
        <f>Voorschotten!#REF!</f>
        <v>#REF!</v>
      </c>
      <c r="AL64" s="17" t="e">
        <f>Inhoudingen_Uniform!#REF!</f>
        <v>#REF!</v>
      </c>
      <c r="AM64" s="17" t="e">
        <f>Inhoudingen_Boetes!#REF!</f>
        <v>#REF!</v>
      </c>
      <c r="AN64" s="27" t="e">
        <f t="shared" si="19"/>
        <v>#REF!</v>
      </c>
    </row>
    <row r="65" spans="1:40" x14ac:dyDescent="0.3">
      <c r="A65" s="13">
        <f>Persoonsgegevens!A61</f>
        <v>0</v>
      </c>
      <c r="B65" s="13">
        <f>Persoonsgegevens!B61</f>
        <v>0</v>
      </c>
      <c r="C65" s="13">
        <f>Persoonsgegevens!C61</f>
        <v>0</v>
      </c>
      <c r="D65" s="25">
        <f>Persoonsgegevens!D61</f>
        <v>0</v>
      </c>
      <c r="E65" s="14" t="e">
        <f>Uren!#REF!</f>
        <v>#REF!</v>
      </c>
      <c r="F65" s="14" t="e">
        <f>Uren!#REF!</f>
        <v>#REF!</v>
      </c>
      <c r="H65" s="14" t="e">
        <f>(Uren!#REF!+Uren!#REF!)</f>
        <v>#REF!</v>
      </c>
      <c r="I65" s="34" t="e">
        <f t="shared" si="0"/>
        <v>#REF!</v>
      </c>
      <c r="J65" s="34" t="e">
        <f t="shared" si="1"/>
        <v>#REF!</v>
      </c>
      <c r="K65" s="26">
        <v>0</v>
      </c>
      <c r="L65" s="26">
        <v>0</v>
      </c>
      <c r="M65" s="26">
        <v>0</v>
      </c>
      <c r="N65" s="34" t="e">
        <f t="shared" si="2"/>
        <v>#REF!</v>
      </c>
      <c r="O65" s="34">
        <v>0</v>
      </c>
      <c r="P65" s="34">
        <v>0</v>
      </c>
      <c r="Q65" s="34" t="e">
        <f t="shared" si="3"/>
        <v>#REF!</v>
      </c>
      <c r="R65" s="34" t="e">
        <f t="shared" si="4"/>
        <v>#REF!</v>
      </c>
      <c r="S65" s="34" t="e">
        <f t="shared" si="5"/>
        <v>#REF!</v>
      </c>
      <c r="T65" s="34" t="e">
        <f t="shared" si="6"/>
        <v>#REF!</v>
      </c>
      <c r="U65" s="35" t="e">
        <f t="shared" si="7"/>
        <v>#REF!</v>
      </c>
      <c r="V65" s="34" t="e">
        <f t="shared" si="20"/>
        <v>#REF!</v>
      </c>
      <c r="W65" s="35" t="e">
        <f t="shared" si="8"/>
        <v>#REF!</v>
      </c>
      <c r="X65" s="34" t="e">
        <f t="shared" si="9"/>
        <v>#REF!</v>
      </c>
      <c r="Y65" s="35" t="e">
        <f t="shared" si="10"/>
        <v>#REF!</v>
      </c>
      <c r="Z65" s="34" t="e">
        <f t="shared" si="21"/>
        <v>#REF!</v>
      </c>
      <c r="AA65" s="35" t="e">
        <f t="shared" si="11"/>
        <v>#REF!</v>
      </c>
      <c r="AB65" s="34" t="e">
        <f t="shared" si="12"/>
        <v>#REF!</v>
      </c>
      <c r="AC65" s="35" t="e">
        <f t="shared" si="13"/>
        <v>#REF!</v>
      </c>
      <c r="AD65" s="34" t="e">
        <f t="shared" si="14"/>
        <v>#REF!</v>
      </c>
      <c r="AE65" s="34" t="e">
        <f t="shared" si="15"/>
        <v>#REF!</v>
      </c>
      <c r="AF65" s="34" t="e">
        <f t="shared" si="16"/>
        <v>#REF!</v>
      </c>
      <c r="AG65" s="34">
        <v>50</v>
      </c>
      <c r="AH65" s="27" t="e">
        <f t="shared" si="17"/>
        <v>#REF!</v>
      </c>
      <c r="AI65" s="27" t="e">
        <f>IF(Persoonsgegevens!M61&lt;60,$AI$1*S65,0)</f>
        <v>#REF!</v>
      </c>
      <c r="AJ65" s="28" t="e">
        <f t="shared" si="18"/>
        <v>#REF!</v>
      </c>
      <c r="AK65" s="17" t="e">
        <f>Voorschotten!#REF!</f>
        <v>#REF!</v>
      </c>
      <c r="AL65" s="17" t="e">
        <f>Inhoudingen_Uniform!#REF!</f>
        <v>#REF!</v>
      </c>
      <c r="AM65" s="17" t="e">
        <f>Inhoudingen_Boetes!#REF!</f>
        <v>#REF!</v>
      </c>
      <c r="AN65" s="27" t="e">
        <f t="shared" si="19"/>
        <v>#REF!</v>
      </c>
    </row>
    <row r="66" spans="1:40" x14ac:dyDescent="0.3">
      <c r="A66" s="13">
        <f>Persoonsgegevens!A62</f>
        <v>0</v>
      </c>
      <c r="B66" s="13">
        <f>Persoonsgegevens!B62</f>
        <v>0</v>
      </c>
      <c r="C66" s="13">
        <f>Persoonsgegevens!C62</f>
        <v>0</v>
      </c>
      <c r="D66" s="25">
        <f>Persoonsgegevens!D62</f>
        <v>0</v>
      </c>
      <c r="E66" s="14" t="e">
        <f>Uren!#REF!</f>
        <v>#REF!</v>
      </c>
      <c r="F66" s="14" t="e">
        <f>Uren!#REF!</f>
        <v>#REF!</v>
      </c>
      <c r="H66" s="14" t="e">
        <f>(Uren!#REF!+Uren!#REF!)</f>
        <v>#REF!</v>
      </c>
      <c r="I66" s="34" t="e">
        <f t="shared" si="0"/>
        <v>#REF!</v>
      </c>
      <c r="J66" s="34" t="e">
        <f t="shared" si="1"/>
        <v>#REF!</v>
      </c>
      <c r="K66" s="26">
        <v>0</v>
      </c>
      <c r="L66" s="26">
        <v>0</v>
      </c>
      <c r="M66" s="26">
        <v>0</v>
      </c>
      <c r="N66" s="34" t="e">
        <f t="shared" si="2"/>
        <v>#REF!</v>
      </c>
      <c r="O66" s="34">
        <v>0</v>
      </c>
      <c r="P66" s="34">
        <v>0</v>
      </c>
      <c r="Q66" s="34" t="e">
        <f t="shared" si="3"/>
        <v>#REF!</v>
      </c>
      <c r="R66" s="34" t="e">
        <f t="shared" si="4"/>
        <v>#REF!</v>
      </c>
      <c r="S66" s="34" t="e">
        <f t="shared" si="5"/>
        <v>#REF!</v>
      </c>
      <c r="T66" s="34" t="e">
        <f t="shared" si="6"/>
        <v>#REF!</v>
      </c>
      <c r="U66" s="35" t="e">
        <f t="shared" si="7"/>
        <v>#REF!</v>
      </c>
      <c r="V66" s="34" t="e">
        <f t="shared" si="20"/>
        <v>#REF!</v>
      </c>
      <c r="W66" s="35" t="e">
        <f t="shared" si="8"/>
        <v>#REF!</v>
      </c>
      <c r="X66" s="34" t="e">
        <f t="shared" si="9"/>
        <v>#REF!</v>
      </c>
      <c r="Y66" s="35" t="e">
        <f t="shared" si="10"/>
        <v>#REF!</v>
      </c>
      <c r="Z66" s="34" t="e">
        <f t="shared" si="21"/>
        <v>#REF!</v>
      </c>
      <c r="AA66" s="35" t="e">
        <f t="shared" si="11"/>
        <v>#REF!</v>
      </c>
      <c r="AB66" s="34" t="e">
        <f t="shared" si="12"/>
        <v>#REF!</v>
      </c>
      <c r="AC66" s="35" t="e">
        <f t="shared" si="13"/>
        <v>#REF!</v>
      </c>
      <c r="AD66" s="34" t="e">
        <f t="shared" si="14"/>
        <v>#REF!</v>
      </c>
      <c r="AE66" s="34" t="e">
        <f t="shared" si="15"/>
        <v>#REF!</v>
      </c>
      <c r="AF66" s="34" t="e">
        <f t="shared" si="16"/>
        <v>#REF!</v>
      </c>
      <c r="AG66" s="34">
        <v>50</v>
      </c>
      <c r="AH66" s="27" t="e">
        <f t="shared" si="17"/>
        <v>#REF!</v>
      </c>
      <c r="AI66" s="27" t="e">
        <f>IF(Persoonsgegevens!M62&lt;60,$AI$1*S66,0)</f>
        <v>#REF!</v>
      </c>
      <c r="AJ66" s="28" t="e">
        <f t="shared" si="18"/>
        <v>#REF!</v>
      </c>
      <c r="AK66" s="17" t="e">
        <f>Voorschotten!#REF!</f>
        <v>#REF!</v>
      </c>
      <c r="AL66" s="17" t="e">
        <f>Inhoudingen_Uniform!#REF!</f>
        <v>#REF!</v>
      </c>
      <c r="AM66" s="17" t="e">
        <f>Inhoudingen_Boetes!#REF!</f>
        <v>#REF!</v>
      </c>
      <c r="AN66" s="27" t="e">
        <f t="shared" si="19"/>
        <v>#REF!</v>
      </c>
    </row>
    <row r="67" spans="1:40" x14ac:dyDescent="0.3">
      <c r="A67" s="13">
        <f>Persoonsgegevens!A63</f>
        <v>0</v>
      </c>
      <c r="B67" s="13">
        <f>Persoonsgegevens!B63</f>
        <v>0</v>
      </c>
      <c r="C67" s="13">
        <f>Persoonsgegevens!C63</f>
        <v>0</v>
      </c>
      <c r="D67" s="25">
        <f>Persoonsgegevens!D63</f>
        <v>0</v>
      </c>
      <c r="E67" s="14" t="e">
        <f>Uren!#REF!</f>
        <v>#REF!</v>
      </c>
      <c r="F67" s="14" t="e">
        <f>Uren!#REF!</f>
        <v>#REF!</v>
      </c>
      <c r="H67" s="14" t="e">
        <f>(Uren!#REF!+Uren!#REF!)</f>
        <v>#REF!</v>
      </c>
      <c r="I67" s="34" t="e">
        <f t="shared" si="0"/>
        <v>#REF!</v>
      </c>
      <c r="J67" s="34" t="e">
        <f t="shared" si="1"/>
        <v>#REF!</v>
      </c>
      <c r="K67" s="26">
        <v>0</v>
      </c>
      <c r="L67" s="26">
        <v>0</v>
      </c>
      <c r="M67" s="26">
        <v>0</v>
      </c>
      <c r="N67" s="34" t="e">
        <f t="shared" si="2"/>
        <v>#REF!</v>
      </c>
      <c r="O67" s="34">
        <v>0</v>
      </c>
      <c r="P67" s="34">
        <v>0</v>
      </c>
      <c r="Q67" s="34" t="e">
        <f t="shared" si="3"/>
        <v>#REF!</v>
      </c>
      <c r="R67" s="34" t="e">
        <f t="shared" si="4"/>
        <v>#REF!</v>
      </c>
      <c r="S67" s="34" t="e">
        <f t="shared" si="5"/>
        <v>#REF!</v>
      </c>
      <c r="T67" s="34" t="e">
        <f t="shared" si="6"/>
        <v>#REF!</v>
      </c>
      <c r="U67" s="35" t="e">
        <f t="shared" si="7"/>
        <v>#REF!</v>
      </c>
      <c r="V67" s="34" t="e">
        <f t="shared" si="20"/>
        <v>#REF!</v>
      </c>
      <c r="W67" s="35" t="e">
        <f t="shared" si="8"/>
        <v>#REF!</v>
      </c>
      <c r="X67" s="34" t="e">
        <f t="shared" si="9"/>
        <v>#REF!</v>
      </c>
      <c r="Y67" s="35" t="e">
        <f t="shared" si="10"/>
        <v>#REF!</v>
      </c>
      <c r="Z67" s="34" t="e">
        <f t="shared" si="21"/>
        <v>#REF!</v>
      </c>
      <c r="AA67" s="35" t="e">
        <f t="shared" si="11"/>
        <v>#REF!</v>
      </c>
      <c r="AB67" s="34" t="e">
        <f t="shared" si="12"/>
        <v>#REF!</v>
      </c>
      <c r="AC67" s="35" t="e">
        <f t="shared" si="13"/>
        <v>#REF!</v>
      </c>
      <c r="AD67" s="34" t="e">
        <f t="shared" si="14"/>
        <v>#REF!</v>
      </c>
      <c r="AE67" s="34" t="e">
        <f t="shared" si="15"/>
        <v>#REF!</v>
      </c>
      <c r="AF67" s="34" t="e">
        <f t="shared" si="16"/>
        <v>#REF!</v>
      </c>
      <c r="AG67" s="34">
        <v>50</v>
      </c>
      <c r="AH67" s="27" t="e">
        <f t="shared" si="17"/>
        <v>#REF!</v>
      </c>
      <c r="AI67" s="27" t="e">
        <f>IF(Persoonsgegevens!M63&lt;60,$AI$1*S67,0)</f>
        <v>#REF!</v>
      </c>
      <c r="AJ67" s="28" t="e">
        <f t="shared" si="18"/>
        <v>#REF!</v>
      </c>
      <c r="AK67" s="17" t="e">
        <f>Voorschotten!#REF!</f>
        <v>#REF!</v>
      </c>
      <c r="AL67" s="17" t="e">
        <f>Inhoudingen_Uniform!#REF!</f>
        <v>#REF!</v>
      </c>
      <c r="AM67" s="17" t="e">
        <f>Inhoudingen_Boetes!#REF!</f>
        <v>#REF!</v>
      </c>
      <c r="AN67" s="27" t="e">
        <f t="shared" si="19"/>
        <v>#REF!</v>
      </c>
    </row>
    <row r="68" spans="1:40" x14ac:dyDescent="0.3">
      <c r="A68" s="13">
        <f>Persoonsgegevens!A64</f>
        <v>0</v>
      </c>
      <c r="B68" s="13">
        <f>Persoonsgegevens!B64</f>
        <v>0</v>
      </c>
      <c r="C68" s="13">
        <f>Persoonsgegevens!C64</f>
        <v>0</v>
      </c>
      <c r="D68" s="25">
        <f>Persoonsgegevens!D64</f>
        <v>0</v>
      </c>
      <c r="E68" s="14" t="e">
        <f>Uren!#REF!</f>
        <v>#REF!</v>
      </c>
      <c r="F68" s="14" t="e">
        <f>Uren!#REF!</f>
        <v>#REF!</v>
      </c>
      <c r="H68" s="14" t="e">
        <f>(Uren!#REF!+Uren!#REF!)</f>
        <v>#REF!</v>
      </c>
      <c r="I68" s="34" t="e">
        <f t="shared" si="0"/>
        <v>#REF!</v>
      </c>
      <c r="J68" s="34" t="e">
        <f t="shared" si="1"/>
        <v>#REF!</v>
      </c>
      <c r="K68" s="26">
        <v>0</v>
      </c>
      <c r="L68" s="26">
        <v>0</v>
      </c>
      <c r="M68" s="26">
        <v>0</v>
      </c>
      <c r="N68" s="34" t="e">
        <f t="shared" si="2"/>
        <v>#REF!</v>
      </c>
      <c r="O68" s="34">
        <v>0</v>
      </c>
      <c r="P68" s="34">
        <v>0</v>
      </c>
      <c r="Q68" s="34" t="e">
        <f t="shared" si="3"/>
        <v>#REF!</v>
      </c>
      <c r="R68" s="34" t="e">
        <f t="shared" si="4"/>
        <v>#REF!</v>
      </c>
      <c r="S68" s="34" t="e">
        <f t="shared" si="5"/>
        <v>#REF!</v>
      </c>
      <c r="T68" s="34" t="e">
        <f t="shared" si="6"/>
        <v>#REF!</v>
      </c>
      <c r="U68" s="35" t="e">
        <f t="shared" si="7"/>
        <v>#REF!</v>
      </c>
      <c r="V68" s="34" t="e">
        <f t="shared" si="20"/>
        <v>#REF!</v>
      </c>
      <c r="W68" s="35" t="e">
        <f t="shared" si="8"/>
        <v>#REF!</v>
      </c>
      <c r="X68" s="34" t="e">
        <f t="shared" si="9"/>
        <v>#REF!</v>
      </c>
      <c r="Y68" s="35" t="e">
        <f t="shared" si="10"/>
        <v>#REF!</v>
      </c>
      <c r="Z68" s="34" t="e">
        <f t="shared" si="21"/>
        <v>#REF!</v>
      </c>
      <c r="AA68" s="35" t="e">
        <f t="shared" si="11"/>
        <v>#REF!</v>
      </c>
      <c r="AB68" s="34" t="e">
        <f t="shared" si="12"/>
        <v>#REF!</v>
      </c>
      <c r="AC68" s="35" t="e">
        <f t="shared" si="13"/>
        <v>#REF!</v>
      </c>
      <c r="AD68" s="34" t="e">
        <f t="shared" si="14"/>
        <v>#REF!</v>
      </c>
      <c r="AE68" s="34" t="e">
        <f t="shared" si="15"/>
        <v>#REF!</v>
      </c>
      <c r="AF68" s="34" t="e">
        <f t="shared" si="16"/>
        <v>#REF!</v>
      </c>
      <c r="AG68" s="34">
        <v>50</v>
      </c>
      <c r="AH68" s="27" t="e">
        <f t="shared" si="17"/>
        <v>#REF!</v>
      </c>
      <c r="AI68" s="27" t="e">
        <f>IF(Persoonsgegevens!M64&lt;60,$AI$1*S68,0)</f>
        <v>#REF!</v>
      </c>
      <c r="AJ68" s="28" t="e">
        <f t="shared" si="18"/>
        <v>#REF!</v>
      </c>
      <c r="AK68" s="17" t="e">
        <f>Voorschotten!#REF!</f>
        <v>#REF!</v>
      </c>
      <c r="AL68" s="17" t="e">
        <f>Inhoudingen_Uniform!#REF!</f>
        <v>#REF!</v>
      </c>
      <c r="AM68" s="17" t="e">
        <f>Inhoudingen_Boetes!#REF!</f>
        <v>#REF!</v>
      </c>
      <c r="AN68" s="27" t="e">
        <f t="shared" si="19"/>
        <v>#REF!</v>
      </c>
    </row>
    <row r="69" spans="1:40" x14ac:dyDescent="0.3">
      <c r="A69" s="13">
        <f>Persoonsgegevens!A65</f>
        <v>0</v>
      </c>
      <c r="B69" s="13">
        <f>Persoonsgegevens!B65</f>
        <v>0</v>
      </c>
      <c r="C69" s="13">
        <f>Persoonsgegevens!C65</f>
        <v>0</v>
      </c>
      <c r="D69" s="25">
        <f>Persoonsgegevens!D65</f>
        <v>0</v>
      </c>
      <c r="E69" s="14" t="e">
        <f>Uren!#REF!</f>
        <v>#REF!</v>
      </c>
      <c r="F69" s="14" t="e">
        <f>Uren!#REF!</f>
        <v>#REF!</v>
      </c>
      <c r="H69" s="14" t="e">
        <f>(Uren!#REF!+Uren!#REF!)</f>
        <v>#REF!</v>
      </c>
      <c r="I69" s="34" t="e">
        <f t="shared" si="0"/>
        <v>#REF!</v>
      </c>
      <c r="J69" s="34" t="e">
        <f t="shared" si="1"/>
        <v>#REF!</v>
      </c>
      <c r="K69" s="26">
        <v>0</v>
      </c>
      <c r="L69" s="26">
        <v>0</v>
      </c>
      <c r="M69" s="26">
        <v>0</v>
      </c>
      <c r="N69" s="34" t="e">
        <f t="shared" si="2"/>
        <v>#REF!</v>
      </c>
      <c r="O69" s="34">
        <v>0</v>
      </c>
      <c r="P69" s="34">
        <v>0</v>
      </c>
      <c r="Q69" s="34" t="e">
        <f t="shared" si="3"/>
        <v>#REF!</v>
      </c>
      <c r="R69" s="34" t="e">
        <f t="shared" si="4"/>
        <v>#REF!</v>
      </c>
      <c r="S69" s="34" t="e">
        <f t="shared" si="5"/>
        <v>#REF!</v>
      </c>
      <c r="T69" s="34" t="e">
        <f t="shared" si="6"/>
        <v>#REF!</v>
      </c>
      <c r="U69" s="35" t="e">
        <f t="shared" si="7"/>
        <v>#REF!</v>
      </c>
      <c r="V69" s="34" t="e">
        <f t="shared" si="20"/>
        <v>#REF!</v>
      </c>
      <c r="W69" s="35" t="e">
        <f t="shared" si="8"/>
        <v>#REF!</v>
      </c>
      <c r="X69" s="34" t="e">
        <f t="shared" si="9"/>
        <v>#REF!</v>
      </c>
      <c r="Y69" s="35" t="e">
        <f t="shared" si="10"/>
        <v>#REF!</v>
      </c>
      <c r="Z69" s="34" t="e">
        <f t="shared" si="21"/>
        <v>#REF!</v>
      </c>
      <c r="AA69" s="35" t="e">
        <f t="shared" si="11"/>
        <v>#REF!</v>
      </c>
      <c r="AB69" s="34" t="e">
        <f t="shared" si="12"/>
        <v>#REF!</v>
      </c>
      <c r="AC69" s="35" t="e">
        <f t="shared" si="13"/>
        <v>#REF!</v>
      </c>
      <c r="AD69" s="34" t="e">
        <f t="shared" si="14"/>
        <v>#REF!</v>
      </c>
      <c r="AE69" s="34" t="e">
        <f t="shared" si="15"/>
        <v>#REF!</v>
      </c>
      <c r="AF69" s="34" t="e">
        <f t="shared" si="16"/>
        <v>#REF!</v>
      </c>
      <c r="AG69" s="34">
        <v>50</v>
      </c>
      <c r="AH69" s="27" t="e">
        <f t="shared" si="17"/>
        <v>#REF!</v>
      </c>
      <c r="AI69" s="27" t="e">
        <f>IF(Persoonsgegevens!M65&lt;60,$AI$1*S69,0)</f>
        <v>#REF!</v>
      </c>
      <c r="AJ69" s="28" t="e">
        <f t="shared" si="18"/>
        <v>#REF!</v>
      </c>
      <c r="AK69" s="17" t="e">
        <f>Voorschotten!#REF!</f>
        <v>#REF!</v>
      </c>
      <c r="AL69" s="17" t="e">
        <f>Inhoudingen_Uniform!#REF!</f>
        <v>#REF!</v>
      </c>
      <c r="AM69" s="17" t="e">
        <f>Inhoudingen_Boetes!#REF!</f>
        <v>#REF!</v>
      </c>
      <c r="AN69" s="27" t="e">
        <f t="shared" si="19"/>
        <v>#REF!</v>
      </c>
    </row>
    <row r="70" spans="1:40" x14ac:dyDescent="0.3">
      <c r="A70" s="13">
        <f>Persoonsgegevens!A66</f>
        <v>0</v>
      </c>
      <c r="B70" s="13">
        <f>Persoonsgegevens!B66</f>
        <v>0</v>
      </c>
      <c r="C70" s="13">
        <f>Persoonsgegevens!C66</f>
        <v>0</v>
      </c>
      <c r="D70" s="25">
        <f>Persoonsgegevens!D66</f>
        <v>0</v>
      </c>
      <c r="E70" s="14" t="e">
        <f>Uren!#REF!</f>
        <v>#REF!</v>
      </c>
      <c r="F70" s="14" t="e">
        <f>Uren!#REF!</f>
        <v>#REF!</v>
      </c>
      <c r="H70" s="14" t="e">
        <f>(Uren!#REF!+Uren!#REF!)</f>
        <v>#REF!</v>
      </c>
      <c r="I70" s="34" t="e">
        <f t="shared" si="0"/>
        <v>#REF!</v>
      </c>
      <c r="J70" s="34" t="e">
        <f t="shared" si="1"/>
        <v>#REF!</v>
      </c>
      <c r="K70" s="26">
        <v>0</v>
      </c>
      <c r="L70" s="26">
        <v>0</v>
      </c>
      <c r="M70" s="26">
        <v>0</v>
      </c>
      <c r="N70" s="34" t="e">
        <f t="shared" si="2"/>
        <v>#REF!</v>
      </c>
      <c r="O70" s="34">
        <v>0</v>
      </c>
      <c r="P70" s="34">
        <v>0</v>
      </c>
      <c r="Q70" s="34" t="e">
        <f t="shared" si="3"/>
        <v>#REF!</v>
      </c>
      <c r="R70" s="34" t="e">
        <f t="shared" si="4"/>
        <v>#REF!</v>
      </c>
      <c r="S70" s="34" t="e">
        <f t="shared" si="5"/>
        <v>#REF!</v>
      </c>
      <c r="T70" s="34" t="e">
        <f t="shared" si="6"/>
        <v>#REF!</v>
      </c>
      <c r="U70" s="35" t="e">
        <f t="shared" si="7"/>
        <v>#REF!</v>
      </c>
      <c r="V70" s="34" t="e">
        <f t="shared" si="20"/>
        <v>#REF!</v>
      </c>
      <c r="W70" s="35" t="e">
        <f t="shared" si="8"/>
        <v>#REF!</v>
      </c>
      <c r="X70" s="34" t="e">
        <f t="shared" si="9"/>
        <v>#REF!</v>
      </c>
      <c r="Y70" s="35" t="e">
        <f t="shared" si="10"/>
        <v>#REF!</v>
      </c>
      <c r="Z70" s="34" t="e">
        <f t="shared" si="21"/>
        <v>#REF!</v>
      </c>
      <c r="AA70" s="35" t="e">
        <f t="shared" si="11"/>
        <v>#REF!</v>
      </c>
      <c r="AB70" s="34" t="e">
        <f t="shared" si="12"/>
        <v>#REF!</v>
      </c>
      <c r="AC70" s="35" t="e">
        <f t="shared" si="13"/>
        <v>#REF!</v>
      </c>
      <c r="AD70" s="34" t="e">
        <f t="shared" si="14"/>
        <v>#REF!</v>
      </c>
      <c r="AE70" s="34" t="e">
        <f t="shared" si="15"/>
        <v>#REF!</v>
      </c>
      <c r="AF70" s="34" t="e">
        <f t="shared" si="16"/>
        <v>#REF!</v>
      </c>
      <c r="AG70" s="34">
        <v>50</v>
      </c>
      <c r="AH70" s="27" t="e">
        <f t="shared" si="17"/>
        <v>#REF!</v>
      </c>
      <c r="AI70" s="27" t="e">
        <f>IF(Persoonsgegevens!M66&lt;60,$AI$1*S70,0)</f>
        <v>#REF!</v>
      </c>
      <c r="AJ70" s="28" t="e">
        <f t="shared" si="18"/>
        <v>#REF!</v>
      </c>
      <c r="AK70" s="17" t="e">
        <f>Voorschotten!#REF!</f>
        <v>#REF!</v>
      </c>
      <c r="AL70" s="17" t="e">
        <f>Inhoudingen_Uniform!#REF!</f>
        <v>#REF!</v>
      </c>
      <c r="AM70" s="17" t="e">
        <f>Inhoudingen_Boetes!#REF!</f>
        <v>#REF!</v>
      </c>
      <c r="AN70" s="27" t="e">
        <f t="shared" si="19"/>
        <v>#REF!</v>
      </c>
    </row>
    <row r="71" spans="1:40" x14ac:dyDescent="0.3">
      <c r="A71" s="13">
        <f>Persoonsgegevens!A67</f>
        <v>0</v>
      </c>
      <c r="B71" s="13">
        <f>Persoonsgegevens!B67</f>
        <v>0</v>
      </c>
      <c r="C71" s="13">
        <f>Persoonsgegevens!C67</f>
        <v>0</v>
      </c>
      <c r="D71" s="25">
        <f>Persoonsgegevens!D67</f>
        <v>0</v>
      </c>
      <c r="E71" s="14" t="e">
        <f>Uren!#REF!</f>
        <v>#REF!</v>
      </c>
      <c r="F71" s="14" t="e">
        <f>Uren!#REF!</f>
        <v>#REF!</v>
      </c>
      <c r="H71" s="14" t="e">
        <f>(Uren!#REF!+Uren!#REF!)</f>
        <v>#REF!</v>
      </c>
      <c r="I71" s="34" t="e">
        <f t="shared" ref="I71:I105" si="22">(D71*E71)+(G71*D71*1.5)+(H71*D71*2)</f>
        <v>#REF!</v>
      </c>
      <c r="J71" s="34" t="e">
        <f t="shared" ref="J71:J105" si="23">F71*D71</f>
        <v>#REF!</v>
      </c>
      <c r="K71" s="26">
        <v>0</v>
      </c>
      <c r="L71" s="26">
        <v>0</v>
      </c>
      <c r="M71" s="26">
        <v>0</v>
      </c>
      <c r="N71" s="34" t="e">
        <f t="shared" ref="N71:N105" si="24">SUM(I71:M71)</f>
        <v>#REF!</v>
      </c>
      <c r="O71" s="34">
        <v>0</v>
      </c>
      <c r="P71" s="34">
        <v>0</v>
      </c>
      <c r="Q71" s="34" t="e">
        <f t="shared" ref="Q71:Q105" si="25">N71-O71-P71</f>
        <v>#REF!</v>
      </c>
      <c r="R71" s="34" t="e">
        <f t="shared" ref="R71:R105" si="26">IF((Q71*4%)&gt;100,100,Q71*4%)</f>
        <v>#REF!</v>
      </c>
      <c r="S71" s="34" t="e">
        <f t="shared" ref="S71:S105" si="27">Q71-R71</f>
        <v>#REF!</v>
      </c>
      <c r="T71" s="34" t="e">
        <f t="shared" ref="T71:T105" si="28">S71*12</f>
        <v>#REF!</v>
      </c>
      <c r="U71" s="35" t="e">
        <f t="shared" ref="U71:U105" si="29">T71-$V$3</f>
        <v>#REF!</v>
      </c>
      <c r="V71" s="34" t="e">
        <f t="shared" si="20"/>
        <v>#REF!</v>
      </c>
      <c r="W71" s="35" t="e">
        <f t="shared" ref="W71:W105" si="30">IF((U71-$X$4)&lt;0,U71,$X$4)</f>
        <v>#REF!</v>
      </c>
      <c r="X71" s="34" t="e">
        <f t="shared" ref="X71:X105" si="31">IF((W71*$X$1)&lt;0,0,W71*$X$1)</f>
        <v>#REF!</v>
      </c>
      <c r="Y71" s="35" t="e">
        <f t="shared" ref="Y71:Y105" si="32">IF((U71-W71-$Z$4)&lt;0,U71-W71,$Z$4)</f>
        <v>#REF!</v>
      </c>
      <c r="Z71" s="34" t="e">
        <f t="shared" si="21"/>
        <v>#REF!</v>
      </c>
      <c r="AA71" s="35" t="e">
        <f t="shared" ref="AA71:AA105" si="33">IF((U71-W71-Y71-$AB$4)&lt;0,U71-W71-Y71,$AB$4)</f>
        <v>#REF!</v>
      </c>
      <c r="AB71" s="34" t="e">
        <f t="shared" ref="AB71:AB105" si="34">IF((AA71*$AB$1)&lt;0,0,AA71*$AB$1)</f>
        <v>#REF!</v>
      </c>
      <c r="AC71" s="35" t="e">
        <f t="shared" ref="AC71:AC105" si="35">U71-W71-Y71-AA71</f>
        <v>#REF!</v>
      </c>
      <c r="AD71" s="34" t="e">
        <f t="shared" ref="AD71:AD105" si="36">IF((AC71*$AD$1)&lt;0,0,AC71*$AD$1)</f>
        <v>#REF!</v>
      </c>
      <c r="AE71" s="34" t="e">
        <f t="shared" ref="AE71:AE105" si="37">V71+X71+Z71+AB71+AD71</f>
        <v>#REF!</v>
      </c>
      <c r="AF71" s="34" t="e">
        <f t="shared" ref="AF71:AF105" si="38">AE71/12</f>
        <v>#REF!</v>
      </c>
      <c r="AG71" s="34">
        <v>50</v>
      </c>
      <c r="AH71" s="27" t="e">
        <f t="shared" ref="AH71:AH105" si="39">IF((AF71-AG71)&lt;0,0,AF71-AG71)</f>
        <v>#REF!</v>
      </c>
      <c r="AI71" s="27" t="e">
        <f>IF(Persoonsgegevens!M67&lt;60,$AI$1*S71,0)</f>
        <v>#REF!</v>
      </c>
      <c r="AJ71" s="28" t="e">
        <f t="shared" ref="AJ71:AJ105" si="40">I71-AH71-AI71</f>
        <v>#REF!</v>
      </c>
      <c r="AK71" s="17" t="e">
        <f>Voorschotten!#REF!</f>
        <v>#REF!</v>
      </c>
      <c r="AL71" s="17" t="e">
        <f>Inhoudingen_Uniform!#REF!</f>
        <v>#REF!</v>
      </c>
      <c r="AM71" s="17" t="e">
        <f>Inhoudingen_Boetes!#REF!</f>
        <v>#REF!</v>
      </c>
      <c r="AN71" s="27" t="e">
        <f t="shared" ref="AN71:AN105" si="41">AJ71-AK71-AL71-AM71</f>
        <v>#REF!</v>
      </c>
    </row>
    <row r="72" spans="1:40" x14ac:dyDescent="0.3">
      <c r="A72" s="13">
        <f>Persoonsgegevens!A68</f>
        <v>0</v>
      </c>
      <c r="B72" s="13">
        <f>Persoonsgegevens!B68</f>
        <v>0</v>
      </c>
      <c r="C72" s="13">
        <f>Persoonsgegevens!C68</f>
        <v>0</v>
      </c>
      <c r="D72" s="25">
        <f>Persoonsgegevens!D68</f>
        <v>0</v>
      </c>
      <c r="E72" s="14" t="e">
        <f>Uren!#REF!</f>
        <v>#REF!</v>
      </c>
      <c r="F72" s="14" t="e">
        <f>Uren!#REF!</f>
        <v>#REF!</v>
      </c>
      <c r="H72" s="14" t="e">
        <f>(Uren!#REF!+Uren!#REF!)</f>
        <v>#REF!</v>
      </c>
      <c r="I72" s="34" t="e">
        <f t="shared" si="22"/>
        <v>#REF!</v>
      </c>
      <c r="J72" s="34" t="e">
        <f t="shared" si="23"/>
        <v>#REF!</v>
      </c>
      <c r="K72" s="26">
        <v>0</v>
      </c>
      <c r="L72" s="26">
        <v>0</v>
      </c>
      <c r="M72" s="26">
        <v>0</v>
      </c>
      <c r="N72" s="34" t="e">
        <f t="shared" si="24"/>
        <v>#REF!</v>
      </c>
      <c r="O72" s="34">
        <v>0</v>
      </c>
      <c r="P72" s="34">
        <v>0</v>
      </c>
      <c r="Q72" s="34" t="e">
        <f t="shared" si="25"/>
        <v>#REF!</v>
      </c>
      <c r="R72" s="34" t="e">
        <f t="shared" si="26"/>
        <v>#REF!</v>
      </c>
      <c r="S72" s="34" t="e">
        <f t="shared" si="27"/>
        <v>#REF!</v>
      </c>
      <c r="T72" s="34" t="e">
        <f t="shared" si="28"/>
        <v>#REF!</v>
      </c>
      <c r="U72" s="35" t="e">
        <f t="shared" si="29"/>
        <v>#REF!</v>
      </c>
      <c r="V72" s="34" t="e">
        <f t="shared" ref="V72:V105" si="42">(T72-$V$3)*$V$1</f>
        <v>#REF!</v>
      </c>
      <c r="W72" s="35" t="e">
        <f t="shared" si="30"/>
        <v>#REF!</v>
      </c>
      <c r="X72" s="34" t="e">
        <f t="shared" si="31"/>
        <v>#REF!</v>
      </c>
      <c r="Y72" s="35" t="e">
        <f t="shared" si="32"/>
        <v>#REF!</v>
      </c>
      <c r="Z72" s="34" t="e">
        <f t="shared" ref="Z72:Z105" si="43">IF((Y72*$Z$1)&lt;0,0,Y72*$Z$1)</f>
        <v>#REF!</v>
      </c>
      <c r="AA72" s="35" t="e">
        <f t="shared" si="33"/>
        <v>#REF!</v>
      </c>
      <c r="AB72" s="34" t="e">
        <f t="shared" si="34"/>
        <v>#REF!</v>
      </c>
      <c r="AC72" s="35" t="e">
        <f t="shared" si="35"/>
        <v>#REF!</v>
      </c>
      <c r="AD72" s="34" t="e">
        <f t="shared" si="36"/>
        <v>#REF!</v>
      </c>
      <c r="AE72" s="34" t="e">
        <f t="shared" si="37"/>
        <v>#REF!</v>
      </c>
      <c r="AF72" s="34" t="e">
        <f t="shared" si="38"/>
        <v>#REF!</v>
      </c>
      <c r="AG72" s="34">
        <v>50</v>
      </c>
      <c r="AH72" s="27" t="e">
        <f t="shared" si="39"/>
        <v>#REF!</v>
      </c>
      <c r="AI72" s="27" t="e">
        <f>IF(Persoonsgegevens!M74&lt;60,$AI$1*S72,0)</f>
        <v>#REF!</v>
      </c>
      <c r="AJ72" s="28" t="e">
        <f t="shared" si="40"/>
        <v>#REF!</v>
      </c>
      <c r="AK72" s="17" t="e">
        <f>Voorschotten!#REF!</f>
        <v>#REF!</v>
      </c>
      <c r="AL72" s="17" t="e">
        <f>Inhoudingen_Uniform!#REF!</f>
        <v>#REF!</v>
      </c>
      <c r="AM72" s="17" t="e">
        <f>Inhoudingen_Boetes!#REF!</f>
        <v>#REF!</v>
      </c>
      <c r="AN72" s="27" t="e">
        <f t="shared" si="41"/>
        <v>#REF!</v>
      </c>
    </row>
    <row r="73" spans="1:40" x14ac:dyDescent="0.3">
      <c r="A73" s="13">
        <f>Persoonsgegevens!A69</f>
        <v>0</v>
      </c>
      <c r="B73" s="13">
        <f>Persoonsgegevens!B69</f>
        <v>0</v>
      </c>
      <c r="C73" s="13">
        <f>Persoonsgegevens!C69</f>
        <v>0</v>
      </c>
      <c r="D73" s="25">
        <f>Persoonsgegevens!D69</f>
        <v>0</v>
      </c>
      <c r="E73" s="14" t="e">
        <f>Uren!#REF!</f>
        <v>#REF!</v>
      </c>
      <c r="F73" s="14" t="e">
        <f>Uren!#REF!</f>
        <v>#REF!</v>
      </c>
      <c r="H73" s="14" t="e">
        <f>(Uren!#REF!+Uren!#REF!)</f>
        <v>#REF!</v>
      </c>
      <c r="I73" s="34" t="e">
        <f t="shared" si="22"/>
        <v>#REF!</v>
      </c>
      <c r="J73" s="34" t="e">
        <f t="shared" si="23"/>
        <v>#REF!</v>
      </c>
      <c r="K73" s="26">
        <v>0</v>
      </c>
      <c r="L73" s="26">
        <v>0</v>
      </c>
      <c r="M73" s="26">
        <v>0</v>
      </c>
      <c r="N73" s="34" t="e">
        <f t="shared" si="24"/>
        <v>#REF!</v>
      </c>
      <c r="O73" s="34">
        <v>0</v>
      </c>
      <c r="P73" s="34">
        <v>0</v>
      </c>
      <c r="Q73" s="34" t="e">
        <f t="shared" si="25"/>
        <v>#REF!</v>
      </c>
      <c r="R73" s="34" t="e">
        <f t="shared" si="26"/>
        <v>#REF!</v>
      </c>
      <c r="S73" s="34" t="e">
        <f t="shared" si="27"/>
        <v>#REF!</v>
      </c>
      <c r="T73" s="34" t="e">
        <f t="shared" si="28"/>
        <v>#REF!</v>
      </c>
      <c r="U73" s="35" t="e">
        <f t="shared" si="29"/>
        <v>#REF!</v>
      </c>
      <c r="V73" s="34" t="e">
        <f t="shared" si="42"/>
        <v>#REF!</v>
      </c>
      <c r="W73" s="35" t="e">
        <f t="shared" si="30"/>
        <v>#REF!</v>
      </c>
      <c r="X73" s="34" t="e">
        <f t="shared" si="31"/>
        <v>#REF!</v>
      </c>
      <c r="Y73" s="35" t="e">
        <f t="shared" si="32"/>
        <v>#REF!</v>
      </c>
      <c r="Z73" s="34" t="e">
        <f t="shared" si="43"/>
        <v>#REF!</v>
      </c>
      <c r="AA73" s="35" t="e">
        <f t="shared" si="33"/>
        <v>#REF!</v>
      </c>
      <c r="AB73" s="34" t="e">
        <f t="shared" si="34"/>
        <v>#REF!</v>
      </c>
      <c r="AC73" s="35" t="e">
        <f t="shared" si="35"/>
        <v>#REF!</v>
      </c>
      <c r="AD73" s="34" t="e">
        <f t="shared" si="36"/>
        <v>#REF!</v>
      </c>
      <c r="AE73" s="34" t="e">
        <f t="shared" si="37"/>
        <v>#REF!</v>
      </c>
      <c r="AF73" s="34" t="e">
        <f t="shared" si="38"/>
        <v>#REF!</v>
      </c>
      <c r="AG73" s="34">
        <v>50</v>
      </c>
      <c r="AH73" s="27" t="e">
        <f t="shared" si="39"/>
        <v>#REF!</v>
      </c>
      <c r="AI73" s="27" t="e">
        <f>IF(Persoonsgegevens!M69&lt;60,$AI$1*S73,0)</f>
        <v>#REF!</v>
      </c>
      <c r="AJ73" s="28" t="e">
        <f t="shared" si="40"/>
        <v>#REF!</v>
      </c>
      <c r="AK73" s="17" t="e">
        <f>Voorschotten!#REF!</f>
        <v>#REF!</v>
      </c>
      <c r="AL73" s="17" t="e">
        <f>Inhoudingen_Uniform!#REF!</f>
        <v>#REF!</v>
      </c>
      <c r="AM73" s="17" t="e">
        <f>Inhoudingen_Boetes!#REF!</f>
        <v>#REF!</v>
      </c>
      <c r="AN73" s="27" t="e">
        <f t="shared" si="41"/>
        <v>#REF!</v>
      </c>
    </row>
    <row r="74" spans="1:40" x14ac:dyDescent="0.3">
      <c r="A74" s="13">
        <f>Persoonsgegevens!A70</f>
        <v>0</v>
      </c>
      <c r="B74" s="13">
        <f>Persoonsgegevens!B70</f>
        <v>0</v>
      </c>
      <c r="C74" s="13">
        <f>Persoonsgegevens!C70</f>
        <v>0</v>
      </c>
      <c r="D74" s="25">
        <f>Persoonsgegevens!D70</f>
        <v>0</v>
      </c>
      <c r="E74" s="14" t="e">
        <f>Uren!#REF!</f>
        <v>#REF!</v>
      </c>
      <c r="F74" s="14" t="e">
        <f>Uren!#REF!</f>
        <v>#REF!</v>
      </c>
      <c r="H74" s="14" t="e">
        <f>(Uren!#REF!+Uren!#REF!)</f>
        <v>#REF!</v>
      </c>
      <c r="I74" s="34" t="e">
        <f t="shared" si="22"/>
        <v>#REF!</v>
      </c>
      <c r="J74" s="34" t="e">
        <f t="shared" si="23"/>
        <v>#REF!</v>
      </c>
      <c r="K74" s="26">
        <v>0</v>
      </c>
      <c r="L74" s="26">
        <v>0</v>
      </c>
      <c r="M74" s="26">
        <v>0</v>
      </c>
      <c r="N74" s="34" t="e">
        <f t="shared" si="24"/>
        <v>#REF!</v>
      </c>
      <c r="O74" s="34">
        <v>0</v>
      </c>
      <c r="P74" s="34">
        <v>0</v>
      </c>
      <c r="Q74" s="34" t="e">
        <f t="shared" si="25"/>
        <v>#REF!</v>
      </c>
      <c r="R74" s="34" t="e">
        <f t="shared" si="26"/>
        <v>#REF!</v>
      </c>
      <c r="S74" s="34" t="e">
        <f t="shared" si="27"/>
        <v>#REF!</v>
      </c>
      <c r="T74" s="34" t="e">
        <f t="shared" si="28"/>
        <v>#REF!</v>
      </c>
      <c r="U74" s="35" t="e">
        <f t="shared" si="29"/>
        <v>#REF!</v>
      </c>
      <c r="V74" s="34" t="e">
        <f t="shared" si="42"/>
        <v>#REF!</v>
      </c>
      <c r="W74" s="35" t="e">
        <f t="shared" si="30"/>
        <v>#REF!</v>
      </c>
      <c r="X74" s="34" t="e">
        <f t="shared" si="31"/>
        <v>#REF!</v>
      </c>
      <c r="Y74" s="35" t="e">
        <f t="shared" si="32"/>
        <v>#REF!</v>
      </c>
      <c r="Z74" s="34" t="e">
        <f t="shared" si="43"/>
        <v>#REF!</v>
      </c>
      <c r="AA74" s="35" t="e">
        <f t="shared" si="33"/>
        <v>#REF!</v>
      </c>
      <c r="AB74" s="34" t="e">
        <f t="shared" si="34"/>
        <v>#REF!</v>
      </c>
      <c r="AC74" s="35" t="e">
        <f t="shared" si="35"/>
        <v>#REF!</v>
      </c>
      <c r="AD74" s="34" t="e">
        <f t="shared" si="36"/>
        <v>#REF!</v>
      </c>
      <c r="AE74" s="34" t="e">
        <f t="shared" si="37"/>
        <v>#REF!</v>
      </c>
      <c r="AF74" s="34" t="e">
        <f t="shared" si="38"/>
        <v>#REF!</v>
      </c>
      <c r="AG74" s="34">
        <v>50</v>
      </c>
      <c r="AH74" s="27" t="e">
        <f t="shared" si="39"/>
        <v>#REF!</v>
      </c>
      <c r="AI74" s="27" t="e">
        <f>IF(Persoonsgegevens!M70&lt;60,$AI$1*S74,0)</f>
        <v>#REF!</v>
      </c>
      <c r="AJ74" s="28" t="e">
        <f t="shared" si="40"/>
        <v>#REF!</v>
      </c>
      <c r="AK74" s="17" t="e">
        <f>Voorschotten!#REF!</f>
        <v>#REF!</v>
      </c>
      <c r="AL74" s="17" t="e">
        <f>Inhoudingen_Uniform!#REF!</f>
        <v>#REF!</v>
      </c>
      <c r="AM74" s="17" t="e">
        <f>Inhoudingen_Boetes!#REF!</f>
        <v>#REF!</v>
      </c>
      <c r="AN74" s="27" t="e">
        <f t="shared" si="41"/>
        <v>#REF!</v>
      </c>
    </row>
    <row r="75" spans="1:40" x14ac:dyDescent="0.3">
      <c r="A75" s="13">
        <f>Persoonsgegevens!A71</f>
        <v>0</v>
      </c>
      <c r="B75" s="13">
        <f>Persoonsgegevens!B71</f>
        <v>0</v>
      </c>
      <c r="C75" s="13">
        <f>Persoonsgegevens!C71</f>
        <v>0</v>
      </c>
      <c r="D75" s="25">
        <f>Persoonsgegevens!D71</f>
        <v>0</v>
      </c>
      <c r="E75" s="14" t="e">
        <f>Uren!#REF!</f>
        <v>#REF!</v>
      </c>
      <c r="F75" s="14" t="e">
        <f>Uren!#REF!</f>
        <v>#REF!</v>
      </c>
      <c r="H75" s="14" t="e">
        <f>(Uren!#REF!+Uren!#REF!)</f>
        <v>#REF!</v>
      </c>
      <c r="I75" s="34" t="e">
        <f t="shared" si="22"/>
        <v>#REF!</v>
      </c>
      <c r="J75" s="34" t="e">
        <f t="shared" si="23"/>
        <v>#REF!</v>
      </c>
      <c r="K75" s="26">
        <v>0</v>
      </c>
      <c r="L75" s="26">
        <v>0</v>
      </c>
      <c r="M75" s="26">
        <v>0</v>
      </c>
      <c r="N75" s="34" t="e">
        <f t="shared" si="24"/>
        <v>#REF!</v>
      </c>
      <c r="O75" s="34">
        <v>0</v>
      </c>
      <c r="P75" s="34">
        <v>0</v>
      </c>
      <c r="Q75" s="34" t="e">
        <f t="shared" si="25"/>
        <v>#REF!</v>
      </c>
      <c r="R75" s="34" t="e">
        <f t="shared" si="26"/>
        <v>#REF!</v>
      </c>
      <c r="S75" s="34" t="e">
        <f t="shared" si="27"/>
        <v>#REF!</v>
      </c>
      <c r="T75" s="34" t="e">
        <f t="shared" si="28"/>
        <v>#REF!</v>
      </c>
      <c r="U75" s="35" t="e">
        <f t="shared" si="29"/>
        <v>#REF!</v>
      </c>
      <c r="V75" s="34" t="e">
        <f t="shared" si="42"/>
        <v>#REF!</v>
      </c>
      <c r="W75" s="35" t="e">
        <f t="shared" si="30"/>
        <v>#REF!</v>
      </c>
      <c r="X75" s="34" t="e">
        <f t="shared" si="31"/>
        <v>#REF!</v>
      </c>
      <c r="Y75" s="35" t="e">
        <f t="shared" si="32"/>
        <v>#REF!</v>
      </c>
      <c r="Z75" s="34" t="e">
        <f t="shared" si="43"/>
        <v>#REF!</v>
      </c>
      <c r="AA75" s="35" t="e">
        <f t="shared" si="33"/>
        <v>#REF!</v>
      </c>
      <c r="AB75" s="34" t="e">
        <f t="shared" si="34"/>
        <v>#REF!</v>
      </c>
      <c r="AC75" s="35" t="e">
        <f t="shared" si="35"/>
        <v>#REF!</v>
      </c>
      <c r="AD75" s="34" t="e">
        <f t="shared" si="36"/>
        <v>#REF!</v>
      </c>
      <c r="AE75" s="34" t="e">
        <f t="shared" si="37"/>
        <v>#REF!</v>
      </c>
      <c r="AF75" s="34" t="e">
        <f t="shared" si="38"/>
        <v>#REF!</v>
      </c>
      <c r="AG75" s="34">
        <v>50</v>
      </c>
      <c r="AH75" s="27" t="e">
        <f t="shared" si="39"/>
        <v>#REF!</v>
      </c>
      <c r="AI75" s="27" t="e">
        <f>IF(Persoonsgegevens!M71&lt;60,$AI$1*S75,0)</f>
        <v>#REF!</v>
      </c>
      <c r="AJ75" s="28" t="e">
        <f t="shared" si="40"/>
        <v>#REF!</v>
      </c>
      <c r="AK75" s="17" t="e">
        <f>Voorschotten!#REF!</f>
        <v>#REF!</v>
      </c>
      <c r="AL75" s="17" t="e">
        <f>Inhoudingen_Uniform!#REF!</f>
        <v>#REF!</v>
      </c>
      <c r="AM75" s="17" t="e">
        <f>Inhoudingen_Boetes!#REF!</f>
        <v>#REF!</v>
      </c>
      <c r="AN75" s="27" t="e">
        <f t="shared" si="41"/>
        <v>#REF!</v>
      </c>
    </row>
    <row r="76" spans="1:40" x14ac:dyDescent="0.3">
      <c r="A76" s="13">
        <f>Persoonsgegevens!A72</f>
        <v>0</v>
      </c>
      <c r="B76" s="13">
        <f>Persoonsgegevens!B72</f>
        <v>0</v>
      </c>
      <c r="C76" s="13">
        <f>Persoonsgegevens!C72</f>
        <v>0</v>
      </c>
      <c r="D76" s="25">
        <f>Persoonsgegevens!D72</f>
        <v>0</v>
      </c>
      <c r="E76" s="14" t="e">
        <f>Uren!#REF!</f>
        <v>#REF!</v>
      </c>
      <c r="F76" s="14" t="e">
        <f>Uren!#REF!</f>
        <v>#REF!</v>
      </c>
      <c r="H76" s="14" t="e">
        <f>(Uren!#REF!+Uren!#REF!)</f>
        <v>#REF!</v>
      </c>
      <c r="I76" s="34" t="e">
        <f t="shared" si="22"/>
        <v>#REF!</v>
      </c>
      <c r="J76" s="34" t="e">
        <f t="shared" si="23"/>
        <v>#REF!</v>
      </c>
      <c r="K76" s="26">
        <v>0</v>
      </c>
      <c r="L76" s="26">
        <v>0</v>
      </c>
      <c r="M76" s="26">
        <v>0</v>
      </c>
      <c r="N76" s="34" t="e">
        <f t="shared" si="24"/>
        <v>#REF!</v>
      </c>
      <c r="O76" s="34">
        <v>0</v>
      </c>
      <c r="P76" s="34">
        <v>0</v>
      </c>
      <c r="Q76" s="34" t="e">
        <f t="shared" si="25"/>
        <v>#REF!</v>
      </c>
      <c r="R76" s="34" t="e">
        <f t="shared" si="26"/>
        <v>#REF!</v>
      </c>
      <c r="S76" s="34" t="e">
        <f t="shared" si="27"/>
        <v>#REF!</v>
      </c>
      <c r="T76" s="34" t="e">
        <f t="shared" si="28"/>
        <v>#REF!</v>
      </c>
      <c r="U76" s="35" t="e">
        <f t="shared" si="29"/>
        <v>#REF!</v>
      </c>
      <c r="V76" s="34" t="e">
        <f t="shared" si="42"/>
        <v>#REF!</v>
      </c>
      <c r="W76" s="35" t="e">
        <f t="shared" si="30"/>
        <v>#REF!</v>
      </c>
      <c r="X76" s="34" t="e">
        <f t="shared" si="31"/>
        <v>#REF!</v>
      </c>
      <c r="Y76" s="35" t="e">
        <f t="shared" si="32"/>
        <v>#REF!</v>
      </c>
      <c r="Z76" s="34" t="e">
        <f t="shared" si="43"/>
        <v>#REF!</v>
      </c>
      <c r="AA76" s="35" t="e">
        <f t="shared" si="33"/>
        <v>#REF!</v>
      </c>
      <c r="AB76" s="34" t="e">
        <f t="shared" si="34"/>
        <v>#REF!</v>
      </c>
      <c r="AC76" s="35" t="e">
        <f t="shared" si="35"/>
        <v>#REF!</v>
      </c>
      <c r="AD76" s="34" t="e">
        <f t="shared" si="36"/>
        <v>#REF!</v>
      </c>
      <c r="AE76" s="34" t="e">
        <f t="shared" si="37"/>
        <v>#REF!</v>
      </c>
      <c r="AF76" s="34" t="e">
        <f t="shared" si="38"/>
        <v>#REF!</v>
      </c>
      <c r="AG76" s="34">
        <v>50</v>
      </c>
      <c r="AH76" s="27" t="e">
        <f t="shared" si="39"/>
        <v>#REF!</v>
      </c>
      <c r="AI76" s="27" t="e">
        <f>IF(Persoonsgegevens!M72&lt;60,$AI$1*S76,0)</f>
        <v>#REF!</v>
      </c>
      <c r="AJ76" s="28" t="e">
        <f t="shared" si="40"/>
        <v>#REF!</v>
      </c>
      <c r="AK76" s="17" t="e">
        <f>Voorschotten!#REF!</f>
        <v>#REF!</v>
      </c>
      <c r="AL76" s="17" t="e">
        <f>Inhoudingen_Uniform!#REF!</f>
        <v>#REF!</v>
      </c>
      <c r="AM76" s="17" t="e">
        <f>Inhoudingen_Boetes!#REF!</f>
        <v>#REF!</v>
      </c>
      <c r="AN76" s="27" t="e">
        <f t="shared" si="41"/>
        <v>#REF!</v>
      </c>
    </row>
    <row r="77" spans="1:40" x14ac:dyDescent="0.3">
      <c r="A77" s="13">
        <f>Persoonsgegevens!A73</f>
        <v>0</v>
      </c>
      <c r="B77" s="13">
        <f>Persoonsgegevens!B73</f>
        <v>0</v>
      </c>
      <c r="C77" s="13">
        <f>Persoonsgegevens!C73</f>
        <v>0</v>
      </c>
      <c r="D77" s="25">
        <f>Persoonsgegevens!D73</f>
        <v>0</v>
      </c>
      <c r="E77" s="14" t="e">
        <f>Uren!#REF!</f>
        <v>#REF!</v>
      </c>
      <c r="F77" s="14" t="e">
        <f>Uren!#REF!</f>
        <v>#REF!</v>
      </c>
      <c r="H77" s="14" t="e">
        <f>(Uren!#REF!+Uren!#REF!)</f>
        <v>#REF!</v>
      </c>
      <c r="I77" s="34" t="e">
        <f t="shared" si="22"/>
        <v>#REF!</v>
      </c>
      <c r="J77" s="34" t="e">
        <f t="shared" si="23"/>
        <v>#REF!</v>
      </c>
      <c r="K77" s="26">
        <v>0</v>
      </c>
      <c r="L77" s="26">
        <v>0</v>
      </c>
      <c r="M77" s="26">
        <v>0</v>
      </c>
      <c r="N77" s="34" t="e">
        <f t="shared" si="24"/>
        <v>#REF!</v>
      </c>
      <c r="O77" s="34">
        <v>0</v>
      </c>
      <c r="P77" s="34">
        <v>0</v>
      </c>
      <c r="Q77" s="34" t="e">
        <f t="shared" si="25"/>
        <v>#REF!</v>
      </c>
      <c r="R77" s="34" t="e">
        <f t="shared" si="26"/>
        <v>#REF!</v>
      </c>
      <c r="S77" s="34" t="e">
        <f t="shared" si="27"/>
        <v>#REF!</v>
      </c>
      <c r="T77" s="34" t="e">
        <f t="shared" si="28"/>
        <v>#REF!</v>
      </c>
      <c r="U77" s="35" t="e">
        <f t="shared" si="29"/>
        <v>#REF!</v>
      </c>
      <c r="V77" s="34" t="e">
        <f t="shared" si="42"/>
        <v>#REF!</v>
      </c>
      <c r="W77" s="35" t="e">
        <f t="shared" si="30"/>
        <v>#REF!</v>
      </c>
      <c r="X77" s="34" t="e">
        <f t="shared" si="31"/>
        <v>#REF!</v>
      </c>
      <c r="Y77" s="35" t="e">
        <f t="shared" si="32"/>
        <v>#REF!</v>
      </c>
      <c r="Z77" s="34" t="e">
        <f t="shared" si="43"/>
        <v>#REF!</v>
      </c>
      <c r="AA77" s="35" t="e">
        <f t="shared" si="33"/>
        <v>#REF!</v>
      </c>
      <c r="AB77" s="34" t="e">
        <f t="shared" si="34"/>
        <v>#REF!</v>
      </c>
      <c r="AC77" s="35" t="e">
        <f t="shared" si="35"/>
        <v>#REF!</v>
      </c>
      <c r="AD77" s="34" t="e">
        <f t="shared" si="36"/>
        <v>#REF!</v>
      </c>
      <c r="AE77" s="34" t="e">
        <f t="shared" si="37"/>
        <v>#REF!</v>
      </c>
      <c r="AF77" s="34" t="e">
        <f t="shared" si="38"/>
        <v>#REF!</v>
      </c>
      <c r="AG77" s="34">
        <v>50</v>
      </c>
      <c r="AH77" s="27" t="e">
        <f t="shared" si="39"/>
        <v>#REF!</v>
      </c>
      <c r="AI77" s="27" t="e">
        <f>IF(Persoonsgegevens!M73&lt;60,$AI$1*S77,0)</f>
        <v>#REF!</v>
      </c>
      <c r="AJ77" s="28" t="e">
        <f t="shared" si="40"/>
        <v>#REF!</v>
      </c>
      <c r="AK77" s="17" t="e">
        <f>Voorschotten!#REF!</f>
        <v>#REF!</v>
      </c>
      <c r="AL77" s="17" t="e">
        <f>Inhoudingen_Uniform!#REF!</f>
        <v>#REF!</v>
      </c>
      <c r="AM77" s="17" t="e">
        <f>Inhoudingen_Boetes!#REF!</f>
        <v>#REF!</v>
      </c>
      <c r="AN77" s="27" t="e">
        <f t="shared" si="41"/>
        <v>#REF!</v>
      </c>
    </row>
    <row r="78" spans="1:40" x14ac:dyDescent="0.3">
      <c r="A78" s="13">
        <f>Persoonsgegevens!A74</f>
        <v>0</v>
      </c>
      <c r="B78" s="13">
        <f>Persoonsgegevens!B74</f>
        <v>0</v>
      </c>
      <c r="C78" s="13">
        <f>Persoonsgegevens!C74</f>
        <v>0</v>
      </c>
      <c r="D78" s="25">
        <f>Persoonsgegevens!D74</f>
        <v>0</v>
      </c>
      <c r="E78" s="14" t="e">
        <f>Uren!#REF!</f>
        <v>#REF!</v>
      </c>
      <c r="F78" s="14" t="e">
        <f>Uren!#REF!</f>
        <v>#REF!</v>
      </c>
      <c r="H78" s="14" t="e">
        <f>(Uren!#REF!+Uren!#REF!)</f>
        <v>#REF!</v>
      </c>
      <c r="I78" s="34" t="e">
        <f t="shared" si="22"/>
        <v>#REF!</v>
      </c>
      <c r="J78" s="34" t="e">
        <f t="shared" si="23"/>
        <v>#REF!</v>
      </c>
      <c r="K78" s="26">
        <v>0</v>
      </c>
      <c r="L78" s="26">
        <v>0</v>
      </c>
      <c r="M78" s="26">
        <v>0</v>
      </c>
      <c r="N78" s="34" t="e">
        <f t="shared" si="24"/>
        <v>#REF!</v>
      </c>
      <c r="O78" s="34">
        <v>0</v>
      </c>
      <c r="P78" s="34">
        <v>0</v>
      </c>
      <c r="Q78" s="34" t="e">
        <f t="shared" si="25"/>
        <v>#REF!</v>
      </c>
      <c r="R78" s="34" t="e">
        <f t="shared" si="26"/>
        <v>#REF!</v>
      </c>
      <c r="S78" s="34" t="e">
        <f t="shared" si="27"/>
        <v>#REF!</v>
      </c>
      <c r="T78" s="34" t="e">
        <f t="shared" si="28"/>
        <v>#REF!</v>
      </c>
      <c r="U78" s="35" t="e">
        <f t="shared" si="29"/>
        <v>#REF!</v>
      </c>
      <c r="V78" s="34" t="e">
        <f t="shared" si="42"/>
        <v>#REF!</v>
      </c>
      <c r="W78" s="35" t="e">
        <f t="shared" si="30"/>
        <v>#REF!</v>
      </c>
      <c r="X78" s="34" t="e">
        <f t="shared" si="31"/>
        <v>#REF!</v>
      </c>
      <c r="Y78" s="35" t="e">
        <f t="shared" si="32"/>
        <v>#REF!</v>
      </c>
      <c r="Z78" s="34" t="e">
        <f t="shared" si="43"/>
        <v>#REF!</v>
      </c>
      <c r="AA78" s="35" t="e">
        <f t="shared" si="33"/>
        <v>#REF!</v>
      </c>
      <c r="AB78" s="34" t="e">
        <f t="shared" si="34"/>
        <v>#REF!</v>
      </c>
      <c r="AC78" s="35" t="e">
        <f t="shared" si="35"/>
        <v>#REF!</v>
      </c>
      <c r="AD78" s="34" t="e">
        <f t="shared" si="36"/>
        <v>#REF!</v>
      </c>
      <c r="AE78" s="34" t="e">
        <f t="shared" si="37"/>
        <v>#REF!</v>
      </c>
      <c r="AF78" s="34" t="e">
        <f t="shared" si="38"/>
        <v>#REF!</v>
      </c>
      <c r="AG78" s="34">
        <v>50</v>
      </c>
      <c r="AH78" s="27" t="e">
        <f t="shared" si="39"/>
        <v>#REF!</v>
      </c>
      <c r="AI78" s="27" t="e">
        <f>IF(Persoonsgegevens!#REF!&lt;60,$AI$1*S78,0)</f>
        <v>#REF!</v>
      </c>
      <c r="AJ78" s="28" t="e">
        <f t="shared" si="40"/>
        <v>#REF!</v>
      </c>
      <c r="AK78" s="17" t="e">
        <f>Voorschotten!#REF!</f>
        <v>#REF!</v>
      </c>
      <c r="AL78" s="17" t="e">
        <f>Inhoudingen_Uniform!#REF!</f>
        <v>#REF!</v>
      </c>
      <c r="AM78" s="17" t="e">
        <f>Inhoudingen_Boetes!#REF!</f>
        <v>#REF!</v>
      </c>
      <c r="AN78" s="27" t="e">
        <f t="shared" si="41"/>
        <v>#REF!</v>
      </c>
    </row>
    <row r="79" spans="1:40" x14ac:dyDescent="0.3">
      <c r="A79" s="13">
        <f>Persoonsgegevens!A75</f>
        <v>0</v>
      </c>
      <c r="B79" s="13">
        <f>Persoonsgegevens!B75</f>
        <v>0</v>
      </c>
      <c r="C79" s="13">
        <f>Persoonsgegevens!C75</f>
        <v>0</v>
      </c>
      <c r="D79" s="25">
        <f>Persoonsgegevens!D75</f>
        <v>0</v>
      </c>
      <c r="E79" s="14" t="e">
        <f>Uren!#REF!</f>
        <v>#REF!</v>
      </c>
      <c r="F79" s="14" t="e">
        <f>Uren!#REF!</f>
        <v>#REF!</v>
      </c>
      <c r="H79" s="14" t="e">
        <f>(Uren!#REF!+Uren!#REF!)</f>
        <v>#REF!</v>
      </c>
      <c r="I79" s="34" t="e">
        <f t="shared" si="22"/>
        <v>#REF!</v>
      </c>
      <c r="J79" s="34" t="e">
        <f t="shared" si="23"/>
        <v>#REF!</v>
      </c>
      <c r="K79" s="26">
        <v>0</v>
      </c>
      <c r="L79" s="26">
        <v>0</v>
      </c>
      <c r="M79" s="26">
        <v>0</v>
      </c>
      <c r="N79" s="34" t="e">
        <f t="shared" si="24"/>
        <v>#REF!</v>
      </c>
      <c r="O79" s="34">
        <v>0</v>
      </c>
      <c r="P79" s="34">
        <v>0</v>
      </c>
      <c r="Q79" s="34" t="e">
        <f t="shared" si="25"/>
        <v>#REF!</v>
      </c>
      <c r="R79" s="34" t="e">
        <f t="shared" si="26"/>
        <v>#REF!</v>
      </c>
      <c r="S79" s="34" t="e">
        <f t="shared" si="27"/>
        <v>#REF!</v>
      </c>
      <c r="T79" s="34" t="e">
        <f t="shared" si="28"/>
        <v>#REF!</v>
      </c>
      <c r="U79" s="35" t="e">
        <f t="shared" si="29"/>
        <v>#REF!</v>
      </c>
      <c r="V79" s="34" t="e">
        <f t="shared" si="42"/>
        <v>#REF!</v>
      </c>
      <c r="W79" s="35" t="e">
        <f t="shared" si="30"/>
        <v>#REF!</v>
      </c>
      <c r="X79" s="34" t="e">
        <f t="shared" si="31"/>
        <v>#REF!</v>
      </c>
      <c r="Y79" s="35" t="e">
        <f t="shared" si="32"/>
        <v>#REF!</v>
      </c>
      <c r="Z79" s="34" t="e">
        <f t="shared" si="43"/>
        <v>#REF!</v>
      </c>
      <c r="AA79" s="35" t="e">
        <f t="shared" si="33"/>
        <v>#REF!</v>
      </c>
      <c r="AB79" s="34" t="e">
        <f t="shared" si="34"/>
        <v>#REF!</v>
      </c>
      <c r="AC79" s="35" t="e">
        <f t="shared" si="35"/>
        <v>#REF!</v>
      </c>
      <c r="AD79" s="34" t="e">
        <f t="shared" si="36"/>
        <v>#REF!</v>
      </c>
      <c r="AE79" s="34" t="e">
        <f t="shared" si="37"/>
        <v>#REF!</v>
      </c>
      <c r="AF79" s="34" t="e">
        <f t="shared" si="38"/>
        <v>#REF!</v>
      </c>
      <c r="AG79" s="34">
        <v>50</v>
      </c>
      <c r="AH79" s="27" t="e">
        <f t="shared" si="39"/>
        <v>#REF!</v>
      </c>
      <c r="AI79" s="27" t="e">
        <f>IF(Persoonsgegevens!M75&lt;60,$AI$1*S79,0)</f>
        <v>#REF!</v>
      </c>
      <c r="AJ79" s="28" t="e">
        <f t="shared" si="40"/>
        <v>#REF!</v>
      </c>
      <c r="AK79" s="17" t="e">
        <f>Voorschotten!#REF!</f>
        <v>#REF!</v>
      </c>
      <c r="AL79" s="17" t="e">
        <f>Inhoudingen_Uniform!#REF!</f>
        <v>#REF!</v>
      </c>
      <c r="AM79" s="17" t="e">
        <f>Inhoudingen_Boetes!#REF!</f>
        <v>#REF!</v>
      </c>
      <c r="AN79" s="27" t="e">
        <f t="shared" si="41"/>
        <v>#REF!</v>
      </c>
    </row>
    <row r="80" spans="1:40" x14ac:dyDescent="0.3">
      <c r="A80" s="13">
        <f>Persoonsgegevens!A76</f>
        <v>0</v>
      </c>
      <c r="B80" s="13">
        <f>Persoonsgegevens!B76</f>
        <v>0</v>
      </c>
      <c r="C80" s="13">
        <f>Persoonsgegevens!C76</f>
        <v>0</v>
      </c>
      <c r="D80" s="25">
        <f>Persoonsgegevens!D76</f>
        <v>0</v>
      </c>
      <c r="E80" s="14" t="e">
        <f>Uren!#REF!</f>
        <v>#REF!</v>
      </c>
      <c r="F80" s="14" t="e">
        <f>Uren!#REF!</f>
        <v>#REF!</v>
      </c>
      <c r="H80" s="14" t="e">
        <f>(Uren!#REF!+Uren!#REF!)</f>
        <v>#REF!</v>
      </c>
      <c r="I80" s="34" t="e">
        <f t="shared" si="22"/>
        <v>#REF!</v>
      </c>
      <c r="J80" s="34" t="e">
        <f t="shared" si="23"/>
        <v>#REF!</v>
      </c>
      <c r="K80" s="26">
        <v>0</v>
      </c>
      <c r="L80" s="26">
        <v>0</v>
      </c>
      <c r="M80" s="26">
        <v>0</v>
      </c>
      <c r="N80" s="34" t="e">
        <f t="shared" si="24"/>
        <v>#REF!</v>
      </c>
      <c r="O80" s="34">
        <v>0</v>
      </c>
      <c r="P80" s="34">
        <v>0</v>
      </c>
      <c r="Q80" s="34" t="e">
        <f t="shared" si="25"/>
        <v>#REF!</v>
      </c>
      <c r="R80" s="34" t="e">
        <f t="shared" si="26"/>
        <v>#REF!</v>
      </c>
      <c r="S80" s="34" t="e">
        <f t="shared" si="27"/>
        <v>#REF!</v>
      </c>
      <c r="T80" s="34" t="e">
        <f t="shared" si="28"/>
        <v>#REF!</v>
      </c>
      <c r="U80" s="35" t="e">
        <f t="shared" si="29"/>
        <v>#REF!</v>
      </c>
      <c r="V80" s="34" t="e">
        <f t="shared" si="42"/>
        <v>#REF!</v>
      </c>
      <c r="W80" s="35" t="e">
        <f t="shared" si="30"/>
        <v>#REF!</v>
      </c>
      <c r="X80" s="34" t="e">
        <f t="shared" si="31"/>
        <v>#REF!</v>
      </c>
      <c r="Y80" s="35" t="e">
        <f t="shared" si="32"/>
        <v>#REF!</v>
      </c>
      <c r="Z80" s="34" t="e">
        <f t="shared" si="43"/>
        <v>#REF!</v>
      </c>
      <c r="AA80" s="35" t="e">
        <f t="shared" si="33"/>
        <v>#REF!</v>
      </c>
      <c r="AB80" s="34" t="e">
        <f t="shared" si="34"/>
        <v>#REF!</v>
      </c>
      <c r="AC80" s="35" t="e">
        <f t="shared" si="35"/>
        <v>#REF!</v>
      </c>
      <c r="AD80" s="34" t="e">
        <f t="shared" si="36"/>
        <v>#REF!</v>
      </c>
      <c r="AE80" s="34" t="e">
        <f t="shared" si="37"/>
        <v>#REF!</v>
      </c>
      <c r="AF80" s="34" t="e">
        <f t="shared" si="38"/>
        <v>#REF!</v>
      </c>
      <c r="AG80" s="34">
        <v>50</v>
      </c>
      <c r="AH80" s="27" t="e">
        <f t="shared" si="39"/>
        <v>#REF!</v>
      </c>
      <c r="AI80" s="27" t="e">
        <f>IF(Persoonsgegevens!M76&lt;60,$AI$1*S80,0)</f>
        <v>#REF!</v>
      </c>
      <c r="AJ80" s="28" t="e">
        <f t="shared" si="40"/>
        <v>#REF!</v>
      </c>
      <c r="AK80" s="17" t="e">
        <f>Voorschotten!#REF!</f>
        <v>#REF!</v>
      </c>
      <c r="AL80" s="17" t="e">
        <f>Inhoudingen_Uniform!#REF!</f>
        <v>#REF!</v>
      </c>
      <c r="AM80" s="17" t="e">
        <f>Inhoudingen_Boetes!#REF!</f>
        <v>#REF!</v>
      </c>
      <c r="AN80" s="27" t="e">
        <f t="shared" si="41"/>
        <v>#REF!</v>
      </c>
    </row>
    <row r="81" spans="1:40" x14ac:dyDescent="0.3">
      <c r="A81" s="13">
        <f>Persoonsgegevens!A77</f>
        <v>0</v>
      </c>
      <c r="B81" s="13">
        <f>Persoonsgegevens!B77</f>
        <v>0</v>
      </c>
      <c r="C81" s="13">
        <f>Persoonsgegevens!C77</f>
        <v>0</v>
      </c>
      <c r="D81" s="25">
        <f>Persoonsgegevens!D77</f>
        <v>0</v>
      </c>
      <c r="E81" s="14" t="e">
        <f>Uren!#REF!</f>
        <v>#REF!</v>
      </c>
      <c r="F81" s="14" t="e">
        <f>Uren!#REF!</f>
        <v>#REF!</v>
      </c>
      <c r="H81" s="14" t="e">
        <f>(Uren!#REF!+Uren!#REF!)</f>
        <v>#REF!</v>
      </c>
      <c r="I81" s="34" t="e">
        <f t="shared" si="22"/>
        <v>#REF!</v>
      </c>
      <c r="J81" s="34" t="e">
        <f t="shared" si="23"/>
        <v>#REF!</v>
      </c>
      <c r="K81" s="26">
        <v>0</v>
      </c>
      <c r="L81" s="26">
        <v>0</v>
      </c>
      <c r="M81" s="26">
        <v>0</v>
      </c>
      <c r="N81" s="34" t="e">
        <f t="shared" si="24"/>
        <v>#REF!</v>
      </c>
      <c r="O81" s="34">
        <v>0</v>
      </c>
      <c r="P81" s="34">
        <v>0</v>
      </c>
      <c r="Q81" s="34" t="e">
        <f t="shared" si="25"/>
        <v>#REF!</v>
      </c>
      <c r="R81" s="34" t="e">
        <f t="shared" si="26"/>
        <v>#REF!</v>
      </c>
      <c r="S81" s="34" t="e">
        <f t="shared" si="27"/>
        <v>#REF!</v>
      </c>
      <c r="T81" s="34" t="e">
        <f t="shared" si="28"/>
        <v>#REF!</v>
      </c>
      <c r="U81" s="35" t="e">
        <f t="shared" si="29"/>
        <v>#REF!</v>
      </c>
      <c r="V81" s="34" t="e">
        <f t="shared" si="42"/>
        <v>#REF!</v>
      </c>
      <c r="W81" s="35" t="e">
        <f t="shared" si="30"/>
        <v>#REF!</v>
      </c>
      <c r="X81" s="34" t="e">
        <f t="shared" si="31"/>
        <v>#REF!</v>
      </c>
      <c r="Y81" s="35" t="e">
        <f t="shared" si="32"/>
        <v>#REF!</v>
      </c>
      <c r="Z81" s="34" t="e">
        <f t="shared" si="43"/>
        <v>#REF!</v>
      </c>
      <c r="AA81" s="35" t="e">
        <f t="shared" si="33"/>
        <v>#REF!</v>
      </c>
      <c r="AB81" s="34" t="e">
        <f t="shared" si="34"/>
        <v>#REF!</v>
      </c>
      <c r="AC81" s="35" t="e">
        <f t="shared" si="35"/>
        <v>#REF!</v>
      </c>
      <c r="AD81" s="34" t="e">
        <f t="shared" si="36"/>
        <v>#REF!</v>
      </c>
      <c r="AE81" s="34" t="e">
        <f t="shared" si="37"/>
        <v>#REF!</v>
      </c>
      <c r="AF81" s="34" t="e">
        <f t="shared" si="38"/>
        <v>#REF!</v>
      </c>
      <c r="AG81" s="34">
        <v>50</v>
      </c>
      <c r="AH81" s="27" t="e">
        <f t="shared" si="39"/>
        <v>#REF!</v>
      </c>
      <c r="AI81" s="27" t="e">
        <f>IF(Persoonsgegevens!M77&lt;60,$AI$1*S81,0)</f>
        <v>#REF!</v>
      </c>
      <c r="AJ81" s="28" t="e">
        <f t="shared" si="40"/>
        <v>#REF!</v>
      </c>
      <c r="AK81" s="17" t="e">
        <f>Voorschotten!#REF!</f>
        <v>#REF!</v>
      </c>
      <c r="AL81" s="17" t="e">
        <f>Inhoudingen_Uniform!#REF!</f>
        <v>#REF!</v>
      </c>
      <c r="AM81" s="17" t="e">
        <f>Inhoudingen_Boetes!#REF!</f>
        <v>#REF!</v>
      </c>
      <c r="AN81" s="27" t="e">
        <f t="shared" si="41"/>
        <v>#REF!</v>
      </c>
    </row>
    <row r="82" spans="1:40" x14ac:dyDescent="0.3">
      <c r="A82" s="13">
        <f>Persoonsgegevens!A78</f>
        <v>0</v>
      </c>
      <c r="B82" s="13">
        <f>Persoonsgegevens!B78</f>
        <v>0</v>
      </c>
      <c r="C82" s="13">
        <f>Persoonsgegevens!C78</f>
        <v>0</v>
      </c>
      <c r="D82" s="25">
        <f>Persoonsgegevens!D78</f>
        <v>0</v>
      </c>
      <c r="E82" s="14" t="e">
        <f>Uren!#REF!</f>
        <v>#REF!</v>
      </c>
      <c r="F82" s="14" t="e">
        <f>Uren!#REF!</f>
        <v>#REF!</v>
      </c>
      <c r="H82" s="14" t="e">
        <f>(Uren!#REF!+Uren!#REF!)</f>
        <v>#REF!</v>
      </c>
      <c r="I82" s="34" t="e">
        <f t="shared" si="22"/>
        <v>#REF!</v>
      </c>
      <c r="J82" s="34" t="e">
        <f t="shared" si="23"/>
        <v>#REF!</v>
      </c>
      <c r="K82" s="26">
        <v>0</v>
      </c>
      <c r="L82" s="26">
        <v>0</v>
      </c>
      <c r="M82" s="26">
        <v>0</v>
      </c>
      <c r="N82" s="34" t="e">
        <f t="shared" si="24"/>
        <v>#REF!</v>
      </c>
      <c r="O82" s="34">
        <v>0</v>
      </c>
      <c r="P82" s="34">
        <v>0</v>
      </c>
      <c r="Q82" s="34" t="e">
        <f t="shared" si="25"/>
        <v>#REF!</v>
      </c>
      <c r="R82" s="34" t="e">
        <f t="shared" si="26"/>
        <v>#REF!</v>
      </c>
      <c r="S82" s="34" t="e">
        <f t="shared" si="27"/>
        <v>#REF!</v>
      </c>
      <c r="T82" s="34" t="e">
        <f t="shared" si="28"/>
        <v>#REF!</v>
      </c>
      <c r="U82" s="35" t="e">
        <f t="shared" si="29"/>
        <v>#REF!</v>
      </c>
      <c r="V82" s="34" t="e">
        <f t="shared" si="42"/>
        <v>#REF!</v>
      </c>
      <c r="W82" s="35" t="e">
        <f t="shared" si="30"/>
        <v>#REF!</v>
      </c>
      <c r="X82" s="34" t="e">
        <f t="shared" si="31"/>
        <v>#REF!</v>
      </c>
      <c r="Y82" s="35" t="e">
        <f t="shared" si="32"/>
        <v>#REF!</v>
      </c>
      <c r="Z82" s="34" t="e">
        <f t="shared" si="43"/>
        <v>#REF!</v>
      </c>
      <c r="AA82" s="35" t="e">
        <f t="shared" si="33"/>
        <v>#REF!</v>
      </c>
      <c r="AB82" s="34" t="e">
        <f t="shared" si="34"/>
        <v>#REF!</v>
      </c>
      <c r="AC82" s="35" t="e">
        <f t="shared" si="35"/>
        <v>#REF!</v>
      </c>
      <c r="AD82" s="34" t="e">
        <f t="shared" si="36"/>
        <v>#REF!</v>
      </c>
      <c r="AE82" s="34" t="e">
        <f t="shared" si="37"/>
        <v>#REF!</v>
      </c>
      <c r="AF82" s="34" t="e">
        <f t="shared" si="38"/>
        <v>#REF!</v>
      </c>
      <c r="AG82" s="34">
        <v>50</v>
      </c>
      <c r="AH82" s="27" t="e">
        <f t="shared" si="39"/>
        <v>#REF!</v>
      </c>
      <c r="AI82" s="27" t="e">
        <f>IF(Persoonsgegevens!M78&lt;60,$AI$1*S82,0)</f>
        <v>#REF!</v>
      </c>
      <c r="AJ82" s="28" t="e">
        <f t="shared" si="40"/>
        <v>#REF!</v>
      </c>
      <c r="AK82" s="17" t="e">
        <f>Voorschotten!#REF!</f>
        <v>#REF!</v>
      </c>
      <c r="AL82" s="17" t="e">
        <f>Inhoudingen_Uniform!#REF!</f>
        <v>#REF!</v>
      </c>
      <c r="AM82" s="17" t="e">
        <f>Inhoudingen_Boetes!#REF!</f>
        <v>#REF!</v>
      </c>
      <c r="AN82" s="27" t="e">
        <f t="shared" si="41"/>
        <v>#REF!</v>
      </c>
    </row>
    <row r="83" spans="1:40" x14ac:dyDescent="0.3">
      <c r="A83" s="13">
        <f>Persoonsgegevens!A79</f>
        <v>0</v>
      </c>
      <c r="B83" s="13">
        <f>Persoonsgegevens!B79</f>
        <v>0</v>
      </c>
      <c r="C83" s="13">
        <f>Persoonsgegevens!C79</f>
        <v>0</v>
      </c>
      <c r="D83" s="25">
        <f>Persoonsgegevens!D79</f>
        <v>0</v>
      </c>
      <c r="E83" s="14" t="e">
        <f>Uren!#REF!</f>
        <v>#REF!</v>
      </c>
      <c r="F83" s="14" t="e">
        <f>Uren!#REF!</f>
        <v>#REF!</v>
      </c>
      <c r="H83" s="14" t="e">
        <f>(Uren!#REF!+Uren!#REF!)</f>
        <v>#REF!</v>
      </c>
      <c r="I83" s="34" t="e">
        <f t="shared" si="22"/>
        <v>#REF!</v>
      </c>
      <c r="J83" s="34" t="e">
        <f t="shared" si="23"/>
        <v>#REF!</v>
      </c>
      <c r="K83" s="26">
        <v>0</v>
      </c>
      <c r="L83" s="26">
        <v>0</v>
      </c>
      <c r="M83" s="26">
        <v>0</v>
      </c>
      <c r="N83" s="34" t="e">
        <f t="shared" si="24"/>
        <v>#REF!</v>
      </c>
      <c r="O83" s="34">
        <v>0</v>
      </c>
      <c r="P83" s="34">
        <v>0</v>
      </c>
      <c r="Q83" s="34" t="e">
        <f t="shared" si="25"/>
        <v>#REF!</v>
      </c>
      <c r="R83" s="34" t="e">
        <f t="shared" si="26"/>
        <v>#REF!</v>
      </c>
      <c r="S83" s="34" t="e">
        <f t="shared" si="27"/>
        <v>#REF!</v>
      </c>
      <c r="T83" s="34" t="e">
        <f t="shared" si="28"/>
        <v>#REF!</v>
      </c>
      <c r="U83" s="35" t="e">
        <f t="shared" si="29"/>
        <v>#REF!</v>
      </c>
      <c r="V83" s="34" t="e">
        <f t="shared" si="42"/>
        <v>#REF!</v>
      </c>
      <c r="W83" s="35" t="e">
        <f t="shared" si="30"/>
        <v>#REF!</v>
      </c>
      <c r="X83" s="34" t="e">
        <f t="shared" si="31"/>
        <v>#REF!</v>
      </c>
      <c r="Y83" s="35" t="e">
        <f t="shared" si="32"/>
        <v>#REF!</v>
      </c>
      <c r="Z83" s="34" t="e">
        <f t="shared" si="43"/>
        <v>#REF!</v>
      </c>
      <c r="AA83" s="35" t="e">
        <f t="shared" si="33"/>
        <v>#REF!</v>
      </c>
      <c r="AB83" s="34" t="e">
        <f t="shared" si="34"/>
        <v>#REF!</v>
      </c>
      <c r="AC83" s="35" t="e">
        <f t="shared" si="35"/>
        <v>#REF!</v>
      </c>
      <c r="AD83" s="34" t="e">
        <f t="shared" si="36"/>
        <v>#REF!</v>
      </c>
      <c r="AE83" s="34" t="e">
        <f t="shared" si="37"/>
        <v>#REF!</v>
      </c>
      <c r="AF83" s="34" t="e">
        <f t="shared" si="38"/>
        <v>#REF!</v>
      </c>
      <c r="AG83" s="34">
        <v>50</v>
      </c>
      <c r="AH83" s="27" t="e">
        <f t="shared" si="39"/>
        <v>#REF!</v>
      </c>
      <c r="AI83" s="27" t="e">
        <f>IF(Persoonsgegevens!M79&lt;60,$AI$1*S83,0)</f>
        <v>#REF!</v>
      </c>
      <c r="AJ83" s="28" t="e">
        <f t="shared" si="40"/>
        <v>#REF!</v>
      </c>
      <c r="AK83" s="17" t="e">
        <f>Voorschotten!#REF!</f>
        <v>#REF!</v>
      </c>
      <c r="AL83" s="17" t="e">
        <f>Inhoudingen_Uniform!#REF!</f>
        <v>#REF!</v>
      </c>
      <c r="AM83" s="17" t="e">
        <f>Inhoudingen_Boetes!#REF!</f>
        <v>#REF!</v>
      </c>
      <c r="AN83" s="27" t="e">
        <f t="shared" si="41"/>
        <v>#REF!</v>
      </c>
    </row>
    <row r="84" spans="1:40" x14ac:dyDescent="0.3">
      <c r="A84" s="13">
        <f>Persoonsgegevens!A80</f>
        <v>0</v>
      </c>
      <c r="B84" s="13">
        <f>Persoonsgegevens!B80</f>
        <v>0</v>
      </c>
      <c r="C84" s="13">
        <f>Persoonsgegevens!C80</f>
        <v>0</v>
      </c>
      <c r="D84" s="25">
        <f>Persoonsgegevens!D80</f>
        <v>0</v>
      </c>
      <c r="E84" s="14" t="e">
        <f>Uren!#REF!</f>
        <v>#REF!</v>
      </c>
      <c r="F84" s="14" t="e">
        <f>Uren!#REF!</f>
        <v>#REF!</v>
      </c>
      <c r="H84" s="14" t="e">
        <f>(Uren!#REF!+Uren!#REF!)</f>
        <v>#REF!</v>
      </c>
      <c r="I84" s="34" t="e">
        <f t="shared" si="22"/>
        <v>#REF!</v>
      </c>
      <c r="J84" s="34" t="e">
        <f t="shared" si="23"/>
        <v>#REF!</v>
      </c>
      <c r="K84" s="26">
        <v>0</v>
      </c>
      <c r="L84" s="26">
        <v>0</v>
      </c>
      <c r="M84" s="26">
        <v>0</v>
      </c>
      <c r="N84" s="34" t="e">
        <f t="shared" si="24"/>
        <v>#REF!</v>
      </c>
      <c r="O84" s="34">
        <v>0</v>
      </c>
      <c r="P84" s="34">
        <v>0</v>
      </c>
      <c r="Q84" s="34" t="e">
        <f t="shared" si="25"/>
        <v>#REF!</v>
      </c>
      <c r="R84" s="34" t="e">
        <f t="shared" si="26"/>
        <v>#REF!</v>
      </c>
      <c r="S84" s="34" t="e">
        <f t="shared" si="27"/>
        <v>#REF!</v>
      </c>
      <c r="T84" s="34" t="e">
        <f t="shared" si="28"/>
        <v>#REF!</v>
      </c>
      <c r="U84" s="35" t="e">
        <f t="shared" si="29"/>
        <v>#REF!</v>
      </c>
      <c r="V84" s="34" t="e">
        <f t="shared" si="42"/>
        <v>#REF!</v>
      </c>
      <c r="W84" s="35" t="e">
        <f t="shared" si="30"/>
        <v>#REF!</v>
      </c>
      <c r="X84" s="34" t="e">
        <f t="shared" si="31"/>
        <v>#REF!</v>
      </c>
      <c r="Y84" s="35" t="e">
        <f t="shared" si="32"/>
        <v>#REF!</v>
      </c>
      <c r="Z84" s="34" t="e">
        <f t="shared" si="43"/>
        <v>#REF!</v>
      </c>
      <c r="AA84" s="35" t="e">
        <f t="shared" si="33"/>
        <v>#REF!</v>
      </c>
      <c r="AB84" s="34" t="e">
        <f t="shared" si="34"/>
        <v>#REF!</v>
      </c>
      <c r="AC84" s="35" t="e">
        <f t="shared" si="35"/>
        <v>#REF!</v>
      </c>
      <c r="AD84" s="34" t="e">
        <f t="shared" si="36"/>
        <v>#REF!</v>
      </c>
      <c r="AE84" s="34" t="e">
        <f t="shared" si="37"/>
        <v>#REF!</v>
      </c>
      <c r="AF84" s="34" t="e">
        <f t="shared" si="38"/>
        <v>#REF!</v>
      </c>
      <c r="AG84" s="34">
        <v>50</v>
      </c>
      <c r="AH84" s="27" t="e">
        <f t="shared" si="39"/>
        <v>#REF!</v>
      </c>
      <c r="AI84" s="27" t="e">
        <f>IF(Persoonsgegevens!M80&lt;60,$AI$1*S84,0)</f>
        <v>#REF!</v>
      </c>
      <c r="AJ84" s="28" t="e">
        <f t="shared" si="40"/>
        <v>#REF!</v>
      </c>
      <c r="AK84" s="17" t="e">
        <f>Voorschotten!#REF!</f>
        <v>#REF!</v>
      </c>
      <c r="AL84" s="17" t="e">
        <f>Inhoudingen_Uniform!#REF!</f>
        <v>#REF!</v>
      </c>
      <c r="AM84" s="17" t="e">
        <f>Inhoudingen_Boetes!#REF!</f>
        <v>#REF!</v>
      </c>
      <c r="AN84" s="27" t="e">
        <f t="shared" si="41"/>
        <v>#REF!</v>
      </c>
    </row>
    <row r="85" spans="1:40" x14ac:dyDescent="0.3">
      <c r="A85" s="13">
        <f>Persoonsgegevens!A81</f>
        <v>0</v>
      </c>
      <c r="B85" s="13">
        <f>Persoonsgegevens!B81</f>
        <v>0</v>
      </c>
      <c r="C85" s="13">
        <f>Persoonsgegevens!C81</f>
        <v>0</v>
      </c>
      <c r="D85" s="25">
        <f>Persoonsgegevens!D81</f>
        <v>0</v>
      </c>
      <c r="E85" s="14" t="e">
        <f>Uren!#REF!</f>
        <v>#REF!</v>
      </c>
      <c r="F85" s="14" t="e">
        <f>Uren!#REF!</f>
        <v>#REF!</v>
      </c>
      <c r="H85" s="14" t="e">
        <f>(Uren!#REF!+Uren!#REF!)</f>
        <v>#REF!</v>
      </c>
      <c r="I85" s="34" t="e">
        <f t="shared" si="22"/>
        <v>#REF!</v>
      </c>
      <c r="J85" s="34" t="e">
        <f t="shared" si="23"/>
        <v>#REF!</v>
      </c>
      <c r="K85" s="26">
        <v>0</v>
      </c>
      <c r="L85" s="26">
        <v>0</v>
      </c>
      <c r="M85" s="26">
        <v>0</v>
      </c>
      <c r="N85" s="34" t="e">
        <f t="shared" si="24"/>
        <v>#REF!</v>
      </c>
      <c r="O85" s="34">
        <v>0</v>
      </c>
      <c r="P85" s="34">
        <v>0</v>
      </c>
      <c r="Q85" s="34" t="e">
        <f t="shared" si="25"/>
        <v>#REF!</v>
      </c>
      <c r="R85" s="34" t="e">
        <f t="shared" si="26"/>
        <v>#REF!</v>
      </c>
      <c r="S85" s="34" t="e">
        <f t="shared" si="27"/>
        <v>#REF!</v>
      </c>
      <c r="T85" s="34" t="e">
        <f t="shared" si="28"/>
        <v>#REF!</v>
      </c>
      <c r="U85" s="35" t="e">
        <f t="shared" si="29"/>
        <v>#REF!</v>
      </c>
      <c r="V85" s="34" t="e">
        <f t="shared" si="42"/>
        <v>#REF!</v>
      </c>
      <c r="W85" s="35" t="e">
        <f t="shared" si="30"/>
        <v>#REF!</v>
      </c>
      <c r="X85" s="34" t="e">
        <f t="shared" si="31"/>
        <v>#REF!</v>
      </c>
      <c r="Y85" s="35" t="e">
        <f t="shared" si="32"/>
        <v>#REF!</v>
      </c>
      <c r="Z85" s="34" t="e">
        <f t="shared" si="43"/>
        <v>#REF!</v>
      </c>
      <c r="AA85" s="35" t="e">
        <f t="shared" si="33"/>
        <v>#REF!</v>
      </c>
      <c r="AB85" s="34" t="e">
        <f t="shared" si="34"/>
        <v>#REF!</v>
      </c>
      <c r="AC85" s="35" t="e">
        <f t="shared" si="35"/>
        <v>#REF!</v>
      </c>
      <c r="AD85" s="34" t="e">
        <f t="shared" si="36"/>
        <v>#REF!</v>
      </c>
      <c r="AE85" s="34" t="e">
        <f t="shared" si="37"/>
        <v>#REF!</v>
      </c>
      <c r="AF85" s="34" t="e">
        <f t="shared" si="38"/>
        <v>#REF!</v>
      </c>
      <c r="AG85" s="34">
        <v>50</v>
      </c>
      <c r="AH85" s="27" t="e">
        <f t="shared" si="39"/>
        <v>#REF!</v>
      </c>
      <c r="AI85" s="27" t="e">
        <f>IF(Persoonsgegevens!M81&lt;60,$AI$1*S85,0)</f>
        <v>#REF!</v>
      </c>
      <c r="AJ85" s="28" t="e">
        <f t="shared" si="40"/>
        <v>#REF!</v>
      </c>
      <c r="AK85" s="17" t="e">
        <f>Voorschotten!#REF!</f>
        <v>#REF!</v>
      </c>
      <c r="AL85" s="17" t="e">
        <f>Inhoudingen_Uniform!#REF!</f>
        <v>#REF!</v>
      </c>
      <c r="AM85" s="17" t="e">
        <f>Inhoudingen_Boetes!#REF!</f>
        <v>#REF!</v>
      </c>
      <c r="AN85" s="27" t="e">
        <f t="shared" si="41"/>
        <v>#REF!</v>
      </c>
    </row>
    <row r="86" spans="1:40" x14ac:dyDescent="0.3">
      <c r="A86" s="13">
        <f>Persoonsgegevens!A82</f>
        <v>0</v>
      </c>
      <c r="B86" s="13">
        <f>Persoonsgegevens!B82</f>
        <v>0</v>
      </c>
      <c r="C86" s="13">
        <f>Persoonsgegevens!C82</f>
        <v>0</v>
      </c>
      <c r="D86" s="25">
        <f>Persoonsgegevens!D82</f>
        <v>0</v>
      </c>
      <c r="E86" s="14" t="e">
        <f>Uren!#REF!</f>
        <v>#REF!</v>
      </c>
      <c r="F86" s="14" t="e">
        <f>Uren!#REF!</f>
        <v>#REF!</v>
      </c>
      <c r="H86" s="14" t="e">
        <f>(Uren!#REF!+Uren!#REF!)</f>
        <v>#REF!</v>
      </c>
      <c r="I86" s="34" t="e">
        <f t="shared" si="22"/>
        <v>#REF!</v>
      </c>
      <c r="J86" s="34" t="e">
        <f t="shared" si="23"/>
        <v>#REF!</v>
      </c>
      <c r="K86" s="26">
        <v>0</v>
      </c>
      <c r="L86" s="26">
        <v>0</v>
      </c>
      <c r="M86" s="26">
        <v>0</v>
      </c>
      <c r="N86" s="34" t="e">
        <f t="shared" si="24"/>
        <v>#REF!</v>
      </c>
      <c r="O86" s="34">
        <v>0</v>
      </c>
      <c r="P86" s="34">
        <v>0</v>
      </c>
      <c r="Q86" s="34" t="e">
        <f t="shared" si="25"/>
        <v>#REF!</v>
      </c>
      <c r="R86" s="34" t="e">
        <f t="shared" si="26"/>
        <v>#REF!</v>
      </c>
      <c r="S86" s="34" t="e">
        <f t="shared" si="27"/>
        <v>#REF!</v>
      </c>
      <c r="T86" s="34" t="e">
        <f t="shared" si="28"/>
        <v>#REF!</v>
      </c>
      <c r="U86" s="35" t="e">
        <f t="shared" si="29"/>
        <v>#REF!</v>
      </c>
      <c r="V86" s="34" t="e">
        <f t="shared" si="42"/>
        <v>#REF!</v>
      </c>
      <c r="W86" s="35" t="e">
        <f t="shared" si="30"/>
        <v>#REF!</v>
      </c>
      <c r="X86" s="34" t="e">
        <f t="shared" si="31"/>
        <v>#REF!</v>
      </c>
      <c r="Y86" s="35" t="e">
        <f t="shared" si="32"/>
        <v>#REF!</v>
      </c>
      <c r="Z86" s="34" t="e">
        <f t="shared" si="43"/>
        <v>#REF!</v>
      </c>
      <c r="AA86" s="35" t="e">
        <f t="shared" si="33"/>
        <v>#REF!</v>
      </c>
      <c r="AB86" s="34" t="e">
        <f t="shared" si="34"/>
        <v>#REF!</v>
      </c>
      <c r="AC86" s="35" t="e">
        <f t="shared" si="35"/>
        <v>#REF!</v>
      </c>
      <c r="AD86" s="34" t="e">
        <f t="shared" si="36"/>
        <v>#REF!</v>
      </c>
      <c r="AE86" s="34" t="e">
        <f t="shared" si="37"/>
        <v>#REF!</v>
      </c>
      <c r="AF86" s="34" t="e">
        <f t="shared" si="38"/>
        <v>#REF!</v>
      </c>
      <c r="AG86" s="34">
        <v>50</v>
      </c>
      <c r="AH86" s="27" t="e">
        <f t="shared" si="39"/>
        <v>#REF!</v>
      </c>
      <c r="AI86" s="27" t="e">
        <f>IF(Persoonsgegevens!M82&lt;60,$AI$1*S86,0)</f>
        <v>#REF!</v>
      </c>
      <c r="AJ86" s="28" t="e">
        <f t="shared" si="40"/>
        <v>#REF!</v>
      </c>
      <c r="AK86" s="17" t="e">
        <f>Voorschotten!#REF!</f>
        <v>#REF!</v>
      </c>
      <c r="AL86" s="17" t="e">
        <f>Inhoudingen_Uniform!#REF!</f>
        <v>#REF!</v>
      </c>
      <c r="AM86" s="17" t="e">
        <f>Inhoudingen_Boetes!#REF!</f>
        <v>#REF!</v>
      </c>
      <c r="AN86" s="27" t="e">
        <f t="shared" si="41"/>
        <v>#REF!</v>
      </c>
    </row>
    <row r="87" spans="1:40" x14ac:dyDescent="0.3">
      <c r="A87" s="13">
        <f>Persoonsgegevens!A83</f>
        <v>0</v>
      </c>
      <c r="B87" s="13">
        <f>Persoonsgegevens!B83</f>
        <v>0</v>
      </c>
      <c r="C87" s="13">
        <f>Persoonsgegevens!C83</f>
        <v>0</v>
      </c>
      <c r="D87" s="25">
        <f>Persoonsgegevens!D83</f>
        <v>0</v>
      </c>
      <c r="E87" s="14" t="e">
        <f>Uren!#REF!</f>
        <v>#REF!</v>
      </c>
      <c r="F87" s="14" t="e">
        <f>Uren!#REF!</f>
        <v>#REF!</v>
      </c>
      <c r="H87" s="14" t="e">
        <f>(Uren!#REF!+Uren!#REF!)</f>
        <v>#REF!</v>
      </c>
      <c r="I87" s="34" t="e">
        <f t="shared" si="22"/>
        <v>#REF!</v>
      </c>
      <c r="J87" s="34" t="e">
        <f t="shared" si="23"/>
        <v>#REF!</v>
      </c>
      <c r="K87" s="26">
        <v>0</v>
      </c>
      <c r="L87" s="26">
        <v>0</v>
      </c>
      <c r="M87" s="26">
        <v>0</v>
      </c>
      <c r="N87" s="34" t="e">
        <f t="shared" si="24"/>
        <v>#REF!</v>
      </c>
      <c r="O87" s="34">
        <v>0</v>
      </c>
      <c r="P87" s="34">
        <v>0</v>
      </c>
      <c r="Q87" s="34" t="e">
        <f t="shared" si="25"/>
        <v>#REF!</v>
      </c>
      <c r="R87" s="34" t="e">
        <f t="shared" si="26"/>
        <v>#REF!</v>
      </c>
      <c r="S87" s="34" t="e">
        <f t="shared" si="27"/>
        <v>#REF!</v>
      </c>
      <c r="T87" s="34" t="e">
        <f t="shared" si="28"/>
        <v>#REF!</v>
      </c>
      <c r="U87" s="35" t="e">
        <f t="shared" si="29"/>
        <v>#REF!</v>
      </c>
      <c r="V87" s="34" t="e">
        <f t="shared" si="42"/>
        <v>#REF!</v>
      </c>
      <c r="W87" s="35" t="e">
        <f t="shared" si="30"/>
        <v>#REF!</v>
      </c>
      <c r="X87" s="34" t="e">
        <f t="shared" si="31"/>
        <v>#REF!</v>
      </c>
      <c r="Y87" s="35" t="e">
        <f t="shared" si="32"/>
        <v>#REF!</v>
      </c>
      <c r="Z87" s="34" t="e">
        <f t="shared" si="43"/>
        <v>#REF!</v>
      </c>
      <c r="AA87" s="35" t="e">
        <f t="shared" si="33"/>
        <v>#REF!</v>
      </c>
      <c r="AB87" s="34" t="e">
        <f t="shared" si="34"/>
        <v>#REF!</v>
      </c>
      <c r="AC87" s="35" t="e">
        <f t="shared" si="35"/>
        <v>#REF!</v>
      </c>
      <c r="AD87" s="34" t="e">
        <f t="shared" si="36"/>
        <v>#REF!</v>
      </c>
      <c r="AE87" s="34" t="e">
        <f t="shared" si="37"/>
        <v>#REF!</v>
      </c>
      <c r="AF87" s="34" t="e">
        <f t="shared" si="38"/>
        <v>#REF!</v>
      </c>
      <c r="AG87" s="34">
        <v>50</v>
      </c>
      <c r="AH87" s="27" t="e">
        <f t="shared" si="39"/>
        <v>#REF!</v>
      </c>
      <c r="AI87" s="27" t="e">
        <f>IF(Persoonsgegevens!M83&lt;60,$AI$1*S87,0)</f>
        <v>#REF!</v>
      </c>
      <c r="AJ87" s="28" t="e">
        <f t="shared" si="40"/>
        <v>#REF!</v>
      </c>
      <c r="AK87" s="17" t="e">
        <f>Voorschotten!#REF!</f>
        <v>#REF!</v>
      </c>
      <c r="AL87" s="17" t="e">
        <f>Inhoudingen_Uniform!#REF!</f>
        <v>#REF!</v>
      </c>
      <c r="AM87" s="17" t="e">
        <f>Inhoudingen_Boetes!#REF!</f>
        <v>#REF!</v>
      </c>
      <c r="AN87" s="27" t="e">
        <f t="shared" si="41"/>
        <v>#REF!</v>
      </c>
    </row>
    <row r="88" spans="1:40" x14ac:dyDescent="0.3">
      <c r="A88" s="13">
        <f>Persoonsgegevens!A84</f>
        <v>0</v>
      </c>
      <c r="B88" s="13">
        <f>Persoonsgegevens!B84</f>
        <v>0</v>
      </c>
      <c r="C88" s="13">
        <f>Persoonsgegevens!C84</f>
        <v>0</v>
      </c>
      <c r="D88" s="25">
        <f>Persoonsgegevens!D84</f>
        <v>0</v>
      </c>
      <c r="E88" s="14" t="e">
        <f>Uren!#REF!</f>
        <v>#REF!</v>
      </c>
      <c r="F88" s="14" t="e">
        <f>Uren!#REF!</f>
        <v>#REF!</v>
      </c>
      <c r="H88" s="14" t="e">
        <f>(Uren!#REF!+Uren!#REF!)</f>
        <v>#REF!</v>
      </c>
      <c r="I88" s="34" t="e">
        <f t="shared" si="22"/>
        <v>#REF!</v>
      </c>
      <c r="J88" s="34" t="e">
        <f t="shared" si="23"/>
        <v>#REF!</v>
      </c>
      <c r="K88" s="26">
        <v>0</v>
      </c>
      <c r="L88" s="26">
        <v>0</v>
      </c>
      <c r="M88" s="26">
        <v>0</v>
      </c>
      <c r="N88" s="34" t="e">
        <f t="shared" si="24"/>
        <v>#REF!</v>
      </c>
      <c r="O88" s="34">
        <v>0</v>
      </c>
      <c r="P88" s="34">
        <v>0</v>
      </c>
      <c r="Q88" s="34" t="e">
        <f t="shared" si="25"/>
        <v>#REF!</v>
      </c>
      <c r="R88" s="34" t="e">
        <f t="shared" si="26"/>
        <v>#REF!</v>
      </c>
      <c r="S88" s="34" t="e">
        <f t="shared" si="27"/>
        <v>#REF!</v>
      </c>
      <c r="T88" s="34" t="e">
        <f t="shared" si="28"/>
        <v>#REF!</v>
      </c>
      <c r="U88" s="35" t="e">
        <f t="shared" si="29"/>
        <v>#REF!</v>
      </c>
      <c r="V88" s="34" t="e">
        <f t="shared" si="42"/>
        <v>#REF!</v>
      </c>
      <c r="W88" s="35" t="e">
        <f t="shared" si="30"/>
        <v>#REF!</v>
      </c>
      <c r="X88" s="34" t="e">
        <f t="shared" si="31"/>
        <v>#REF!</v>
      </c>
      <c r="Y88" s="35" t="e">
        <f t="shared" si="32"/>
        <v>#REF!</v>
      </c>
      <c r="Z88" s="34" t="e">
        <f t="shared" si="43"/>
        <v>#REF!</v>
      </c>
      <c r="AA88" s="35" t="e">
        <f t="shared" si="33"/>
        <v>#REF!</v>
      </c>
      <c r="AB88" s="34" t="e">
        <f t="shared" si="34"/>
        <v>#REF!</v>
      </c>
      <c r="AC88" s="35" t="e">
        <f t="shared" si="35"/>
        <v>#REF!</v>
      </c>
      <c r="AD88" s="34" t="e">
        <f t="shared" si="36"/>
        <v>#REF!</v>
      </c>
      <c r="AE88" s="34" t="e">
        <f t="shared" si="37"/>
        <v>#REF!</v>
      </c>
      <c r="AF88" s="34" t="e">
        <f t="shared" si="38"/>
        <v>#REF!</v>
      </c>
      <c r="AG88" s="34">
        <v>50</v>
      </c>
      <c r="AH88" s="27" t="e">
        <f t="shared" si="39"/>
        <v>#REF!</v>
      </c>
      <c r="AI88" s="27" t="e">
        <f>IF(Persoonsgegevens!M84&lt;60,$AI$1*S88,0)</f>
        <v>#REF!</v>
      </c>
      <c r="AJ88" s="28" t="e">
        <f t="shared" si="40"/>
        <v>#REF!</v>
      </c>
      <c r="AK88" s="17" t="e">
        <f>Voorschotten!#REF!</f>
        <v>#REF!</v>
      </c>
      <c r="AL88" s="17" t="e">
        <f>Inhoudingen_Uniform!#REF!</f>
        <v>#REF!</v>
      </c>
      <c r="AM88" s="17" t="e">
        <f>Inhoudingen_Boetes!#REF!</f>
        <v>#REF!</v>
      </c>
      <c r="AN88" s="27" t="e">
        <f t="shared" si="41"/>
        <v>#REF!</v>
      </c>
    </row>
    <row r="89" spans="1:40" x14ac:dyDescent="0.3">
      <c r="A89" s="13">
        <f>Persoonsgegevens!A85</f>
        <v>0</v>
      </c>
      <c r="B89" s="13">
        <f>Persoonsgegevens!B85</f>
        <v>0</v>
      </c>
      <c r="C89" s="13">
        <f>Persoonsgegevens!C85</f>
        <v>0</v>
      </c>
      <c r="D89" s="25">
        <f>Persoonsgegevens!D85</f>
        <v>0</v>
      </c>
      <c r="E89" s="14" t="e">
        <f>Uren!#REF!</f>
        <v>#REF!</v>
      </c>
      <c r="F89" s="14" t="e">
        <f>Uren!#REF!</f>
        <v>#REF!</v>
      </c>
      <c r="H89" s="14" t="e">
        <f>(Uren!#REF!+Uren!#REF!)</f>
        <v>#REF!</v>
      </c>
      <c r="I89" s="34" t="e">
        <f t="shared" si="22"/>
        <v>#REF!</v>
      </c>
      <c r="J89" s="34" t="e">
        <f t="shared" si="23"/>
        <v>#REF!</v>
      </c>
      <c r="K89" s="26">
        <v>0</v>
      </c>
      <c r="L89" s="26">
        <v>0</v>
      </c>
      <c r="M89" s="26">
        <v>0</v>
      </c>
      <c r="N89" s="34" t="e">
        <f t="shared" si="24"/>
        <v>#REF!</v>
      </c>
      <c r="O89" s="34">
        <v>0</v>
      </c>
      <c r="P89" s="34">
        <v>0</v>
      </c>
      <c r="Q89" s="34" t="e">
        <f t="shared" si="25"/>
        <v>#REF!</v>
      </c>
      <c r="R89" s="34" t="e">
        <f t="shared" si="26"/>
        <v>#REF!</v>
      </c>
      <c r="S89" s="34" t="e">
        <f t="shared" si="27"/>
        <v>#REF!</v>
      </c>
      <c r="T89" s="34" t="e">
        <f t="shared" si="28"/>
        <v>#REF!</v>
      </c>
      <c r="U89" s="35" t="e">
        <f t="shared" si="29"/>
        <v>#REF!</v>
      </c>
      <c r="V89" s="34" t="e">
        <f t="shared" si="42"/>
        <v>#REF!</v>
      </c>
      <c r="W89" s="35" t="e">
        <f t="shared" si="30"/>
        <v>#REF!</v>
      </c>
      <c r="X89" s="34" t="e">
        <f t="shared" si="31"/>
        <v>#REF!</v>
      </c>
      <c r="Y89" s="35" t="e">
        <f t="shared" si="32"/>
        <v>#REF!</v>
      </c>
      <c r="Z89" s="34" t="e">
        <f t="shared" si="43"/>
        <v>#REF!</v>
      </c>
      <c r="AA89" s="35" t="e">
        <f t="shared" si="33"/>
        <v>#REF!</v>
      </c>
      <c r="AB89" s="34" t="e">
        <f t="shared" si="34"/>
        <v>#REF!</v>
      </c>
      <c r="AC89" s="35" t="e">
        <f t="shared" si="35"/>
        <v>#REF!</v>
      </c>
      <c r="AD89" s="34" t="e">
        <f t="shared" si="36"/>
        <v>#REF!</v>
      </c>
      <c r="AE89" s="34" t="e">
        <f t="shared" si="37"/>
        <v>#REF!</v>
      </c>
      <c r="AF89" s="34" t="e">
        <f t="shared" si="38"/>
        <v>#REF!</v>
      </c>
      <c r="AG89" s="34">
        <v>50</v>
      </c>
      <c r="AH89" s="27" t="e">
        <f t="shared" si="39"/>
        <v>#REF!</v>
      </c>
      <c r="AI89" s="27" t="e">
        <f>IF(Persoonsgegevens!M85&lt;60,$AI$1*S89,0)</f>
        <v>#REF!</v>
      </c>
      <c r="AJ89" s="28" t="e">
        <f t="shared" si="40"/>
        <v>#REF!</v>
      </c>
      <c r="AK89" s="17" t="e">
        <f>Voorschotten!#REF!</f>
        <v>#REF!</v>
      </c>
      <c r="AL89" s="17" t="e">
        <f>Inhoudingen_Uniform!#REF!</f>
        <v>#REF!</v>
      </c>
      <c r="AM89" s="17" t="e">
        <f>Inhoudingen_Boetes!#REF!</f>
        <v>#REF!</v>
      </c>
      <c r="AN89" s="27" t="e">
        <f t="shared" si="41"/>
        <v>#REF!</v>
      </c>
    </row>
    <row r="90" spans="1:40" x14ac:dyDescent="0.3">
      <c r="A90" s="13">
        <f>Persoonsgegevens!A86</f>
        <v>0</v>
      </c>
      <c r="B90" s="13">
        <f>Persoonsgegevens!B86</f>
        <v>0</v>
      </c>
      <c r="C90" s="13">
        <f>Persoonsgegevens!C86</f>
        <v>0</v>
      </c>
      <c r="D90" s="25">
        <f>Persoonsgegevens!D86</f>
        <v>0</v>
      </c>
      <c r="E90" s="14" t="e">
        <f>Uren!#REF!</f>
        <v>#REF!</v>
      </c>
      <c r="F90" s="14" t="e">
        <f>Uren!#REF!</f>
        <v>#REF!</v>
      </c>
      <c r="H90" s="14" t="e">
        <f>(Uren!#REF!+Uren!#REF!)</f>
        <v>#REF!</v>
      </c>
      <c r="I90" s="34" t="e">
        <f t="shared" si="22"/>
        <v>#REF!</v>
      </c>
      <c r="J90" s="34" t="e">
        <f t="shared" si="23"/>
        <v>#REF!</v>
      </c>
      <c r="K90" s="26">
        <v>0</v>
      </c>
      <c r="L90" s="26">
        <v>0</v>
      </c>
      <c r="M90" s="26">
        <v>0</v>
      </c>
      <c r="N90" s="34" t="e">
        <f t="shared" si="24"/>
        <v>#REF!</v>
      </c>
      <c r="O90" s="34">
        <v>0</v>
      </c>
      <c r="P90" s="34">
        <v>0</v>
      </c>
      <c r="Q90" s="34" t="e">
        <f t="shared" si="25"/>
        <v>#REF!</v>
      </c>
      <c r="R90" s="34" t="e">
        <f t="shared" si="26"/>
        <v>#REF!</v>
      </c>
      <c r="S90" s="34" t="e">
        <f t="shared" si="27"/>
        <v>#REF!</v>
      </c>
      <c r="T90" s="34" t="e">
        <f t="shared" si="28"/>
        <v>#REF!</v>
      </c>
      <c r="U90" s="35" t="e">
        <f t="shared" si="29"/>
        <v>#REF!</v>
      </c>
      <c r="V90" s="34" t="e">
        <f t="shared" si="42"/>
        <v>#REF!</v>
      </c>
      <c r="W90" s="35" t="e">
        <f t="shared" si="30"/>
        <v>#REF!</v>
      </c>
      <c r="X90" s="34" t="e">
        <f t="shared" si="31"/>
        <v>#REF!</v>
      </c>
      <c r="Y90" s="35" t="e">
        <f t="shared" si="32"/>
        <v>#REF!</v>
      </c>
      <c r="Z90" s="34" t="e">
        <f t="shared" si="43"/>
        <v>#REF!</v>
      </c>
      <c r="AA90" s="35" t="e">
        <f t="shared" si="33"/>
        <v>#REF!</v>
      </c>
      <c r="AB90" s="34" t="e">
        <f t="shared" si="34"/>
        <v>#REF!</v>
      </c>
      <c r="AC90" s="35" t="e">
        <f t="shared" si="35"/>
        <v>#REF!</v>
      </c>
      <c r="AD90" s="34" t="e">
        <f t="shared" si="36"/>
        <v>#REF!</v>
      </c>
      <c r="AE90" s="34" t="e">
        <f t="shared" si="37"/>
        <v>#REF!</v>
      </c>
      <c r="AF90" s="34" t="e">
        <f t="shared" si="38"/>
        <v>#REF!</v>
      </c>
      <c r="AG90" s="34">
        <v>50</v>
      </c>
      <c r="AH90" s="27" t="e">
        <f t="shared" si="39"/>
        <v>#REF!</v>
      </c>
      <c r="AI90" s="27" t="e">
        <f>IF(Persoonsgegevens!M86&lt;60,$AI$1*S90,0)</f>
        <v>#REF!</v>
      </c>
      <c r="AJ90" s="28" t="e">
        <f t="shared" si="40"/>
        <v>#REF!</v>
      </c>
      <c r="AK90" s="17" t="e">
        <f>Voorschotten!#REF!</f>
        <v>#REF!</v>
      </c>
      <c r="AL90" s="17" t="e">
        <f>Inhoudingen_Uniform!#REF!</f>
        <v>#REF!</v>
      </c>
      <c r="AM90" s="17" t="e">
        <f>Inhoudingen_Boetes!#REF!</f>
        <v>#REF!</v>
      </c>
      <c r="AN90" s="27" t="e">
        <f t="shared" si="41"/>
        <v>#REF!</v>
      </c>
    </row>
    <row r="91" spans="1:40" x14ac:dyDescent="0.3">
      <c r="A91" s="13">
        <f>Persoonsgegevens!A87</f>
        <v>0</v>
      </c>
      <c r="B91" s="13">
        <f>Persoonsgegevens!B87</f>
        <v>0</v>
      </c>
      <c r="C91" s="13">
        <f>Persoonsgegevens!C87</f>
        <v>0</v>
      </c>
      <c r="D91" s="25">
        <f>Persoonsgegevens!D87</f>
        <v>0</v>
      </c>
      <c r="E91" s="14" t="e">
        <f>Uren!#REF!</f>
        <v>#REF!</v>
      </c>
      <c r="F91" s="14" t="e">
        <f>Uren!#REF!</f>
        <v>#REF!</v>
      </c>
      <c r="H91" s="14" t="e">
        <f>(Uren!#REF!+Uren!#REF!)</f>
        <v>#REF!</v>
      </c>
      <c r="I91" s="34" t="e">
        <f t="shared" si="22"/>
        <v>#REF!</v>
      </c>
      <c r="J91" s="34" t="e">
        <f t="shared" si="23"/>
        <v>#REF!</v>
      </c>
      <c r="K91" s="26">
        <v>0</v>
      </c>
      <c r="L91" s="26">
        <v>0</v>
      </c>
      <c r="M91" s="26">
        <v>0</v>
      </c>
      <c r="N91" s="34" t="e">
        <f t="shared" si="24"/>
        <v>#REF!</v>
      </c>
      <c r="O91" s="34">
        <v>0</v>
      </c>
      <c r="P91" s="34">
        <v>0</v>
      </c>
      <c r="Q91" s="34" t="e">
        <f t="shared" si="25"/>
        <v>#REF!</v>
      </c>
      <c r="R91" s="34" t="e">
        <f t="shared" si="26"/>
        <v>#REF!</v>
      </c>
      <c r="S91" s="34" t="e">
        <f t="shared" si="27"/>
        <v>#REF!</v>
      </c>
      <c r="T91" s="34" t="e">
        <f t="shared" si="28"/>
        <v>#REF!</v>
      </c>
      <c r="U91" s="35" t="e">
        <f t="shared" si="29"/>
        <v>#REF!</v>
      </c>
      <c r="V91" s="34" t="e">
        <f t="shared" si="42"/>
        <v>#REF!</v>
      </c>
      <c r="W91" s="35" t="e">
        <f t="shared" si="30"/>
        <v>#REF!</v>
      </c>
      <c r="X91" s="34" t="e">
        <f t="shared" si="31"/>
        <v>#REF!</v>
      </c>
      <c r="Y91" s="35" t="e">
        <f t="shared" si="32"/>
        <v>#REF!</v>
      </c>
      <c r="Z91" s="34" t="e">
        <f t="shared" si="43"/>
        <v>#REF!</v>
      </c>
      <c r="AA91" s="35" t="e">
        <f t="shared" si="33"/>
        <v>#REF!</v>
      </c>
      <c r="AB91" s="34" t="e">
        <f t="shared" si="34"/>
        <v>#REF!</v>
      </c>
      <c r="AC91" s="35" t="e">
        <f t="shared" si="35"/>
        <v>#REF!</v>
      </c>
      <c r="AD91" s="34" t="e">
        <f t="shared" si="36"/>
        <v>#REF!</v>
      </c>
      <c r="AE91" s="34" t="e">
        <f t="shared" si="37"/>
        <v>#REF!</v>
      </c>
      <c r="AF91" s="34" t="e">
        <f t="shared" si="38"/>
        <v>#REF!</v>
      </c>
      <c r="AG91" s="34">
        <v>50</v>
      </c>
      <c r="AH91" s="27" t="e">
        <f t="shared" si="39"/>
        <v>#REF!</v>
      </c>
      <c r="AI91" s="27" t="e">
        <f>IF(Persoonsgegevens!M87&lt;60,$AI$1*S91,0)</f>
        <v>#REF!</v>
      </c>
      <c r="AJ91" s="28" t="e">
        <f t="shared" si="40"/>
        <v>#REF!</v>
      </c>
      <c r="AK91" s="17" t="e">
        <f>Voorschotten!#REF!</f>
        <v>#REF!</v>
      </c>
      <c r="AL91" s="17" t="e">
        <f>Inhoudingen_Uniform!#REF!</f>
        <v>#REF!</v>
      </c>
      <c r="AM91" s="17" t="e">
        <f>Inhoudingen_Boetes!#REF!</f>
        <v>#REF!</v>
      </c>
      <c r="AN91" s="27" t="e">
        <f t="shared" si="41"/>
        <v>#REF!</v>
      </c>
    </row>
    <row r="92" spans="1:40" x14ac:dyDescent="0.3">
      <c r="A92" s="13">
        <f>Persoonsgegevens!A88</f>
        <v>0</v>
      </c>
      <c r="B92" s="13">
        <f>Persoonsgegevens!B88</f>
        <v>0</v>
      </c>
      <c r="C92" s="13">
        <f>Persoonsgegevens!C88</f>
        <v>0</v>
      </c>
      <c r="D92" s="25">
        <f>Persoonsgegevens!D88</f>
        <v>0</v>
      </c>
      <c r="E92" s="14" t="e">
        <f>Uren!#REF!</f>
        <v>#REF!</v>
      </c>
      <c r="F92" s="14" t="e">
        <f>Uren!#REF!</f>
        <v>#REF!</v>
      </c>
      <c r="H92" s="14" t="e">
        <f>(Uren!#REF!+Uren!#REF!)</f>
        <v>#REF!</v>
      </c>
      <c r="I92" s="34" t="e">
        <f t="shared" si="22"/>
        <v>#REF!</v>
      </c>
      <c r="J92" s="34" t="e">
        <f t="shared" si="23"/>
        <v>#REF!</v>
      </c>
      <c r="K92" s="26">
        <v>0</v>
      </c>
      <c r="L92" s="26">
        <v>0</v>
      </c>
      <c r="M92" s="26">
        <v>0</v>
      </c>
      <c r="N92" s="34" t="e">
        <f t="shared" si="24"/>
        <v>#REF!</v>
      </c>
      <c r="O92" s="34">
        <v>0</v>
      </c>
      <c r="P92" s="34">
        <v>0</v>
      </c>
      <c r="Q92" s="34" t="e">
        <f t="shared" si="25"/>
        <v>#REF!</v>
      </c>
      <c r="R92" s="34" t="e">
        <f t="shared" si="26"/>
        <v>#REF!</v>
      </c>
      <c r="S92" s="34" t="e">
        <f t="shared" si="27"/>
        <v>#REF!</v>
      </c>
      <c r="T92" s="34" t="e">
        <f t="shared" si="28"/>
        <v>#REF!</v>
      </c>
      <c r="U92" s="35" t="e">
        <f t="shared" si="29"/>
        <v>#REF!</v>
      </c>
      <c r="V92" s="34" t="e">
        <f t="shared" si="42"/>
        <v>#REF!</v>
      </c>
      <c r="W92" s="35" t="e">
        <f t="shared" si="30"/>
        <v>#REF!</v>
      </c>
      <c r="X92" s="34" t="e">
        <f t="shared" si="31"/>
        <v>#REF!</v>
      </c>
      <c r="Y92" s="35" t="e">
        <f t="shared" si="32"/>
        <v>#REF!</v>
      </c>
      <c r="Z92" s="34" t="e">
        <f t="shared" si="43"/>
        <v>#REF!</v>
      </c>
      <c r="AA92" s="35" t="e">
        <f t="shared" si="33"/>
        <v>#REF!</v>
      </c>
      <c r="AB92" s="34" t="e">
        <f t="shared" si="34"/>
        <v>#REF!</v>
      </c>
      <c r="AC92" s="35" t="e">
        <f t="shared" si="35"/>
        <v>#REF!</v>
      </c>
      <c r="AD92" s="34" t="e">
        <f t="shared" si="36"/>
        <v>#REF!</v>
      </c>
      <c r="AE92" s="34" t="e">
        <f t="shared" si="37"/>
        <v>#REF!</v>
      </c>
      <c r="AF92" s="34" t="e">
        <f t="shared" si="38"/>
        <v>#REF!</v>
      </c>
      <c r="AG92" s="34">
        <v>50</v>
      </c>
      <c r="AH92" s="27" t="e">
        <f t="shared" si="39"/>
        <v>#REF!</v>
      </c>
      <c r="AI92" s="27" t="e">
        <f>IF(Persoonsgegevens!M88&lt;60,$AI$1*S92,0)</f>
        <v>#REF!</v>
      </c>
      <c r="AJ92" s="28" t="e">
        <f t="shared" si="40"/>
        <v>#REF!</v>
      </c>
      <c r="AK92" s="17" t="e">
        <f>Voorschotten!#REF!</f>
        <v>#REF!</v>
      </c>
      <c r="AL92" s="17" t="e">
        <f>Inhoudingen_Uniform!#REF!</f>
        <v>#REF!</v>
      </c>
      <c r="AM92" s="17" t="e">
        <f>Inhoudingen_Boetes!#REF!</f>
        <v>#REF!</v>
      </c>
      <c r="AN92" s="27" t="e">
        <f t="shared" si="41"/>
        <v>#REF!</v>
      </c>
    </row>
    <row r="93" spans="1:40" x14ac:dyDescent="0.3">
      <c r="A93" s="13">
        <f>Persoonsgegevens!A89</f>
        <v>0</v>
      </c>
      <c r="B93" s="13">
        <f>Persoonsgegevens!B89</f>
        <v>0</v>
      </c>
      <c r="C93" s="13">
        <f>Persoonsgegevens!C89</f>
        <v>0</v>
      </c>
      <c r="D93" s="25">
        <f>Persoonsgegevens!D89</f>
        <v>0</v>
      </c>
      <c r="E93" s="14" t="e">
        <f>Uren!#REF!</f>
        <v>#REF!</v>
      </c>
      <c r="F93" s="14" t="e">
        <f>Uren!#REF!</f>
        <v>#REF!</v>
      </c>
      <c r="H93" s="14" t="e">
        <f>(Uren!#REF!+Uren!#REF!)</f>
        <v>#REF!</v>
      </c>
      <c r="I93" s="34" t="e">
        <f t="shared" si="22"/>
        <v>#REF!</v>
      </c>
      <c r="J93" s="34" t="e">
        <f t="shared" si="23"/>
        <v>#REF!</v>
      </c>
      <c r="K93" s="26">
        <v>0</v>
      </c>
      <c r="L93" s="26">
        <v>0</v>
      </c>
      <c r="M93" s="26">
        <v>0</v>
      </c>
      <c r="N93" s="34" t="e">
        <f t="shared" si="24"/>
        <v>#REF!</v>
      </c>
      <c r="O93" s="34">
        <v>0</v>
      </c>
      <c r="P93" s="34">
        <v>0</v>
      </c>
      <c r="Q93" s="34" t="e">
        <f t="shared" si="25"/>
        <v>#REF!</v>
      </c>
      <c r="R93" s="34" t="e">
        <f t="shared" si="26"/>
        <v>#REF!</v>
      </c>
      <c r="S93" s="34" t="e">
        <f t="shared" si="27"/>
        <v>#REF!</v>
      </c>
      <c r="T93" s="34" t="e">
        <f t="shared" si="28"/>
        <v>#REF!</v>
      </c>
      <c r="U93" s="35" t="e">
        <f t="shared" si="29"/>
        <v>#REF!</v>
      </c>
      <c r="V93" s="34" t="e">
        <f t="shared" si="42"/>
        <v>#REF!</v>
      </c>
      <c r="W93" s="35" t="e">
        <f t="shared" si="30"/>
        <v>#REF!</v>
      </c>
      <c r="X93" s="34" t="e">
        <f t="shared" si="31"/>
        <v>#REF!</v>
      </c>
      <c r="Y93" s="35" t="e">
        <f t="shared" si="32"/>
        <v>#REF!</v>
      </c>
      <c r="Z93" s="34" t="e">
        <f t="shared" si="43"/>
        <v>#REF!</v>
      </c>
      <c r="AA93" s="35" t="e">
        <f t="shared" si="33"/>
        <v>#REF!</v>
      </c>
      <c r="AB93" s="34" t="e">
        <f t="shared" si="34"/>
        <v>#REF!</v>
      </c>
      <c r="AC93" s="35" t="e">
        <f t="shared" si="35"/>
        <v>#REF!</v>
      </c>
      <c r="AD93" s="34" t="e">
        <f t="shared" si="36"/>
        <v>#REF!</v>
      </c>
      <c r="AE93" s="34" t="e">
        <f t="shared" si="37"/>
        <v>#REF!</v>
      </c>
      <c r="AF93" s="34" t="e">
        <f t="shared" si="38"/>
        <v>#REF!</v>
      </c>
      <c r="AG93" s="34">
        <v>50</v>
      </c>
      <c r="AH93" s="27" t="e">
        <f t="shared" si="39"/>
        <v>#REF!</v>
      </c>
      <c r="AI93" s="27" t="e">
        <f>IF(Persoonsgegevens!M89&lt;60,$AI$1*S93,0)</f>
        <v>#REF!</v>
      </c>
      <c r="AJ93" s="28" t="e">
        <f t="shared" si="40"/>
        <v>#REF!</v>
      </c>
      <c r="AK93" s="17" t="e">
        <f>Voorschotten!#REF!</f>
        <v>#REF!</v>
      </c>
      <c r="AL93" s="17" t="e">
        <f>Inhoudingen_Uniform!#REF!</f>
        <v>#REF!</v>
      </c>
      <c r="AM93" s="17" t="e">
        <f>Inhoudingen_Boetes!#REF!</f>
        <v>#REF!</v>
      </c>
      <c r="AN93" s="27" t="e">
        <f t="shared" si="41"/>
        <v>#REF!</v>
      </c>
    </row>
    <row r="94" spans="1:40" x14ac:dyDescent="0.3">
      <c r="A94" s="13">
        <f>Persoonsgegevens!A90</f>
        <v>0</v>
      </c>
      <c r="B94" s="13">
        <f>Persoonsgegevens!B90</f>
        <v>0</v>
      </c>
      <c r="C94" s="13">
        <f>Persoonsgegevens!C90</f>
        <v>0</v>
      </c>
      <c r="D94" s="25">
        <f>Persoonsgegevens!D90</f>
        <v>0</v>
      </c>
      <c r="E94" s="14" t="e">
        <f>Uren!#REF!</f>
        <v>#REF!</v>
      </c>
      <c r="F94" s="14" t="e">
        <f>Uren!#REF!</f>
        <v>#REF!</v>
      </c>
      <c r="H94" s="14" t="e">
        <f>(Uren!#REF!+Uren!#REF!)</f>
        <v>#REF!</v>
      </c>
      <c r="I94" s="34" t="e">
        <f t="shared" si="22"/>
        <v>#REF!</v>
      </c>
      <c r="J94" s="34" t="e">
        <f t="shared" si="23"/>
        <v>#REF!</v>
      </c>
      <c r="K94" s="26">
        <v>0</v>
      </c>
      <c r="L94" s="26">
        <v>0</v>
      </c>
      <c r="M94" s="26">
        <v>0</v>
      </c>
      <c r="N94" s="34" t="e">
        <f t="shared" si="24"/>
        <v>#REF!</v>
      </c>
      <c r="O94" s="34">
        <v>0</v>
      </c>
      <c r="P94" s="34">
        <v>0</v>
      </c>
      <c r="Q94" s="34" t="e">
        <f t="shared" si="25"/>
        <v>#REF!</v>
      </c>
      <c r="R94" s="34" t="e">
        <f t="shared" si="26"/>
        <v>#REF!</v>
      </c>
      <c r="S94" s="34" t="e">
        <f t="shared" si="27"/>
        <v>#REF!</v>
      </c>
      <c r="T94" s="34" t="e">
        <f t="shared" si="28"/>
        <v>#REF!</v>
      </c>
      <c r="U94" s="35" t="e">
        <f t="shared" si="29"/>
        <v>#REF!</v>
      </c>
      <c r="V94" s="34" t="e">
        <f t="shared" si="42"/>
        <v>#REF!</v>
      </c>
      <c r="W94" s="35" t="e">
        <f t="shared" si="30"/>
        <v>#REF!</v>
      </c>
      <c r="X94" s="34" t="e">
        <f t="shared" si="31"/>
        <v>#REF!</v>
      </c>
      <c r="Y94" s="35" t="e">
        <f t="shared" si="32"/>
        <v>#REF!</v>
      </c>
      <c r="Z94" s="34" t="e">
        <f t="shared" si="43"/>
        <v>#REF!</v>
      </c>
      <c r="AA94" s="35" t="e">
        <f t="shared" si="33"/>
        <v>#REF!</v>
      </c>
      <c r="AB94" s="34" t="e">
        <f t="shared" si="34"/>
        <v>#REF!</v>
      </c>
      <c r="AC94" s="35" t="e">
        <f t="shared" si="35"/>
        <v>#REF!</v>
      </c>
      <c r="AD94" s="34" t="e">
        <f t="shared" si="36"/>
        <v>#REF!</v>
      </c>
      <c r="AE94" s="34" t="e">
        <f t="shared" si="37"/>
        <v>#REF!</v>
      </c>
      <c r="AF94" s="34" t="e">
        <f t="shared" si="38"/>
        <v>#REF!</v>
      </c>
      <c r="AG94" s="34">
        <v>50</v>
      </c>
      <c r="AH94" s="27" t="e">
        <f t="shared" si="39"/>
        <v>#REF!</v>
      </c>
      <c r="AI94" s="27" t="e">
        <f>IF(Persoonsgegevens!M90&lt;60,$AI$1*S94,0)</f>
        <v>#REF!</v>
      </c>
      <c r="AJ94" s="28" t="e">
        <f t="shared" si="40"/>
        <v>#REF!</v>
      </c>
      <c r="AK94" s="17" t="e">
        <f>Voorschotten!#REF!</f>
        <v>#REF!</v>
      </c>
      <c r="AL94" s="17" t="e">
        <f>Inhoudingen_Uniform!#REF!</f>
        <v>#REF!</v>
      </c>
      <c r="AM94" s="17" t="e">
        <f>Inhoudingen_Boetes!#REF!</f>
        <v>#REF!</v>
      </c>
      <c r="AN94" s="27" t="e">
        <f t="shared" si="41"/>
        <v>#REF!</v>
      </c>
    </row>
    <row r="95" spans="1:40" x14ac:dyDescent="0.3">
      <c r="A95" s="13">
        <f>Persoonsgegevens!A91</f>
        <v>0</v>
      </c>
      <c r="B95" s="13">
        <f>Persoonsgegevens!B91</f>
        <v>0</v>
      </c>
      <c r="C95" s="13">
        <f>Persoonsgegevens!C91</f>
        <v>0</v>
      </c>
      <c r="D95" s="25">
        <f>Persoonsgegevens!D91</f>
        <v>0</v>
      </c>
      <c r="E95" s="14" t="e">
        <f>Uren!#REF!</f>
        <v>#REF!</v>
      </c>
      <c r="F95" s="14" t="e">
        <f>Uren!#REF!</f>
        <v>#REF!</v>
      </c>
      <c r="H95" s="14" t="e">
        <f>(Uren!#REF!+Uren!#REF!)</f>
        <v>#REF!</v>
      </c>
      <c r="I95" s="34" t="e">
        <f t="shared" si="22"/>
        <v>#REF!</v>
      </c>
      <c r="J95" s="34" t="e">
        <f t="shared" si="23"/>
        <v>#REF!</v>
      </c>
      <c r="K95" s="26">
        <v>0</v>
      </c>
      <c r="L95" s="26">
        <v>0</v>
      </c>
      <c r="M95" s="26">
        <v>0</v>
      </c>
      <c r="N95" s="34" t="e">
        <f t="shared" si="24"/>
        <v>#REF!</v>
      </c>
      <c r="O95" s="34">
        <v>0</v>
      </c>
      <c r="P95" s="34">
        <v>0</v>
      </c>
      <c r="Q95" s="34" t="e">
        <f t="shared" si="25"/>
        <v>#REF!</v>
      </c>
      <c r="R95" s="34" t="e">
        <f t="shared" si="26"/>
        <v>#REF!</v>
      </c>
      <c r="S95" s="34" t="e">
        <f t="shared" si="27"/>
        <v>#REF!</v>
      </c>
      <c r="T95" s="34" t="e">
        <f t="shared" si="28"/>
        <v>#REF!</v>
      </c>
      <c r="U95" s="35" t="e">
        <f t="shared" si="29"/>
        <v>#REF!</v>
      </c>
      <c r="V95" s="34" t="e">
        <f t="shared" si="42"/>
        <v>#REF!</v>
      </c>
      <c r="W95" s="35" t="e">
        <f t="shared" si="30"/>
        <v>#REF!</v>
      </c>
      <c r="X95" s="34" t="e">
        <f t="shared" si="31"/>
        <v>#REF!</v>
      </c>
      <c r="Y95" s="35" t="e">
        <f t="shared" si="32"/>
        <v>#REF!</v>
      </c>
      <c r="Z95" s="34" t="e">
        <f t="shared" si="43"/>
        <v>#REF!</v>
      </c>
      <c r="AA95" s="35" t="e">
        <f t="shared" si="33"/>
        <v>#REF!</v>
      </c>
      <c r="AB95" s="34" t="e">
        <f t="shared" si="34"/>
        <v>#REF!</v>
      </c>
      <c r="AC95" s="35" t="e">
        <f t="shared" si="35"/>
        <v>#REF!</v>
      </c>
      <c r="AD95" s="34" t="e">
        <f t="shared" si="36"/>
        <v>#REF!</v>
      </c>
      <c r="AE95" s="34" t="e">
        <f t="shared" si="37"/>
        <v>#REF!</v>
      </c>
      <c r="AF95" s="34" t="e">
        <f t="shared" si="38"/>
        <v>#REF!</v>
      </c>
      <c r="AG95" s="34">
        <v>50</v>
      </c>
      <c r="AH95" s="27" t="e">
        <f t="shared" si="39"/>
        <v>#REF!</v>
      </c>
      <c r="AI95" s="27" t="e">
        <f>IF(Persoonsgegevens!M91&lt;60,$AI$1*S95,0)</f>
        <v>#REF!</v>
      </c>
      <c r="AJ95" s="28" t="e">
        <f t="shared" si="40"/>
        <v>#REF!</v>
      </c>
      <c r="AK95" s="17" t="e">
        <f>Voorschotten!#REF!</f>
        <v>#REF!</v>
      </c>
      <c r="AL95" s="17" t="e">
        <f>Inhoudingen_Uniform!#REF!</f>
        <v>#REF!</v>
      </c>
      <c r="AM95" s="17" t="e">
        <f>Inhoudingen_Boetes!#REF!</f>
        <v>#REF!</v>
      </c>
      <c r="AN95" s="27" t="e">
        <f t="shared" si="41"/>
        <v>#REF!</v>
      </c>
    </row>
    <row r="96" spans="1:40" x14ac:dyDescent="0.3">
      <c r="A96" s="13">
        <f>Persoonsgegevens!A92</f>
        <v>0</v>
      </c>
      <c r="B96" s="13">
        <f>Persoonsgegevens!B92</f>
        <v>0</v>
      </c>
      <c r="C96" s="13">
        <f>Persoonsgegevens!C92</f>
        <v>0</v>
      </c>
      <c r="D96" s="25">
        <f>Persoonsgegevens!D92</f>
        <v>0</v>
      </c>
      <c r="E96" s="14" t="e">
        <f>Uren!#REF!</f>
        <v>#REF!</v>
      </c>
      <c r="F96" s="14" t="e">
        <f>Uren!#REF!</f>
        <v>#REF!</v>
      </c>
      <c r="H96" s="14" t="e">
        <f>(Uren!#REF!+Uren!#REF!)</f>
        <v>#REF!</v>
      </c>
      <c r="I96" s="34" t="e">
        <f t="shared" si="22"/>
        <v>#REF!</v>
      </c>
      <c r="J96" s="34" t="e">
        <f t="shared" si="23"/>
        <v>#REF!</v>
      </c>
      <c r="K96" s="26">
        <v>0</v>
      </c>
      <c r="L96" s="26">
        <v>0</v>
      </c>
      <c r="M96" s="26">
        <v>0</v>
      </c>
      <c r="N96" s="34" t="e">
        <f t="shared" si="24"/>
        <v>#REF!</v>
      </c>
      <c r="O96" s="34">
        <v>0</v>
      </c>
      <c r="P96" s="34">
        <v>0</v>
      </c>
      <c r="Q96" s="34" t="e">
        <f t="shared" si="25"/>
        <v>#REF!</v>
      </c>
      <c r="R96" s="34" t="e">
        <f t="shared" si="26"/>
        <v>#REF!</v>
      </c>
      <c r="S96" s="34" t="e">
        <f t="shared" si="27"/>
        <v>#REF!</v>
      </c>
      <c r="T96" s="34" t="e">
        <f t="shared" si="28"/>
        <v>#REF!</v>
      </c>
      <c r="U96" s="35" t="e">
        <f t="shared" si="29"/>
        <v>#REF!</v>
      </c>
      <c r="V96" s="34" t="e">
        <f t="shared" si="42"/>
        <v>#REF!</v>
      </c>
      <c r="W96" s="35" t="e">
        <f t="shared" si="30"/>
        <v>#REF!</v>
      </c>
      <c r="X96" s="34" t="e">
        <f t="shared" si="31"/>
        <v>#REF!</v>
      </c>
      <c r="Y96" s="35" t="e">
        <f t="shared" si="32"/>
        <v>#REF!</v>
      </c>
      <c r="Z96" s="34" t="e">
        <f t="shared" si="43"/>
        <v>#REF!</v>
      </c>
      <c r="AA96" s="35" t="e">
        <f t="shared" si="33"/>
        <v>#REF!</v>
      </c>
      <c r="AB96" s="34" t="e">
        <f t="shared" si="34"/>
        <v>#REF!</v>
      </c>
      <c r="AC96" s="35" t="e">
        <f t="shared" si="35"/>
        <v>#REF!</v>
      </c>
      <c r="AD96" s="34" t="e">
        <f t="shared" si="36"/>
        <v>#REF!</v>
      </c>
      <c r="AE96" s="34" t="e">
        <f t="shared" si="37"/>
        <v>#REF!</v>
      </c>
      <c r="AF96" s="34" t="e">
        <f t="shared" si="38"/>
        <v>#REF!</v>
      </c>
      <c r="AG96" s="34">
        <v>50</v>
      </c>
      <c r="AH96" s="27" t="e">
        <f t="shared" si="39"/>
        <v>#REF!</v>
      </c>
      <c r="AI96" s="27" t="e">
        <f>IF(Persoonsgegevens!M92&lt;60,$AI$1*S96,0)</f>
        <v>#REF!</v>
      </c>
      <c r="AJ96" s="28" t="e">
        <f t="shared" si="40"/>
        <v>#REF!</v>
      </c>
      <c r="AK96" s="17" t="e">
        <f>Voorschotten!#REF!</f>
        <v>#REF!</v>
      </c>
      <c r="AL96" s="17" t="e">
        <f>Inhoudingen_Uniform!#REF!</f>
        <v>#REF!</v>
      </c>
      <c r="AM96" s="17" t="e">
        <f>Inhoudingen_Boetes!#REF!</f>
        <v>#REF!</v>
      </c>
      <c r="AN96" s="27" t="e">
        <f t="shared" si="41"/>
        <v>#REF!</v>
      </c>
    </row>
    <row r="97" spans="1:40" x14ac:dyDescent="0.3">
      <c r="A97" s="13">
        <f>Persoonsgegevens!A93</f>
        <v>0</v>
      </c>
      <c r="B97" s="13">
        <f>Persoonsgegevens!B93</f>
        <v>0</v>
      </c>
      <c r="C97" s="13">
        <f>Persoonsgegevens!C93</f>
        <v>0</v>
      </c>
      <c r="D97" s="25">
        <f>Persoonsgegevens!D93</f>
        <v>0</v>
      </c>
      <c r="E97" s="14" t="e">
        <f>Uren!#REF!</f>
        <v>#REF!</v>
      </c>
      <c r="F97" s="14" t="e">
        <f>Uren!#REF!</f>
        <v>#REF!</v>
      </c>
      <c r="H97" s="14" t="e">
        <f>(Uren!#REF!+Uren!#REF!)</f>
        <v>#REF!</v>
      </c>
      <c r="I97" s="34" t="e">
        <f t="shared" si="22"/>
        <v>#REF!</v>
      </c>
      <c r="J97" s="34" t="e">
        <f t="shared" si="23"/>
        <v>#REF!</v>
      </c>
      <c r="K97" s="26">
        <v>0</v>
      </c>
      <c r="L97" s="26">
        <v>0</v>
      </c>
      <c r="M97" s="26">
        <v>0</v>
      </c>
      <c r="N97" s="34" t="e">
        <f t="shared" si="24"/>
        <v>#REF!</v>
      </c>
      <c r="O97" s="34">
        <v>0</v>
      </c>
      <c r="P97" s="34">
        <v>0</v>
      </c>
      <c r="Q97" s="34" t="e">
        <f t="shared" si="25"/>
        <v>#REF!</v>
      </c>
      <c r="R97" s="34" t="e">
        <f t="shared" si="26"/>
        <v>#REF!</v>
      </c>
      <c r="S97" s="34" t="e">
        <f t="shared" si="27"/>
        <v>#REF!</v>
      </c>
      <c r="T97" s="34" t="e">
        <f t="shared" si="28"/>
        <v>#REF!</v>
      </c>
      <c r="U97" s="35" t="e">
        <f t="shared" si="29"/>
        <v>#REF!</v>
      </c>
      <c r="V97" s="34" t="e">
        <f t="shared" si="42"/>
        <v>#REF!</v>
      </c>
      <c r="W97" s="35" t="e">
        <f t="shared" si="30"/>
        <v>#REF!</v>
      </c>
      <c r="X97" s="34" t="e">
        <f t="shared" si="31"/>
        <v>#REF!</v>
      </c>
      <c r="Y97" s="35" t="e">
        <f t="shared" si="32"/>
        <v>#REF!</v>
      </c>
      <c r="Z97" s="34" t="e">
        <f t="shared" si="43"/>
        <v>#REF!</v>
      </c>
      <c r="AA97" s="35" t="e">
        <f t="shared" si="33"/>
        <v>#REF!</v>
      </c>
      <c r="AB97" s="34" t="e">
        <f t="shared" si="34"/>
        <v>#REF!</v>
      </c>
      <c r="AC97" s="35" t="e">
        <f t="shared" si="35"/>
        <v>#REF!</v>
      </c>
      <c r="AD97" s="34" t="e">
        <f t="shared" si="36"/>
        <v>#REF!</v>
      </c>
      <c r="AE97" s="34" t="e">
        <f t="shared" si="37"/>
        <v>#REF!</v>
      </c>
      <c r="AF97" s="34" t="e">
        <f t="shared" si="38"/>
        <v>#REF!</v>
      </c>
      <c r="AG97" s="34">
        <v>50</v>
      </c>
      <c r="AH97" s="27" t="e">
        <f t="shared" si="39"/>
        <v>#REF!</v>
      </c>
      <c r="AI97" s="27" t="e">
        <f>IF(Persoonsgegevens!M93&lt;60,$AI$1*S97,0)</f>
        <v>#REF!</v>
      </c>
      <c r="AJ97" s="28" t="e">
        <f t="shared" si="40"/>
        <v>#REF!</v>
      </c>
      <c r="AK97" s="17" t="e">
        <f>Voorschotten!#REF!</f>
        <v>#REF!</v>
      </c>
      <c r="AL97" s="17" t="e">
        <f>Inhoudingen_Uniform!#REF!</f>
        <v>#REF!</v>
      </c>
      <c r="AM97" s="17" t="e">
        <f>Inhoudingen_Boetes!#REF!</f>
        <v>#REF!</v>
      </c>
      <c r="AN97" s="27" t="e">
        <f t="shared" si="41"/>
        <v>#REF!</v>
      </c>
    </row>
    <row r="98" spans="1:40" x14ac:dyDescent="0.3">
      <c r="A98" s="13">
        <f>Persoonsgegevens!A94</f>
        <v>0</v>
      </c>
      <c r="B98" s="13">
        <f>Persoonsgegevens!B94</f>
        <v>0</v>
      </c>
      <c r="C98" s="13">
        <f>Persoonsgegevens!C94</f>
        <v>0</v>
      </c>
      <c r="D98" s="25">
        <f>Persoonsgegevens!D94</f>
        <v>0</v>
      </c>
      <c r="E98" s="14" t="e">
        <f>Uren!#REF!</f>
        <v>#REF!</v>
      </c>
      <c r="F98" s="14" t="e">
        <f>Uren!#REF!</f>
        <v>#REF!</v>
      </c>
      <c r="H98" s="14" t="e">
        <f>(Uren!#REF!+Uren!#REF!)</f>
        <v>#REF!</v>
      </c>
      <c r="I98" s="34" t="e">
        <f t="shared" si="22"/>
        <v>#REF!</v>
      </c>
      <c r="J98" s="34" t="e">
        <f t="shared" si="23"/>
        <v>#REF!</v>
      </c>
      <c r="K98" s="26">
        <v>0</v>
      </c>
      <c r="L98" s="26">
        <v>0</v>
      </c>
      <c r="M98" s="26">
        <v>0</v>
      </c>
      <c r="N98" s="34" t="e">
        <f t="shared" si="24"/>
        <v>#REF!</v>
      </c>
      <c r="O98" s="34">
        <v>0</v>
      </c>
      <c r="P98" s="34">
        <v>0</v>
      </c>
      <c r="Q98" s="34" t="e">
        <f t="shared" si="25"/>
        <v>#REF!</v>
      </c>
      <c r="R98" s="34" t="e">
        <f t="shared" si="26"/>
        <v>#REF!</v>
      </c>
      <c r="S98" s="34" t="e">
        <f t="shared" si="27"/>
        <v>#REF!</v>
      </c>
      <c r="T98" s="34" t="e">
        <f t="shared" si="28"/>
        <v>#REF!</v>
      </c>
      <c r="U98" s="35" t="e">
        <f t="shared" si="29"/>
        <v>#REF!</v>
      </c>
      <c r="V98" s="34" t="e">
        <f t="shared" si="42"/>
        <v>#REF!</v>
      </c>
      <c r="W98" s="35" t="e">
        <f t="shared" si="30"/>
        <v>#REF!</v>
      </c>
      <c r="X98" s="34" t="e">
        <f t="shared" si="31"/>
        <v>#REF!</v>
      </c>
      <c r="Y98" s="35" t="e">
        <f t="shared" si="32"/>
        <v>#REF!</v>
      </c>
      <c r="Z98" s="34" t="e">
        <f t="shared" si="43"/>
        <v>#REF!</v>
      </c>
      <c r="AA98" s="35" t="e">
        <f t="shared" si="33"/>
        <v>#REF!</v>
      </c>
      <c r="AB98" s="34" t="e">
        <f t="shared" si="34"/>
        <v>#REF!</v>
      </c>
      <c r="AC98" s="35" t="e">
        <f t="shared" si="35"/>
        <v>#REF!</v>
      </c>
      <c r="AD98" s="34" t="e">
        <f t="shared" si="36"/>
        <v>#REF!</v>
      </c>
      <c r="AE98" s="34" t="e">
        <f t="shared" si="37"/>
        <v>#REF!</v>
      </c>
      <c r="AF98" s="34" t="e">
        <f t="shared" si="38"/>
        <v>#REF!</v>
      </c>
      <c r="AG98" s="34">
        <v>50</v>
      </c>
      <c r="AH98" s="27" t="e">
        <f t="shared" si="39"/>
        <v>#REF!</v>
      </c>
      <c r="AI98" s="27" t="e">
        <f>IF(Persoonsgegevens!M94&lt;60,$AI$1*S98,0)</f>
        <v>#REF!</v>
      </c>
      <c r="AJ98" s="28" t="e">
        <f t="shared" si="40"/>
        <v>#REF!</v>
      </c>
      <c r="AK98" s="17" t="e">
        <f>Voorschotten!#REF!</f>
        <v>#REF!</v>
      </c>
      <c r="AL98" s="17" t="e">
        <f>Inhoudingen_Uniform!#REF!</f>
        <v>#REF!</v>
      </c>
      <c r="AM98" s="17" t="e">
        <f>Inhoudingen_Boetes!#REF!</f>
        <v>#REF!</v>
      </c>
      <c r="AN98" s="27" t="e">
        <f t="shared" si="41"/>
        <v>#REF!</v>
      </c>
    </row>
    <row r="99" spans="1:40" x14ac:dyDescent="0.3">
      <c r="A99" s="13">
        <f>Persoonsgegevens!A95</f>
        <v>0</v>
      </c>
      <c r="B99" s="13">
        <f>Persoonsgegevens!B95</f>
        <v>0</v>
      </c>
      <c r="C99" s="13">
        <f>Persoonsgegevens!C95</f>
        <v>0</v>
      </c>
      <c r="D99" s="25">
        <f>Persoonsgegevens!D95</f>
        <v>0</v>
      </c>
      <c r="E99" s="14" t="e">
        <f>Uren!#REF!</f>
        <v>#REF!</v>
      </c>
      <c r="F99" s="14" t="e">
        <f>Uren!#REF!</f>
        <v>#REF!</v>
      </c>
      <c r="H99" s="14" t="e">
        <f>(Uren!#REF!+Uren!#REF!)</f>
        <v>#REF!</v>
      </c>
      <c r="I99" s="34" t="e">
        <f t="shared" si="22"/>
        <v>#REF!</v>
      </c>
      <c r="J99" s="34" t="e">
        <f t="shared" si="23"/>
        <v>#REF!</v>
      </c>
      <c r="K99" s="26">
        <v>0</v>
      </c>
      <c r="L99" s="26">
        <v>0</v>
      </c>
      <c r="M99" s="26">
        <v>0</v>
      </c>
      <c r="N99" s="34" t="e">
        <f t="shared" si="24"/>
        <v>#REF!</v>
      </c>
      <c r="O99" s="34">
        <v>0</v>
      </c>
      <c r="P99" s="34">
        <v>0</v>
      </c>
      <c r="Q99" s="34" t="e">
        <f t="shared" si="25"/>
        <v>#REF!</v>
      </c>
      <c r="R99" s="34" t="e">
        <f t="shared" si="26"/>
        <v>#REF!</v>
      </c>
      <c r="S99" s="34" t="e">
        <f t="shared" si="27"/>
        <v>#REF!</v>
      </c>
      <c r="T99" s="34" t="e">
        <f t="shared" si="28"/>
        <v>#REF!</v>
      </c>
      <c r="U99" s="35" t="e">
        <f t="shared" si="29"/>
        <v>#REF!</v>
      </c>
      <c r="V99" s="34" t="e">
        <f t="shared" si="42"/>
        <v>#REF!</v>
      </c>
      <c r="W99" s="35" t="e">
        <f t="shared" si="30"/>
        <v>#REF!</v>
      </c>
      <c r="X99" s="34" t="e">
        <f t="shared" si="31"/>
        <v>#REF!</v>
      </c>
      <c r="Y99" s="35" t="e">
        <f t="shared" si="32"/>
        <v>#REF!</v>
      </c>
      <c r="Z99" s="34" t="e">
        <f t="shared" si="43"/>
        <v>#REF!</v>
      </c>
      <c r="AA99" s="35" t="e">
        <f t="shared" si="33"/>
        <v>#REF!</v>
      </c>
      <c r="AB99" s="34" t="e">
        <f t="shared" si="34"/>
        <v>#REF!</v>
      </c>
      <c r="AC99" s="35" t="e">
        <f t="shared" si="35"/>
        <v>#REF!</v>
      </c>
      <c r="AD99" s="34" t="e">
        <f t="shared" si="36"/>
        <v>#REF!</v>
      </c>
      <c r="AE99" s="34" t="e">
        <f t="shared" si="37"/>
        <v>#REF!</v>
      </c>
      <c r="AF99" s="34" t="e">
        <f t="shared" si="38"/>
        <v>#REF!</v>
      </c>
      <c r="AG99" s="34">
        <v>50</v>
      </c>
      <c r="AH99" s="27" t="e">
        <f t="shared" si="39"/>
        <v>#REF!</v>
      </c>
      <c r="AI99" s="27" t="e">
        <f>IF(Persoonsgegevens!M95&lt;60,$AI$1*S99,0)</f>
        <v>#REF!</v>
      </c>
      <c r="AJ99" s="28" t="e">
        <f t="shared" si="40"/>
        <v>#REF!</v>
      </c>
      <c r="AK99" s="17" t="e">
        <f>Voorschotten!#REF!</f>
        <v>#REF!</v>
      </c>
      <c r="AL99" s="17" t="e">
        <f>Inhoudingen_Uniform!#REF!</f>
        <v>#REF!</v>
      </c>
      <c r="AM99" s="17" t="e">
        <f>Inhoudingen_Boetes!#REF!</f>
        <v>#REF!</v>
      </c>
      <c r="AN99" s="27" t="e">
        <f t="shared" si="41"/>
        <v>#REF!</v>
      </c>
    </row>
    <row r="100" spans="1:40" x14ac:dyDescent="0.3">
      <c r="A100" s="13">
        <f>Persoonsgegevens!A96</f>
        <v>0</v>
      </c>
      <c r="B100" s="13">
        <f>Persoonsgegevens!B96</f>
        <v>0</v>
      </c>
      <c r="C100" s="13">
        <f>Persoonsgegevens!C96</f>
        <v>0</v>
      </c>
      <c r="D100" s="25">
        <f>Persoonsgegevens!D96</f>
        <v>0</v>
      </c>
      <c r="E100" s="14" t="e">
        <f>Uren!#REF!</f>
        <v>#REF!</v>
      </c>
      <c r="F100" s="14" t="e">
        <f>Uren!#REF!</f>
        <v>#REF!</v>
      </c>
      <c r="H100" s="14" t="e">
        <f>(Uren!#REF!+Uren!#REF!)</f>
        <v>#REF!</v>
      </c>
      <c r="I100" s="34" t="e">
        <f t="shared" si="22"/>
        <v>#REF!</v>
      </c>
      <c r="J100" s="34" t="e">
        <f t="shared" si="23"/>
        <v>#REF!</v>
      </c>
      <c r="K100" s="26">
        <v>0</v>
      </c>
      <c r="L100" s="26">
        <v>0</v>
      </c>
      <c r="M100" s="26">
        <v>0</v>
      </c>
      <c r="N100" s="34" t="e">
        <f t="shared" si="24"/>
        <v>#REF!</v>
      </c>
      <c r="O100" s="34">
        <v>0</v>
      </c>
      <c r="P100" s="34">
        <v>0</v>
      </c>
      <c r="Q100" s="34" t="e">
        <f t="shared" si="25"/>
        <v>#REF!</v>
      </c>
      <c r="R100" s="34" t="e">
        <f t="shared" si="26"/>
        <v>#REF!</v>
      </c>
      <c r="S100" s="34" t="e">
        <f t="shared" si="27"/>
        <v>#REF!</v>
      </c>
      <c r="T100" s="34" t="e">
        <f t="shared" si="28"/>
        <v>#REF!</v>
      </c>
      <c r="U100" s="35" t="e">
        <f t="shared" si="29"/>
        <v>#REF!</v>
      </c>
      <c r="V100" s="34" t="e">
        <f t="shared" si="42"/>
        <v>#REF!</v>
      </c>
      <c r="W100" s="35" t="e">
        <f t="shared" si="30"/>
        <v>#REF!</v>
      </c>
      <c r="X100" s="34" t="e">
        <f t="shared" si="31"/>
        <v>#REF!</v>
      </c>
      <c r="Y100" s="35" t="e">
        <f t="shared" si="32"/>
        <v>#REF!</v>
      </c>
      <c r="Z100" s="34" t="e">
        <f t="shared" si="43"/>
        <v>#REF!</v>
      </c>
      <c r="AA100" s="35" t="e">
        <f t="shared" si="33"/>
        <v>#REF!</v>
      </c>
      <c r="AB100" s="34" t="e">
        <f t="shared" si="34"/>
        <v>#REF!</v>
      </c>
      <c r="AC100" s="35" t="e">
        <f t="shared" si="35"/>
        <v>#REF!</v>
      </c>
      <c r="AD100" s="34" t="e">
        <f t="shared" si="36"/>
        <v>#REF!</v>
      </c>
      <c r="AE100" s="34" t="e">
        <f t="shared" si="37"/>
        <v>#REF!</v>
      </c>
      <c r="AF100" s="34" t="e">
        <f t="shared" si="38"/>
        <v>#REF!</v>
      </c>
      <c r="AG100" s="34">
        <v>50</v>
      </c>
      <c r="AH100" s="27" t="e">
        <f t="shared" si="39"/>
        <v>#REF!</v>
      </c>
      <c r="AI100" s="27" t="e">
        <f>IF(Persoonsgegevens!M96&lt;60,$AI$1*S100,0)</f>
        <v>#REF!</v>
      </c>
      <c r="AJ100" s="28" t="e">
        <f t="shared" si="40"/>
        <v>#REF!</v>
      </c>
      <c r="AK100" s="17" t="e">
        <f>Voorschotten!#REF!</f>
        <v>#REF!</v>
      </c>
      <c r="AL100" s="17" t="e">
        <f>Inhoudingen_Uniform!#REF!</f>
        <v>#REF!</v>
      </c>
      <c r="AM100" s="17" t="e">
        <f>Inhoudingen_Boetes!#REF!</f>
        <v>#REF!</v>
      </c>
      <c r="AN100" s="27" t="e">
        <f t="shared" si="41"/>
        <v>#REF!</v>
      </c>
    </row>
    <row r="101" spans="1:40" x14ac:dyDescent="0.3">
      <c r="A101" s="13">
        <f>Persoonsgegevens!A97</f>
        <v>0</v>
      </c>
      <c r="B101" s="13">
        <f>Persoonsgegevens!B97</f>
        <v>0</v>
      </c>
      <c r="C101" s="13">
        <f>Persoonsgegevens!C97</f>
        <v>0</v>
      </c>
      <c r="D101" s="25">
        <f>Persoonsgegevens!D97</f>
        <v>0</v>
      </c>
      <c r="E101" s="14" t="e">
        <f>Uren!#REF!</f>
        <v>#REF!</v>
      </c>
      <c r="F101" s="14" t="e">
        <f>Uren!#REF!</f>
        <v>#REF!</v>
      </c>
      <c r="H101" s="14" t="e">
        <f>(Uren!#REF!+Uren!#REF!)</f>
        <v>#REF!</v>
      </c>
      <c r="I101" s="34" t="e">
        <f t="shared" si="22"/>
        <v>#REF!</v>
      </c>
      <c r="J101" s="34" t="e">
        <f t="shared" si="23"/>
        <v>#REF!</v>
      </c>
      <c r="K101" s="26">
        <v>0</v>
      </c>
      <c r="L101" s="26">
        <v>0</v>
      </c>
      <c r="M101" s="26">
        <v>0</v>
      </c>
      <c r="N101" s="34" t="e">
        <f t="shared" si="24"/>
        <v>#REF!</v>
      </c>
      <c r="O101" s="34">
        <v>0</v>
      </c>
      <c r="P101" s="34">
        <v>0</v>
      </c>
      <c r="Q101" s="34" t="e">
        <f t="shared" si="25"/>
        <v>#REF!</v>
      </c>
      <c r="R101" s="34" t="e">
        <f t="shared" si="26"/>
        <v>#REF!</v>
      </c>
      <c r="S101" s="34" t="e">
        <f t="shared" si="27"/>
        <v>#REF!</v>
      </c>
      <c r="T101" s="34" t="e">
        <f t="shared" si="28"/>
        <v>#REF!</v>
      </c>
      <c r="U101" s="35" t="e">
        <f t="shared" si="29"/>
        <v>#REF!</v>
      </c>
      <c r="V101" s="34" t="e">
        <f t="shared" si="42"/>
        <v>#REF!</v>
      </c>
      <c r="W101" s="35" t="e">
        <f t="shared" si="30"/>
        <v>#REF!</v>
      </c>
      <c r="X101" s="34" t="e">
        <f t="shared" si="31"/>
        <v>#REF!</v>
      </c>
      <c r="Y101" s="35" t="e">
        <f t="shared" si="32"/>
        <v>#REF!</v>
      </c>
      <c r="Z101" s="34" t="e">
        <f t="shared" si="43"/>
        <v>#REF!</v>
      </c>
      <c r="AA101" s="35" t="e">
        <f t="shared" si="33"/>
        <v>#REF!</v>
      </c>
      <c r="AB101" s="34" t="e">
        <f t="shared" si="34"/>
        <v>#REF!</v>
      </c>
      <c r="AC101" s="35" t="e">
        <f t="shared" si="35"/>
        <v>#REF!</v>
      </c>
      <c r="AD101" s="34" t="e">
        <f t="shared" si="36"/>
        <v>#REF!</v>
      </c>
      <c r="AE101" s="34" t="e">
        <f t="shared" si="37"/>
        <v>#REF!</v>
      </c>
      <c r="AF101" s="34" t="e">
        <f t="shared" si="38"/>
        <v>#REF!</v>
      </c>
      <c r="AG101" s="34">
        <v>50</v>
      </c>
      <c r="AH101" s="27" t="e">
        <f t="shared" si="39"/>
        <v>#REF!</v>
      </c>
      <c r="AI101" s="27" t="e">
        <f>IF(Persoonsgegevens!M97&lt;60,$AI$1*S101,0)</f>
        <v>#REF!</v>
      </c>
      <c r="AJ101" s="28" t="e">
        <f t="shared" si="40"/>
        <v>#REF!</v>
      </c>
      <c r="AK101" s="17" t="e">
        <f>Voorschotten!#REF!</f>
        <v>#REF!</v>
      </c>
      <c r="AL101" s="17" t="e">
        <f>Inhoudingen_Uniform!#REF!</f>
        <v>#REF!</v>
      </c>
      <c r="AM101" s="17" t="e">
        <f>Inhoudingen_Boetes!#REF!</f>
        <v>#REF!</v>
      </c>
      <c r="AN101" s="27" t="e">
        <f t="shared" si="41"/>
        <v>#REF!</v>
      </c>
    </row>
    <row r="102" spans="1:40" x14ac:dyDescent="0.3">
      <c r="A102" s="13">
        <f>Persoonsgegevens!A98</f>
        <v>0</v>
      </c>
      <c r="B102" s="13">
        <f>Persoonsgegevens!B98</f>
        <v>0</v>
      </c>
      <c r="C102" s="13">
        <f>Persoonsgegevens!C98</f>
        <v>0</v>
      </c>
      <c r="D102" s="25">
        <f>Persoonsgegevens!D98</f>
        <v>0</v>
      </c>
      <c r="E102" s="14" t="e">
        <f>Uren!#REF!</f>
        <v>#REF!</v>
      </c>
      <c r="F102" s="14" t="e">
        <f>Uren!#REF!</f>
        <v>#REF!</v>
      </c>
      <c r="H102" s="14" t="e">
        <f>(Uren!#REF!+Uren!#REF!)</f>
        <v>#REF!</v>
      </c>
      <c r="I102" s="34" t="e">
        <f t="shared" si="22"/>
        <v>#REF!</v>
      </c>
      <c r="J102" s="34" t="e">
        <f t="shared" si="23"/>
        <v>#REF!</v>
      </c>
      <c r="K102" s="26">
        <v>0</v>
      </c>
      <c r="L102" s="26">
        <v>0</v>
      </c>
      <c r="M102" s="26">
        <v>0</v>
      </c>
      <c r="N102" s="34" t="e">
        <f t="shared" si="24"/>
        <v>#REF!</v>
      </c>
      <c r="O102" s="34">
        <v>0</v>
      </c>
      <c r="P102" s="34">
        <v>0</v>
      </c>
      <c r="Q102" s="34" t="e">
        <f t="shared" si="25"/>
        <v>#REF!</v>
      </c>
      <c r="R102" s="34" t="e">
        <f t="shared" si="26"/>
        <v>#REF!</v>
      </c>
      <c r="S102" s="34" t="e">
        <f t="shared" si="27"/>
        <v>#REF!</v>
      </c>
      <c r="T102" s="34" t="e">
        <f t="shared" si="28"/>
        <v>#REF!</v>
      </c>
      <c r="U102" s="35" t="e">
        <f t="shared" si="29"/>
        <v>#REF!</v>
      </c>
      <c r="V102" s="34" t="e">
        <f t="shared" si="42"/>
        <v>#REF!</v>
      </c>
      <c r="W102" s="35" t="e">
        <f t="shared" si="30"/>
        <v>#REF!</v>
      </c>
      <c r="X102" s="34" t="e">
        <f t="shared" si="31"/>
        <v>#REF!</v>
      </c>
      <c r="Y102" s="35" t="e">
        <f t="shared" si="32"/>
        <v>#REF!</v>
      </c>
      <c r="Z102" s="34" t="e">
        <f t="shared" si="43"/>
        <v>#REF!</v>
      </c>
      <c r="AA102" s="35" t="e">
        <f t="shared" si="33"/>
        <v>#REF!</v>
      </c>
      <c r="AB102" s="34" t="e">
        <f t="shared" si="34"/>
        <v>#REF!</v>
      </c>
      <c r="AC102" s="35" t="e">
        <f t="shared" si="35"/>
        <v>#REF!</v>
      </c>
      <c r="AD102" s="34" t="e">
        <f t="shared" si="36"/>
        <v>#REF!</v>
      </c>
      <c r="AE102" s="34" t="e">
        <f t="shared" si="37"/>
        <v>#REF!</v>
      </c>
      <c r="AF102" s="34" t="e">
        <f t="shared" si="38"/>
        <v>#REF!</v>
      </c>
      <c r="AG102" s="34">
        <v>50</v>
      </c>
      <c r="AH102" s="27" t="e">
        <f t="shared" si="39"/>
        <v>#REF!</v>
      </c>
      <c r="AI102" s="27" t="e">
        <f>IF(Persoonsgegevens!M98&lt;60,$AI$1*S102,0)</f>
        <v>#REF!</v>
      </c>
      <c r="AJ102" s="28" t="e">
        <f t="shared" si="40"/>
        <v>#REF!</v>
      </c>
      <c r="AK102" s="17" t="e">
        <f>Voorschotten!#REF!</f>
        <v>#REF!</v>
      </c>
      <c r="AL102" s="17" t="e">
        <f>Inhoudingen_Uniform!#REF!</f>
        <v>#REF!</v>
      </c>
      <c r="AM102" s="17" t="e">
        <f>Inhoudingen_Boetes!#REF!</f>
        <v>#REF!</v>
      </c>
      <c r="AN102" s="27" t="e">
        <f t="shared" si="41"/>
        <v>#REF!</v>
      </c>
    </row>
    <row r="103" spans="1:40" x14ac:dyDescent="0.3">
      <c r="A103" s="13">
        <f>Persoonsgegevens!A99</f>
        <v>0</v>
      </c>
      <c r="B103" s="13">
        <f>Persoonsgegevens!B99</f>
        <v>0</v>
      </c>
      <c r="C103" s="13">
        <f>Persoonsgegevens!C99</f>
        <v>0</v>
      </c>
      <c r="D103" s="25">
        <f>Persoonsgegevens!D99</f>
        <v>0</v>
      </c>
      <c r="E103" s="14" t="e">
        <f>Uren!#REF!</f>
        <v>#REF!</v>
      </c>
      <c r="F103" s="14" t="e">
        <f>Uren!#REF!</f>
        <v>#REF!</v>
      </c>
      <c r="H103" s="14" t="e">
        <f>(Uren!#REF!+Uren!#REF!)</f>
        <v>#REF!</v>
      </c>
      <c r="I103" s="34" t="e">
        <f t="shared" si="22"/>
        <v>#REF!</v>
      </c>
      <c r="J103" s="34" t="e">
        <f t="shared" si="23"/>
        <v>#REF!</v>
      </c>
      <c r="K103" s="26">
        <v>0</v>
      </c>
      <c r="L103" s="26">
        <v>0</v>
      </c>
      <c r="M103" s="26">
        <v>0</v>
      </c>
      <c r="N103" s="34" t="e">
        <f t="shared" si="24"/>
        <v>#REF!</v>
      </c>
      <c r="O103" s="34">
        <v>0</v>
      </c>
      <c r="P103" s="34">
        <v>0</v>
      </c>
      <c r="Q103" s="34" t="e">
        <f t="shared" si="25"/>
        <v>#REF!</v>
      </c>
      <c r="R103" s="34" t="e">
        <f t="shared" si="26"/>
        <v>#REF!</v>
      </c>
      <c r="S103" s="34" t="e">
        <f t="shared" si="27"/>
        <v>#REF!</v>
      </c>
      <c r="T103" s="34" t="e">
        <f t="shared" si="28"/>
        <v>#REF!</v>
      </c>
      <c r="U103" s="35" t="e">
        <f t="shared" si="29"/>
        <v>#REF!</v>
      </c>
      <c r="V103" s="34" t="e">
        <f t="shared" si="42"/>
        <v>#REF!</v>
      </c>
      <c r="W103" s="35" t="e">
        <f t="shared" si="30"/>
        <v>#REF!</v>
      </c>
      <c r="X103" s="34" t="e">
        <f t="shared" si="31"/>
        <v>#REF!</v>
      </c>
      <c r="Y103" s="35" t="e">
        <f t="shared" si="32"/>
        <v>#REF!</v>
      </c>
      <c r="Z103" s="34" t="e">
        <f t="shared" si="43"/>
        <v>#REF!</v>
      </c>
      <c r="AA103" s="35" t="e">
        <f t="shared" si="33"/>
        <v>#REF!</v>
      </c>
      <c r="AB103" s="34" t="e">
        <f t="shared" si="34"/>
        <v>#REF!</v>
      </c>
      <c r="AC103" s="35" t="e">
        <f t="shared" si="35"/>
        <v>#REF!</v>
      </c>
      <c r="AD103" s="34" t="e">
        <f t="shared" si="36"/>
        <v>#REF!</v>
      </c>
      <c r="AE103" s="34" t="e">
        <f t="shared" si="37"/>
        <v>#REF!</v>
      </c>
      <c r="AF103" s="34" t="e">
        <f t="shared" si="38"/>
        <v>#REF!</v>
      </c>
      <c r="AG103" s="34">
        <v>50</v>
      </c>
      <c r="AH103" s="27" t="e">
        <f t="shared" si="39"/>
        <v>#REF!</v>
      </c>
      <c r="AI103" s="27" t="e">
        <f>IF(Persoonsgegevens!M99&lt;60,$AI$1*S103,0)</f>
        <v>#REF!</v>
      </c>
      <c r="AJ103" s="28" t="e">
        <f t="shared" si="40"/>
        <v>#REF!</v>
      </c>
      <c r="AK103" s="17" t="e">
        <f>Voorschotten!#REF!</f>
        <v>#REF!</v>
      </c>
      <c r="AL103" s="17" t="e">
        <f>Inhoudingen_Uniform!#REF!</f>
        <v>#REF!</v>
      </c>
      <c r="AM103" s="17" t="e">
        <f>Inhoudingen_Boetes!#REF!</f>
        <v>#REF!</v>
      </c>
      <c r="AN103" s="27" t="e">
        <f t="shared" si="41"/>
        <v>#REF!</v>
      </c>
    </row>
    <row r="104" spans="1:40" x14ac:dyDescent="0.3">
      <c r="A104" s="13">
        <f>Persoonsgegevens!A100</f>
        <v>0</v>
      </c>
      <c r="B104" s="13">
        <f>Persoonsgegevens!B100</f>
        <v>0</v>
      </c>
      <c r="C104" s="13">
        <f>Persoonsgegevens!C100</f>
        <v>0</v>
      </c>
      <c r="D104" s="25">
        <f>Persoonsgegevens!D100</f>
        <v>0</v>
      </c>
      <c r="E104" s="14" t="e">
        <f>Uren!#REF!</f>
        <v>#REF!</v>
      </c>
      <c r="F104" s="14" t="e">
        <f>Uren!#REF!</f>
        <v>#REF!</v>
      </c>
      <c r="H104" s="14" t="e">
        <f>(Uren!#REF!+Uren!#REF!)</f>
        <v>#REF!</v>
      </c>
      <c r="I104" s="34" t="e">
        <f t="shared" si="22"/>
        <v>#REF!</v>
      </c>
      <c r="J104" s="34" t="e">
        <f t="shared" si="23"/>
        <v>#REF!</v>
      </c>
      <c r="K104" s="26">
        <v>0</v>
      </c>
      <c r="L104" s="26">
        <v>0</v>
      </c>
      <c r="M104" s="26">
        <v>0</v>
      </c>
      <c r="N104" s="34" t="e">
        <f t="shared" si="24"/>
        <v>#REF!</v>
      </c>
      <c r="O104" s="34">
        <v>0</v>
      </c>
      <c r="P104" s="34">
        <v>0</v>
      </c>
      <c r="Q104" s="34" t="e">
        <f t="shared" si="25"/>
        <v>#REF!</v>
      </c>
      <c r="R104" s="34" t="e">
        <f t="shared" si="26"/>
        <v>#REF!</v>
      </c>
      <c r="S104" s="34" t="e">
        <f t="shared" si="27"/>
        <v>#REF!</v>
      </c>
      <c r="T104" s="34" t="e">
        <f t="shared" si="28"/>
        <v>#REF!</v>
      </c>
      <c r="U104" s="35" t="e">
        <f t="shared" si="29"/>
        <v>#REF!</v>
      </c>
      <c r="V104" s="34" t="e">
        <f t="shared" si="42"/>
        <v>#REF!</v>
      </c>
      <c r="W104" s="35" t="e">
        <f t="shared" si="30"/>
        <v>#REF!</v>
      </c>
      <c r="X104" s="34" t="e">
        <f t="shared" si="31"/>
        <v>#REF!</v>
      </c>
      <c r="Y104" s="35" t="e">
        <f t="shared" si="32"/>
        <v>#REF!</v>
      </c>
      <c r="Z104" s="34" t="e">
        <f t="shared" si="43"/>
        <v>#REF!</v>
      </c>
      <c r="AA104" s="35" t="e">
        <f t="shared" si="33"/>
        <v>#REF!</v>
      </c>
      <c r="AB104" s="34" t="e">
        <f t="shared" si="34"/>
        <v>#REF!</v>
      </c>
      <c r="AC104" s="35" t="e">
        <f t="shared" si="35"/>
        <v>#REF!</v>
      </c>
      <c r="AD104" s="34" t="e">
        <f t="shared" si="36"/>
        <v>#REF!</v>
      </c>
      <c r="AE104" s="34" t="e">
        <f t="shared" si="37"/>
        <v>#REF!</v>
      </c>
      <c r="AF104" s="34" t="e">
        <f t="shared" si="38"/>
        <v>#REF!</v>
      </c>
      <c r="AG104" s="34">
        <v>50</v>
      </c>
      <c r="AH104" s="27" t="e">
        <f t="shared" si="39"/>
        <v>#REF!</v>
      </c>
      <c r="AI104" s="27" t="e">
        <f>IF(Persoonsgegevens!M100&lt;60,$AI$1*S104,0)</f>
        <v>#REF!</v>
      </c>
      <c r="AJ104" s="28" t="e">
        <f t="shared" si="40"/>
        <v>#REF!</v>
      </c>
      <c r="AK104" s="17" t="e">
        <f>Voorschotten!#REF!</f>
        <v>#REF!</v>
      </c>
      <c r="AL104" s="17" t="e">
        <f>Inhoudingen_Uniform!#REF!</f>
        <v>#REF!</v>
      </c>
      <c r="AM104" s="17" t="e">
        <f>Inhoudingen_Boetes!#REF!</f>
        <v>#REF!</v>
      </c>
      <c r="AN104" s="27" t="e">
        <f t="shared" si="41"/>
        <v>#REF!</v>
      </c>
    </row>
    <row r="105" spans="1:40" x14ac:dyDescent="0.3">
      <c r="A105" s="13">
        <f>Persoonsgegevens!A101</f>
        <v>0</v>
      </c>
      <c r="B105" s="13">
        <f>Persoonsgegevens!B101</f>
        <v>0</v>
      </c>
      <c r="C105" s="13">
        <f>Persoonsgegevens!C101</f>
        <v>0</v>
      </c>
      <c r="D105" s="25">
        <f>Persoonsgegevens!D101</f>
        <v>0</v>
      </c>
      <c r="E105" s="14" t="e">
        <f>Uren!#REF!</f>
        <v>#REF!</v>
      </c>
      <c r="F105" s="14" t="e">
        <f>Uren!#REF!</f>
        <v>#REF!</v>
      </c>
      <c r="H105" s="14" t="e">
        <f>(Uren!#REF!+Uren!#REF!)</f>
        <v>#REF!</v>
      </c>
      <c r="I105" s="34" t="e">
        <f t="shared" si="22"/>
        <v>#REF!</v>
      </c>
      <c r="J105" s="34" t="e">
        <f t="shared" si="23"/>
        <v>#REF!</v>
      </c>
      <c r="K105" s="26">
        <v>0</v>
      </c>
      <c r="L105" s="26">
        <v>0</v>
      </c>
      <c r="M105" s="26">
        <v>0</v>
      </c>
      <c r="N105" s="34" t="e">
        <f t="shared" si="24"/>
        <v>#REF!</v>
      </c>
      <c r="O105" s="34">
        <v>0</v>
      </c>
      <c r="P105" s="34">
        <v>0</v>
      </c>
      <c r="Q105" s="34" t="e">
        <f t="shared" si="25"/>
        <v>#REF!</v>
      </c>
      <c r="R105" s="34" t="e">
        <f t="shared" si="26"/>
        <v>#REF!</v>
      </c>
      <c r="S105" s="34" t="e">
        <f t="shared" si="27"/>
        <v>#REF!</v>
      </c>
      <c r="T105" s="34" t="e">
        <f t="shared" si="28"/>
        <v>#REF!</v>
      </c>
      <c r="U105" s="35" t="e">
        <f t="shared" si="29"/>
        <v>#REF!</v>
      </c>
      <c r="V105" s="34" t="e">
        <f t="shared" si="42"/>
        <v>#REF!</v>
      </c>
      <c r="W105" s="35" t="e">
        <f t="shared" si="30"/>
        <v>#REF!</v>
      </c>
      <c r="X105" s="34" t="e">
        <f t="shared" si="31"/>
        <v>#REF!</v>
      </c>
      <c r="Y105" s="35" t="e">
        <f t="shared" si="32"/>
        <v>#REF!</v>
      </c>
      <c r="Z105" s="34" t="e">
        <f t="shared" si="43"/>
        <v>#REF!</v>
      </c>
      <c r="AA105" s="35" t="e">
        <f t="shared" si="33"/>
        <v>#REF!</v>
      </c>
      <c r="AB105" s="34" t="e">
        <f t="shared" si="34"/>
        <v>#REF!</v>
      </c>
      <c r="AC105" s="35" t="e">
        <f t="shared" si="35"/>
        <v>#REF!</v>
      </c>
      <c r="AD105" s="34" t="e">
        <f t="shared" si="36"/>
        <v>#REF!</v>
      </c>
      <c r="AE105" s="34" t="e">
        <f t="shared" si="37"/>
        <v>#REF!</v>
      </c>
      <c r="AF105" s="34" t="e">
        <f t="shared" si="38"/>
        <v>#REF!</v>
      </c>
      <c r="AG105" s="34">
        <v>50</v>
      </c>
      <c r="AH105" s="27" t="e">
        <f t="shared" si="39"/>
        <v>#REF!</v>
      </c>
      <c r="AI105" s="27" t="e">
        <f>IF(Persoonsgegevens!M101&lt;60,$AI$1*S105,0)</f>
        <v>#REF!</v>
      </c>
      <c r="AJ105" s="28" t="e">
        <f t="shared" si="40"/>
        <v>#REF!</v>
      </c>
      <c r="AK105" s="17" t="e">
        <f>Voorschotten!#REF!</f>
        <v>#REF!</v>
      </c>
      <c r="AL105" s="17" t="e">
        <f>Inhoudingen_Uniform!#REF!</f>
        <v>#REF!</v>
      </c>
      <c r="AM105" s="17" t="e">
        <f>Inhoudingen_Boetes!#REF!</f>
        <v>#REF!</v>
      </c>
      <c r="AN105" s="27" t="e">
        <f t="shared" si="41"/>
        <v>#REF!</v>
      </c>
    </row>
    <row r="106" spans="1:40" x14ac:dyDescent="0.3">
      <c r="K106" s="26"/>
      <c r="L106" s="26"/>
      <c r="M106" s="26"/>
      <c r="N106" s="34"/>
      <c r="O106" s="34"/>
      <c r="P106" s="34"/>
      <c r="Q106" s="34"/>
      <c r="R106" s="34"/>
      <c r="T106" s="34"/>
      <c r="U106" s="35"/>
      <c r="V106" s="34"/>
      <c r="W106" s="35"/>
      <c r="X106" s="34"/>
      <c r="Y106" s="34"/>
      <c r="Z106" s="34"/>
      <c r="AA106" s="34"/>
      <c r="AB106" s="34"/>
      <c r="AC106" s="35"/>
      <c r="AD106" s="34"/>
      <c r="AE106" s="34"/>
      <c r="AF106" s="34"/>
      <c r="AG106" s="34"/>
      <c r="AH106" s="28"/>
      <c r="AI106" s="28"/>
      <c r="AN106" s="29"/>
    </row>
    <row r="107" spans="1:40" x14ac:dyDescent="0.3">
      <c r="AN107" s="29"/>
    </row>
    <row r="108" spans="1:40" x14ac:dyDescent="0.3">
      <c r="AN108" s="29"/>
    </row>
    <row r="109" spans="1:40" x14ac:dyDescent="0.3">
      <c r="AN109" s="29"/>
    </row>
    <row r="110" spans="1:40" x14ac:dyDescent="0.3">
      <c r="AN110" s="29"/>
    </row>
    <row r="111" spans="1:40" x14ac:dyDescent="0.3">
      <c r="AN111" s="29"/>
    </row>
    <row r="112" spans="1:40" x14ac:dyDescent="0.3">
      <c r="AN112" s="29"/>
    </row>
    <row r="113" spans="40:40" x14ac:dyDescent="0.3">
      <c r="AN113" s="29"/>
    </row>
    <row r="114" spans="40:40" x14ac:dyDescent="0.3">
      <c r="AN114" s="29"/>
    </row>
    <row r="115" spans="40:40" x14ac:dyDescent="0.3">
      <c r="AN115" s="29"/>
    </row>
    <row r="116" spans="40:40" x14ac:dyDescent="0.3">
      <c r="AN116" s="29"/>
    </row>
    <row r="117" spans="40:40" x14ac:dyDescent="0.3">
      <c r="AN117" s="29"/>
    </row>
    <row r="118" spans="40:40" x14ac:dyDescent="0.3">
      <c r="AN118" s="29"/>
    </row>
    <row r="119" spans="40:40" x14ac:dyDescent="0.3">
      <c r="AN119" s="29"/>
    </row>
    <row r="120" spans="40:40" x14ac:dyDescent="0.3">
      <c r="AN120" s="29"/>
    </row>
    <row r="121" spans="40:40" x14ac:dyDescent="0.3">
      <c r="AN121" s="29"/>
    </row>
    <row r="122" spans="40:40" x14ac:dyDescent="0.3">
      <c r="AN122" s="29"/>
    </row>
    <row r="123" spans="40:40" x14ac:dyDescent="0.3">
      <c r="AN123" s="29"/>
    </row>
    <row r="124" spans="40:40" x14ac:dyDescent="0.3">
      <c r="AN124" s="29"/>
    </row>
    <row r="125" spans="40:40" x14ac:dyDescent="0.3">
      <c r="AN125" s="29"/>
    </row>
    <row r="126" spans="40:40" x14ac:dyDescent="0.3">
      <c r="AN126" s="29"/>
    </row>
    <row r="127" spans="40:40" x14ac:dyDescent="0.3">
      <c r="AN127" s="29"/>
    </row>
    <row r="128" spans="40:40" x14ac:dyDescent="0.3">
      <c r="AN128" s="29"/>
    </row>
    <row r="129" spans="40:40" x14ac:dyDescent="0.3">
      <c r="AN129" s="29"/>
    </row>
    <row r="130" spans="40:40" x14ac:dyDescent="0.3">
      <c r="AN130" s="29"/>
    </row>
    <row r="131" spans="40:40" x14ac:dyDescent="0.3">
      <c r="AN131" s="29"/>
    </row>
    <row r="132" spans="40:40" x14ac:dyDescent="0.3">
      <c r="AN132" s="29"/>
    </row>
    <row r="133" spans="40:40" x14ac:dyDescent="0.3">
      <c r="AN133" s="29"/>
    </row>
    <row r="134" spans="40:40" x14ac:dyDescent="0.3">
      <c r="AN134" s="29"/>
    </row>
    <row r="135" spans="40:40" x14ac:dyDescent="0.3">
      <c r="AN135" s="29"/>
    </row>
    <row r="136" spans="40:40" x14ac:dyDescent="0.3">
      <c r="AN136" s="29"/>
    </row>
    <row r="137" spans="40:40" x14ac:dyDescent="0.3">
      <c r="AN137" s="29"/>
    </row>
    <row r="138" spans="40:40" x14ac:dyDescent="0.3">
      <c r="AN138" s="29"/>
    </row>
    <row r="139" spans="40:40" x14ac:dyDescent="0.3">
      <c r="AN139" s="29"/>
    </row>
    <row r="140" spans="40:40" x14ac:dyDescent="0.3">
      <c r="AN140" s="29"/>
    </row>
    <row r="141" spans="40:40" x14ac:dyDescent="0.3">
      <c r="AN141" s="29"/>
    </row>
    <row r="142" spans="40:40" x14ac:dyDescent="0.3">
      <c r="AN142" s="29"/>
    </row>
    <row r="143" spans="40:40" x14ac:dyDescent="0.3">
      <c r="AN143" s="29"/>
    </row>
    <row r="144" spans="40:40" x14ac:dyDescent="0.3">
      <c r="AN144" s="29"/>
    </row>
    <row r="145" spans="40:40" x14ac:dyDescent="0.3">
      <c r="AN145" s="29"/>
    </row>
    <row r="146" spans="40:40" x14ac:dyDescent="0.3">
      <c r="AN146" s="29"/>
    </row>
    <row r="147" spans="40:40" x14ac:dyDescent="0.3">
      <c r="AN147" s="29"/>
    </row>
    <row r="148" spans="40:40" x14ac:dyDescent="0.3">
      <c r="AN148" s="29"/>
    </row>
    <row r="149" spans="40:40" x14ac:dyDescent="0.3">
      <c r="AN149" s="29"/>
    </row>
    <row r="150" spans="40:40" x14ac:dyDescent="0.3">
      <c r="AN150" s="29"/>
    </row>
    <row r="151" spans="40:40" x14ac:dyDescent="0.3">
      <c r="AN151" s="29"/>
    </row>
    <row r="152" spans="40:40" x14ac:dyDescent="0.3">
      <c r="AN152" s="29"/>
    </row>
    <row r="153" spans="40:40" x14ac:dyDescent="0.3">
      <c r="AN153" s="29"/>
    </row>
    <row r="154" spans="40:40" x14ac:dyDescent="0.3">
      <c r="AN154" s="29"/>
    </row>
    <row r="155" spans="40:40" x14ac:dyDescent="0.3">
      <c r="AN155" s="29"/>
    </row>
    <row r="156" spans="40:40" x14ac:dyDescent="0.3">
      <c r="AN156" s="29"/>
    </row>
    <row r="157" spans="40:40" x14ac:dyDescent="0.3">
      <c r="AN157" s="29"/>
    </row>
    <row r="158" spans="40:40" x14ac:dyDescent="0.3">
      <c r="AN158" s="29"/>
    </row>
    <row r="159" spans="40:40" x14ac:dyDescent="0.3">
      <c r="AN159" s="29"/>
    </row>
    <row r="160" spans="40:40" x14ac:dyDescent="0.3">
      <c r="AN160" s="29"/>
    </row>
    <row r="161" spans="40:40" x14ac:dyDescent="0.3">
      <c r="AN161" s="29"/>
    </row>
    <row r="162" spans="40:40" x14ac:dyDescent="0.3">
      <c r="AN162" s="29"/>
    </row>
    <row r="163" spans="40:40" x14ac:dyDescent="0.3">
      <c r="AN163" s="29"/>
    </row>
    <row r="164" spans="40:40" x14ac:dyDescent="0.3">
      <c r="AN164" s="29"/>
    </row>
    <row r="165" spans="40:40" x14ac:dyDescent="0.3">
      <c r="AN165" s="29"/>
    </row>
    <row r="166" spans="40:40" x14ac:dyDescent="0.3">
      <c r="AN166" s="29"/>
    </row>
    <row r="167" spans="40:40" x14ac:dyDescent="0.3">
      <c r="AN167" s="29"/>
    </row>
    <row r="168" spans="40:40" x14ac:dyDescent="0.3">
      <c r="AN168" s="29"/>
    </row>
    <row r="169" spans="40:40" x14ac:dyDescent="0.3">
      <c r="AN169" s="29"/>
    </row>
    <row r="170" spans="40:40" x14ac:dyDescent="0.3">
      <c r="AN170" s="29"/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B98"/>
  <sheetViews>
    <sheetView topLeftCell="W1" workbookViewId="0">
      <pane ySplit="5" topLeftCell="A34" activePane="bottomLeft" state="frozen"/>
      <selection pane="bottomLeft" activeCell="AU52" sqref="AU52"/>
    </sheetView>
  </sheetViews>
  <sheetFormatPr defaultColWidth="9.109375" defaultRowHeight="13.8" x14ac:dyDescent="0.3"/>
  <cols>
    <col min="1" max="1" width="7.33203125" style="13" bestFit="1" customWidth="1"/>
    <col min="2" max="2" width="11.109375" style="13" customWidth="1"/>
    <col min="3" max="3" width="13.109375" style="13" customWidth="1"/>
    <col min="4" max="8" width="18.88671875" style="13" customWidth="1"/>
    <col min="9" max="9" width="8.33203125" style="14" bestFit="1" customWidth="1"/>
    <col min="10" max="10" width="6.6640625" style="14" bestFit="1" customWidth="1"/>
    <col min="11" max="11" width="9.33203125" style="14" bestFit="1" customWidth="1"/>
    <col min="12" max="12" width="9.33203125" style="14" hidden="1" customWidth="1"/>
    <col min="13" max="14" width="10.6640625" style="14" customWidth="1"/>
    <col min="15" max="17" width="11.6640625" style="30" customWidth="1"/>
    <col min="18" max="18" width="9.33203125" style="30" bestFit="1" customWidth="1"/>
    <col min="19" max="19" width="9.109375" style="13" hidden="1" customWidth="1"/>
    <col min="20" max="20" width="13.6640625" style="13" hidden="1" customWidth="1"/>
    <col min="21" max="21" width="9.33203125" style="13" hidden="1" customWidth="1"/>
    <col min="22" max="22" width="9.33203125" style="30" customWidth="1"/>
    <col min="23" max="23" width="9" style="30" customWidth="1"/>
    <col min="24" max="24" width="0" style="30" hidden="1" customWidth="1"/>
    <col min="25" max="25" width="12.33203125" style="30" hidden="1" customWidth="1"/>
    <col min="26" max="26" width="9.88671875" style="30" customWidth="1"/>
    <col min="27" max="30" width="8.109375" style="30" customWidth="1"/>
    <col min="31" max="31" width="10.6640625" style="30" bestFit="1" customWidth="1"/>
    <col min="32" max="32" width="11.33203125" style="30" customWidth="1"/>
    <col min="33" max="33" width="10.33203125" style="31" hidden="1" customWidth="1"/>
    <col min="34" max="34" width="13.6640625" style="30" hidden="1" customWidth="1"/>
    <col min="35" max="35" width="10.6640625" style="31" hidden="1" customWidth="1"/>
    <col min="36" max="37" width="9.88671875" style="30" hidden="1" customWidth="1"/>
    <col min="38" max="38" width="9.109375" style="30" hidden="1" customWidth="1"/>
    <col min="39" max="39" width="9.33203125" style="30" hidden="1" customWidth="1"/>
    <col min="40" max="40" width="9.88671875" style="30" hidden="1" customWidth="1"/>
    <col min="41" max="41" width="9.88671875" style="31" hidden="1" customWidth="1"/>
    <col min="42" max="42" width="9.109375" style="30" hidden="1" customWidth="1"/>
    <col min="43" max="43" width="0.33203125" style="30" customWidth="1"/>
    <col min="44" max="44" width="9.6640625" style="30" customWidth="1"/>
    <col min="45" max="45" width="9.109375" style="30"/>
    <col min="46" max="46" width="8.33203125" style="30" bestFit="1" customWidth="1"/>
    <col min="47" max="47" width="10.6640625" style="15" bestFit="1" customWidth="1"/>
    <col min="48" max="48" width="8.33203125" style="15" bestFit="1" customWidth="1"/>
    <col min="49" max="49" width="10.109375" style="15" bestFit="1" customWidth="1"/>
    <col min="50" max="50" width="13.109375" style="17" bestFit="1" customWidth="1"/>
    <col min="51" max="53" width="13.109375" style="17" customWidth="1"/>
    <col min="54" max="54" width="13.33203125" style="15" bestFit="1" customWidth="1"/>
    <col min="55" max="16384" width="9.109375" style="13"/>
  </cols>
  <sheetData>
    <row r="1" spans="1:54" x14ac:dyDescent="0.3">
      <c r="AB1" s="32">
        <v>0.03</v>
      </c>
      <c r="AC1" s="32">
        <v>0.5</v>
      </c>
      <c r="AD1" s="32"/>
      <c r="AH1" s="32">
        <v>0</v>
      </c>
      <c r="AI1" s="33"/>
      <c r="AJ1" s="32">
        <v>0.08</v>
      </c>
      <c r="AK1" s="32"/>
      <c r="AL1" s="32">
        <v>0.18</v>
      </c>
      <c r="AM1" s="32"/>
      <c r="AN1" s="32">
        <v>0.28000000000000003</v>
      </c>
      <c r="AO1" s="33"/>
      <c r="AP1" s="32">
        <v>0.38</v>
      </c>
      <c r="AV1" s="16">
        <v>0.04</v>
      </c>
    </row>
    <row r="2" spans="1:54" x14ac:dyDescent="0.3">
      <c r="AJ2" s="30">
        <v>0</v>
      </c>
      <c r="AL2" s="34">
        <v>11356.8</v>
      </c>
      <c r="AM2" s="34"/>
      <c r="AN2" s="34">
        <v>19273.8</v>
      </c>
      <c r="AO2" s="35"/>
      <c r="AP2" s="34">
        <v>30193.8</v>
      </c>
    </row>
    <row r="3" spans="1:54" x14ac:dyDescent="0.3">
      <c r="AH3" s="34">
        <v>2646</v>
      </c>
      <c r="AI3" s="35"/>
      <c r="AJ3" s="34">
        <v>11356.8</v>
      </c>
      <c r="AK3" s="34"/>
      <c r="AL3" s="34">
        <v>19273.8</v>
      </c>
      <c r="AM3" s="34"/>
      <c r="AN3" s="34">
        <v>30193.8</v>
      </c>
      <c r="AO3" s="35"/>
    </row>
    <row r="4" spans="1:54" x14ac:dyDescent="0.3">
      <c r="AH4" s="34"/>
      <c r="AI4" s="35"/>
      <c r="AJ4" s="34">
        <f>AJ3-AJ2</f>
        <v>11356.8</v>
      </c>
      <c r="AK4" s="34"/>
      <c r="AL4" s="34">
        <f>AL3-AL2</f>
        <v>7917</v>
      </c>
      <c r="AM4" s="34"/>
      <c r="AN4" s="34">
        <f>AN3-AN2</f>
        <v>10920</v>
      </c>
      <c r="AO4" s="35"/>
      <c r="AP4" s="34"/>
    </row>
    <row r="5" spans="1:54" s="24" customFormat="1" ht="50.25" customHeight="1" thickBot="1" x14ac:dyDescent="0.35">
      <c r="A5" s="18" t="s">
        <v>0</v>
      </c>
      <c r="B5" s="18" t="s">
        <v>1</v>
      </c>
      <c r="C5" s="18" t="s">
        <v>2</v>
      </c>
      <c r="D5" s="18" t="s">
        <v>38</v>
      </c>
      <c r="E5" s="18" t="s">
        <v>40</v>
      </c>
      <c r="F5" s="18" t="s">
        <v>97</v>
      </c>
      <c r="G5" s="18" t="s">
        <v>85</v>
      </c>
      <c r="H5" s="18" t="s">
        <v>78</v>
      </c>
      <c r="I5" s="19" t="s">
        <v>8</v>
      </c>
      <c r="J5" s="20" t="s">
        <v>37</v>
      </c>
      <c r="K5" s="20" t="s">
        <v>36</v>
      </c>
      <c r="L5" s="20" t="s">
        <v>35</v>
      </c>
      <c r="M5" s="20" t="s">
        <v>74</v>
      </c>
      <c r="N5" s="20" t="s">
        <v>73</v>
      </c>
      <c r="O5" s="36" t="s">
        <v>75</v>
      </c>
      <c r="P5" s="37" t="s">
        <v>77</v>
      </c>
      <c r="Q5" s="36" t="s">
        <v>76</v>
      </c>
      <c r="R5" s="37" t="s">
        <v>65</v>
      </c>
      <c r="S5" s="18" t="s">
        <v>6</v>
      </c>
      <c r="T5" s="18" t="s">
        <v>7</v>
      </c>
      <c r="U5" s="18" t="s">
        <v>9</v>
      </c>
      <c r="V5" s="37" t="s">
        <v>83</v>
      </c>
      <c r="W5" s="37" t="s">
        <v>82</v>
      </c>
      <c r="X5" s="36" t="s">
        <v>11</v>
      </c>
      <c r="Y5" s="37" t="s">
        <v>14</v>
      </c>
      <c r="Z5" s="36" t="s">
        <v>12</v>
      </c>
      <c r="AA5" s="37" t="s">
        <v>108</v>
      </c>
      <c r="AB5" s="37" t="s">
        <v>104</v>
      </c>
      <c r="AC5" s="37" t="s">
        <v>105</v>
      </c>
      <c r="AD5" s="37" t="s">
        <v>106</v>
      </c>
      <c r="AE5" s="36" t="s">
        <v>13</v>
      </c>
      <c r="AF5" s="37" t="s">
        <v>84</v>
      </c>
      <c r="AG5" s="38" t="s">
        <v>26</v>
      </c>
      <c r="AH5" s="37" t="s">
        <v>16</v>
      </c>
      <c r="AI5" s="38" t="s">
        <v>27</v>
      </c>
      <c r="AJ5" s="36" t="s">
        <v>17</v>
      </c>
      <c r="AK5" s="38" t="s">
        <v>28</v>
      </c>
      <c r="AL5" s="36" t="s">
        <v>18</v>
      </c>
      <c r="AM5" s="38" t="s">
        <v>29</v>
      </c>
      <c r="AN5" s="36" t="s">
        <v>19</v>
      </c>
      <c r="AO5" s="38" t="s">
        <v>29</v>
      </c>
      <c r="AP5" s="36" t="s">
        <v>20</v>
      </c>
      <c r="AQ5" s="37" t="s">
        <v>21</v>
      </c>
      <c r="AR5" s="37" t="s">
        <v>81</v>
      </c>
      <c r="AS5" s="37" t="s">
        <v>22</v>
      </c>
      <c r="AT5" s="37" t="s">
        <v>23</v>
      </c>
      <c r="AU5" s="21" t="s">
        <v>24</v>
      </c>
      <c r="AV5" s="21" t="s">
        <v>25</v>
      </c>
      <c r="AW5" s="22" t="s">
        <v>43</v>
      </c>
      <c r="AX5" s="23" t="s">
        <v>45</v>
      </c>
      <c r="AY5" s="40" t="s">
        <v>69</v>
      </c>
      <c r="AZ5" s="40" t="s">
        <v>70</v>
      </c>
      <c r="BA5" s="40" t="s">
        <v>101</v>
      </c>
      <c r="BB5" s="22" t="s">
        <v>44</v>
      </c>
    </row>
    <row r="6" spans="1:54" x14ac:dyDescent="0.3">
      <c r="A6" s="13">
        <f>Persoonsgegevens!A2</f>
        <v>30101</v>
      </c>
      <c r="B6" s="13" t="str">
        <f>Persoonsgegevens!B2</f>
        <v>Ramlal</v>
      </c>
      <c r="C6" s="13" t="str">
        <f>Persoonsgegevens!C2</f>
        <v>Dhewradj</v>
      </c>
      <c r="D6" s="13" t="str">
        <f>Persoonsgegevens!E2</f>
        <v>Kashmierstraat 161</v>
      </c>
      <c r="E6" s="41">
        <f>IF(Persoonsgegevens!G2&lt;1900,"",Persoonsgegevens!G2)</f>
        <v>29116</v>
      </c>
      <c r="F6" s="45">
        <f>Persoonsgegevens!N2</f>
        <v>0</v>
      </c>
      <c r="G6" s="45">
        <f>Persoonsgegevens!O2</f>
        <v>0</v>
      </c>
      <c r="H6" s="41" t="str">
        <f>IF(Persoonsgegevens!J2&lt;1900,"",Persoonsgegevens!J2)</f>
        <v/>
      </c>
      <c r="I6" s="25">
        <f>Persoonsgegevens!D2</f>
        <v>4</v>
      </c>
      <c r="J6" s="14">
        <f>Uren!D2</f>
        <v>0</v>
      </c>
      <c r="K6" s="14">
        <f>Uren!G2</f>
        <v>0</v>
      </c>
      <c r="M6" s="14">
        <f>Uren!E2</f>
        <v>0</v>
      </c>
      <c r="N6" s="14">
        <f>Uren!F2</f>
        <v>0</v>
      </c>
      <c r="O6" s="34">
        <f>ROUND((I6*J6),2)</f>
        <v>0</v>
      </c>
      <c r="P6" s="34">
        <f>ROUND(M6*I6*2,2)</f>
        <v>0</v>
      </c>
      <c r="Q6" s="34">
        <f>ROUND(N6*I6*2,2)</f>
        <v>0</v>
      </c>
      <c r="R6" s="34">
        <f>ROUND(K6*I6,2)</f>
        <v>0</v>
      </c>
      <c r="S6" s="26">
        <v>0</v>
      </c>
      <c r="T6" s="26">
        <v>0</v>
      </c>
      <c r="U6" s="26">
        <v>0</v>
      </c>
      <c r="V6" s="34">
        <f t="shared" ref="V6:V54" si="0">P6+Q6</f>
        <v>0</v>
      </c>
      <c r="W6" s="34">
        <f>SUM(O6:U6)-V6</f>
        <v>0</v>
      </c>
      <c r="X6" s="34">
        <v>0</v>
      </c>
      <c r="Y6" s="34">
        <v>0</v>
      </c>
      <c r="Z6" s="34">
        <f>W6-X6-Y6</f>
        <v>0</v>
      </c>
      <c r="AA6" s="34">
        <f>ROUND(IF((Z6*4%)&gt;100,100,Z6*4%),2)</f>
        <v>0</v>
      </c>
      <c r="AB6" s="34">
        <f ca="1">ROUND(IF(Persoonsgegevens!M2&lt;55,Z6*$AB$1,0),2)</f>
        <v>0</v>
      </c>
      <c r="AC6" s="34">
        <f ca="1">AB6*$AC$1</f>
        <v>0</v>
      </c>
      <c r="AD6" s="34">
        <f>'Verzekering ZK'!D2</f>
        <v>0</v>
      </c>
      <c r="AE6" s="34">
        <f ca="1">Z6-AA6-AC6-AD6</f>
        <v>0</v>
      </c>
      <c r="AF6" s="34">
        <f ca="1">AE6*12</f>
        <v>0</v>
      </c>
      <c r="AG6" s="35">
        <f ca="1">AF6-$AH$3</f>
        <v>-2646</v>
      </c>
      <c r="AH6" s="34">
        <f ca="1">(AF6-$AH$3)*$AH$1</f>
        <v>0</v>
      </c>
      <c r="AI6" s="35">
        <f ca="1">IF((AG6-$AJ$4)&lt;0,AG6,$AJ$4)</f>
        <v>-2646</v>
      </c>
      <c r="AJ6" s="34">
        <f ca="1">IF((AI6*$AJ$1)&lt;0,0,AI6*$AJ$1)</f>
        <v>0</v>
      </c>
      <c r="AK6" s="35">
        <f ca="1">IF((AG6-AI6-$AL$4)&lt;0,AG6-AI6,$AL$4)</f>
        <v>0</v>
      </c>
      <c r="AL6" s="34">
        <f ca="1">IF((AK6*$AL$1)&lt;0,0,AK6*$AL$1)</f>
        <v>0</v>
      </c>
      <c r="AM6" s="35">
        <f ca="1">IF((AG6-AI6-AK6-$AN$4)&lt;0,AG6-AI6-AK6,$AN$4)</f>
        <v>0</v>
      </c>
      <c r="AN6" s="34">
        <f ca="1">IF((AM6*$AN$1)&lt;0,0,AM6*$AN$1)</f>
        <v>0</v>
      </c>
      <c r="AO6" s="35">
        <f ca="1">AG6-AI6-AK6-AM6</f>
        <v>0</v>
      </c>
      <c r="AP6" s="34">
        <f ca="1">IF((AO6*$AP$1)&lt;0,0,AO6*$AP$1)</f>
        <v>0</v>
      </c>
      <c r="AQ6" s="34">
        <f ca="1">AH6+AJ6+AL6+AN6+AP6</f>
        <v>0</v>
      </c>
      <c r="AR6" s="34">
        <f>ROUND((IF(V6&lt;=500,V6*5%,IF(AND(V6&gt;500,V6&lt;=1100),V6*15%,IF(V6&gt;1100,V6*25%,0)))),2)</f>
        <v>0</v>
      </c>
      <c r="AS6" s="34">
        <f ca="1">ROUND(AQ6/12,2)+AR6</f>
        <v>0</v>
      </c>
      <c r="AT6" s="34">
        <f ca="1">IF(AS6&lt;125,AS6,125)</f>
        <v>0</v>
      </c>
      <c r="AU6" s="27">
        <f ca="1">ROUND(IF((AS6-AT6)&lt;0,0,AS6-AT6),2)</f>
        <v>0</v>
      </c>
      <c r="AV6" s="27">
        <f ca="1">ROUND(IF(Persoonsgegevens!M2&lt;60,$AV$1*AE6,0),2)</f>
        <v>0</v>
      </c>
      <c r="AW6" s="28">
        <f ca="1">(O6+P6+Q6)-AU6-AV6-AC6-AD6</f>
        <v>0</v>
      </c>
      <c r="AX6" s="17">
        <f>Voorschotten!D2</f>
        <v>0</v>
      </c>
      <c r="AY6" s="17">
        <f>Inhoudingen_Uniform!D2</f>
        <v>0</v>
      </c>
      <c r="AZ6" s="17">
        <f>Inhoudingen_Boetes!D2</f>
        <v>0</v>
      </c>
      <c r="BA6" s="17">
        <f>Tegoeden!D2</f>
        <v>0</v>
      </c>
      <c r="BB6" s="27">
        <f ca="1">AW6-AX6-AY6-AZ6+BA6</f>
        <v>0</v>
      </c>
    </row>
    <row r="7" spans="1:54" x14ac:dyDescent="0.3">
      <c r="A7" s="13">
        <f>Persoonsgegevens!A3</f>
        <v>30102</v>
      </c>
      <c r="B7" s="13" t="str">
        <f>Persoonsgegevens!B3</f>
        <v>AURAEMO</v>
      </c>
      <c r="C7" s="13" t="str">
        <f>Persoonsgegevens!C3</f>
        <v>CECILE H.M.</v>
      </c>
      <c r="D7" s="13" t="str">
        <f>Persoonsgegevens!E3</f>
        <v>KNOPAJAMOISTRAAT 20</v>
      </c>
      <c r="E7" s="41">
        <f>IF(Persoonsgegevens!G3&lt;1900,"",Persoonsgegevens!G3)</f>
        <v>26254</v>
      </c>
      <c r="F7" s="45" t="str">
        <f>Persoonsgegevens!N3</f>
        <v>DSB</v>
      </c>
      <c r="G7" s="45">
        <f>Persoonsgegevens!O3</f>
        <v>6821715</v>
      </c>
      <c r="H7" s="41">
        <f>IF(Persoonsgegevens!J3&lt;1900,"",Persoonsgegevens!J3)</f>
        <v>35072</v>
      </c>
      <c r="I7" s="25">
        <f>Persoonsgegevens!D3</f>
        <v>8.6</v>
      </c>
      <c r="J7" s="14">
        <f>Uren!D3</f>
        <v>0</v>
      </c>
      <c r="K7" s="14">
        <f>Uren!G3</f>
        <v>0</v>
      </c>
      <c r="M7" s="14">
        <f>Uren!E3</f>
        <v>0</v>
      </c>
      <c r="N7" s="14">
        <f>Uren!F3</f>
        <v>0</v>
      </c>
      <c r="O7" s="34">
        <f t="shared" ref="O7:O54" si="1">(I7*J7)</f>
        <v>0</v>
      </c>
      <c r="P7" s="34">
        <f t="shared" ref="P7:P54" si="2">M7*I7*2</f>
        <v>0</v>
      </c>
      <c r="Q7" s="34">
        <f t="shared" ref="Q7:Q54" si="3">N7*I7*2</f>
        <v>0</v>
      </c>
      <c r="R7" s="34">
        <f t="shared" ref="R7:R37" si="4">K7*I7</f>
        <v>0</v>
      </c>
      <c r="S7" s="26">
        <v>0</v>
      </c>
      <c r="T7" s="26">
        <v>0</v>
      </c>
      <c r="U7" s="26">
        <v>0</v>
      </c>
      <c r="V7" s="34">
        <f t="shared" si="0"/>
        <v>0</v>
      </c>
      <c r="W7" s="34">
        <f t="shared" ref="W7:W54" si="5">SUM(O7:U7)-V7</f>
        <v>0</v>
      </c>
      <c r="X7" s="34">
        <v>0</v>
      </c>
      <c r="Y7" s="34">
        <v>0</v>
      </c>
      <c r="Z7" s="34">
        <f t="shared" ref="Z7:Z54" si="6">W7-X7-Y7</f>
        <v>0</v>
      </c>
      <c r="AA7" s="34">
        <f t="shared" ref="AA7:AA54" si="7">ROUND(IF((Z7*4%)&gt;100,100,Z7*4%),2)</f>
        <v>0</v>
      </c>
      <c r="AB7" s="34">
        <f ca="1">ROUND(IF(Persoonsgegevens!M3&lt;55,Z7*$AB$1,0),2)</f>
        <v>0</v>
      </c>
      <c r="AC7" s="34">
        <f t="shared" ref="AC7:AC54" ca="1" si="8">AB7*$AC$1</f>
        <v>0</v>
      </c>
      <c r="AD7" s="34">
        <f>'Verzekering ZK'!D3</f>
        <v>0</v>
      </c>
      <c r="AE7" s="34">
        <f ca="1">Z7-AA7-AC7-AD7</f>
        <v>0</v>
      </c>
      <c r="AF7" s="34">
        <f t="shared" ref="AF7:AF54" ca="1" si="9">AE7*12</f>
        <v>0</v>
      </c>
      <c r="AG7" s="35">
        <f t="shared" ref="AG7:AG54" ca="1" si="10">AF7-$AH$3</f>
        <v>-2646</v>
      </c>
      <c r="AH7" s="34">
        <f ca="1">(AF7-$AH$3)*$AH$1</f>
        <v>0</v>
      </c>
      <c r="AI7" s="35">
        <f t="shared" ref="AI7:AI54" ca="1" si="11">IF((AG7-$AJ$4)&lt;0,AG7,$AJ$4)</f>
        <v>-2646</v>
      </c>
      <c r="AJ7" s="34">
        <f t="shared" ref="AJ7:AJ54" ca="1" si="12">IF((AI7*$AJ$1)&lt;0,0,AI7*$AJ$1)</f>
        <v>0</v>
      </c>
      <c r="AK7" s="35">
        <f t="shared" ref="AK7:AK54" ca="1" si="13">IF((AG7-AI7-$AL$4)&lt;0,AG7-AI7,$AL$4)</f>
        <v>0</v>
      </c>
      <c r="AL7" s="34">
        <f ca="1">IF((AK7*$AL$1)&lt;0,0,AK7*$AL$1)</f>
        <v>0</v>
      </c>
      <c r="AM7" s="35">
        <f t="shared" ref="AM7:AM54" ca="1" si="14">IF((AG7-AI7-AK7-$AN$4)&lt;0,AG7-AI7-AK7,$AN$4)</f>
        <v>0</v>
      </c>
      <c r="AN7" s="34">
        <f t="shared" ref="AN7:AN54" ca="1" si="15">IF((AM7*$AN$1)&lt;0,0,AM7*$AN$1)</f>
        <v>0</v>
      </c>
      <c r="AO7" s="35">
        <f t="shared" ref="AO7:AO54" ca="1" si="16">AG7-AI7-AK7-AM7</f>
        <v>0</v>
      </c>
      <c r="AP7" s="34">
        <f t="shared" ref="AP7:AP54" ca="1" si="17">IF((AO7*$AP$1)&lt;0,0,AO7*$AP$1)</f>
        <v>0</v>
      </c>
      <c r="AQ7" s="34">
        <f t="shared" ref="AQ7:AQ54" ca="1" si="18">AH7+AJ7+AL7+AN7+AP7</f>
        <v>0</v>
      </c>
      <c r="AR7" s="34">
        <f t="shared" ref="AR7:AR54" si="19">ROUND((IF(V7&lt;=500,V7*5%,IF(AND(V7&gt;500,V7&lt;=1100),V7*15%,IF(V7&gt;1100,V7*25%,0)))),2)</f>
        <v>0</v>
      </c>
      <c r="AS7" s="34">
        <f t="shared" ref="AS7:AS54" ca="1" si="20">ROUND(AQ7/12,2)+AR7</f>
        <v>0</v>
      </c>
      <c r="AT7" s="34">
        <f t="shared" ref="AT7:AT54" ca="1" si="21">IF(AS7&lt;125,AS7,125)</f>
        <v>0</v>
      </c>
      <c r="AU7" s="27">
        <f t="shared" ref="AU7:AU54" ca="1" si="22">ROUND(IF((AS7-AT7)&lt;0,0,AS7-AT7),2)</f>
        <v>0</v>
      </c>
      <c r="AV7" s="27">
        <f ca="1">ROUND(IF(Persoonsgegevens!M3&lt;60,$AV$1*AE7,0),2)</f>
        <v>0</v>
      </c>
      <c r="AW7" s="28">
        <f t="shared" ref="AW7:AW54" ca="1" si="23">(O7+P7+Q7)-AU7-AV7-AC7-AD7</f>
        <v>0</v>
      </c>
      <c r="AX7" s="17">
        <f>Voorschotten!D3</f>
        <v>0</v>
      </c>
      <c r="AY7" s="17">
        <f>Inhoudingen_Uniform!D3</f>
        <v>0</v>
      </c>
      <c r="AZ7" s="17">
        <f>Inhoudingen_Boetes!D3</f>
        <v>0</v>
      </c>
      <c r="BA7" s="17">
        <f>Tegoeden!D3</f>
        <v>0</v>
      </c>
      <c r="BB7" s="27">
        <f t="shared" ref="BB7:BB54" ca="1" si="24">AW7-AX7-AY7-AZ7+BA7</f>
        <v>0</v>
      </c>
    </row>
    <row r="8" spans="1:54" x14ac:dyDescent="0.3">
      <c r="A8" s="13">
        <f>Persoonsgegevens!A4</f>
        <v>30103</v>
      </c>
      <c r="B8" s="13" t="str">
        <f>Persoonsgegevens!B4</f>
        <v>BEL</v>
      </c>
      <c r="C8" s="13" t="str">
        <f>Persoonsgegevens!C4</f>
        <v>RUBEN</v>
      </c>
      <c r="D8" s="13" t="str">
        <f>Persoonsgegevens!E4</f>
        <v>ROZENHOUTSTRAAT 9</v>
      </c>
      <c r="E8" s="41">
        <f>IF(Persoonsgegevens!G4&lt;1900,"",Persoonsgegevens!G4)</f>
        <v>20588</v>
      </c>
      <c r="F8" s="45" t="str">
        <f>Persoonsgegevens!N4</f>
        <v>RBC</v>
      </c>
      <c r="G8" s="45">
        <f>Persoonsgegevens!O4</f>
        <v>1000468299</v>
      </c>
      <c r="H8" s="41">
        <f>IF(Persoonsgegevens!J4&lt;1900,"",Persoonsgegevens!J4)</f>
        <v>42192</v>
      </c>
      <c r="I8" s="25">
        <f>Persoonsgegevens!D4</f>
        <v>8.6</v>
      </c>
      <c r="J8" s="14">
        <f>Uren!D4</f>
        <v>0</v>
      </c>
      <c r="K8" s="14">
        <f>Uren!G4</f>
        <v>0</v>
      </c>
      <c r="M8" s="14">
        <f>Uren!E4</f>
        <v>0</v>
      </c>
      <c r="N8" s="14">
        <f>Uren!F4</f>
        <v>0</v>
      </c>
      <c r="O8" s="34">
        <f t="shared" si="1"/>
        <v>0</v>
      </c>
      <c r="P8" s="34">
        <f t="shared" si="2"/>
        <v>0</v>
      </c>
      <c r="Q8" s="34">
        <f t="shared" si="3"/>
        <v>0</v>
      </c>
      <c r="R8" s="34">
        <f t="shared" si="4"/>
        <v>0</v>
      </c>
      <c r="S8" s="26">
        <v>0</v>
      </c>
      <c r="T8" s="26">
        <v>0</v>
      </c>
      <c r="U8" s="26">
        <v>0</v>
      </c>
      <c r="V8" s="34">
        <f t="shared" si="0"/>
        <v>0</v>
      </c>
      <c r="W8" s="34">
        <f t="shared" si="5"/>
        <v>0</v>
      </c>
      <c r="X8" s="34">
        <v>0</v>
      </c>
      <c r="Y8" s="34">
        <v>0</v>
      </c>
      <c r="Z8" s="34">
        <f t="shared" si="6"/>
        <v>0</v>
      </c>
      <c r="AA8" s="34">
        <f t="shared" si="7"/>
        <v>0</v>
      </c>
      <c r="AB8" s="34">
        <f ca="1">ROUND(IF(Persoonsgegevens!M4&lt;55,Z8*$AB$1,0),2)</f>
        <v>0</v>
      </c>
      <c r="AC8" s="34">
        <f t="shared" ca="1" si="8"/>
        <v>0</v>
      </c>
      <c r="AD8" s="34">
        <f>'Verzekering ZK'!D4</f>
        <v>0</v>
      </c>
      <c r="AE8" s="34">
        <f ca="1">Z8-AA8-AC8-AD8</f>
        <v>0</v>
      </c>
      <c r="AF8" s="34">
        <f t="shared" ca="1" si="9"/>
        <v>0</v>
      </c>
      <c r="AG8" s="35">
        <f t="shared" ca="1" si="10"/>
        <v>-2646</v>
      </c>
      <c r="AH8" s="34">
        <f t="shared" ref="AH8:AH54" ca="1" si="25">(AF8-$AH$3)*$AH$1</f>
        <v>0</v>
      </c>
      <c r="AI8" s="35">
        <f t="shared" ca="1" si="11"/>
        <v>-2646</v>
      </c>
      <c r="AJ8" s="34">
        <f t="shared" ca="1" si="12"/>
        <v>0</v>
      </c>
      <c r="AK8" s="35">
        <f t="shared" ca="1" si="13"/>
        <v>0</v>
      </c>
      <c r="AL8" s="34">
        <f t="shared" ref="AL8:AL54" ca="1" si="26">IF((AK8*$AL$1)&lt;0,0,AK8*$AL$1)</f>
        <v>0</v>
      </c>
      <c r="AM8" s="35">
        <f t="shared" ca="1" si="14"/>
        <v>0</v>
      </c>
      <c r="AN8" s="34">
        <f t="shared" ca="1" si="15"/>
        <v>0</v>
      </c>
      <c r="AO8" s="35">
        <f t="shared" ca="1" si="16"/>
        <v>0</v>
      </c>
      <c r="AP8" s="34">
        <f t="shared" ca="1" si="17"/>
        <v>0</v>
      </c>
      <c r="AQ8" s="34">
        <f t="shared" ca="1" si="18"/>
        <v>0</v>
      </c>
      <c r="AR8" s="34">
        <f t="shared" si="19"/>
        <v>0</v>
      </c>
      <c r="AS8" s="34">
        <f t="shared" ca="1" si="20"/>
        <v>0</v>
      </c>
      <c r="AT8" s="34">
        <f t="shared" ca="1" si="21"/>
        <v>0</v>
      </c>
      <c r="AU8" s="27">
        <f t="shared" ca="1" si="22"/>
        <v>0</v>
      </c>
      <c r="AV8" s="27">
        <f ca="1">ROUND(IF(Persoonsgegevens!M4&lt;60,$AV$1*AE8,0),2)</f>
        <v>0</v>
      </c>
      <c r="AW8" s="28">
        <f t="shared" ca="1" si="23"/>
        <v>0</v>
      </c>
      <c r="AX8" s="17">
        <f>Voorschotten!D4</f>
        <v>0</v>
      </c>
      <c r="AY8" s="17">
        <f>Inhoudingen_Uniform!D4</f>
        <v>0</v>
      </c>
      <c r="AZ8" s="17">
        <f>Inhoudingen_Boetes!D4</f>
        <v>0</v>
      </c>
      <c r="BA8" s="17">
        <f>Tegoeden!D4</f>
        <v>0</v>
      </c>
      <c r="BB8" s="27">
        <f t="shared" ca="1" si="24"/>
        <v>0</v>
      </c>
    </row>
    <row r="9" spans="1:54" x14ac:dyDescent="0.3">
      <c r="A9" s="13">
        <f>Persoonsgegevens!A5</f>
        <v>30104</v>
      </c>
      <c r="B9" s="13" t="str">
        <f>Persoonsgegevens!B5</f>
        <v>BANSIE(RAMTAHALSINGH)</v>
      </c>
      <c r="C9" s="13" t="str">
        <f>Persoonsgegevens!C5</f>
        <v>PARBHATIE</v>
      </c>
      <c r="D9" s="13" t="str">
        <f>Persoonsgegevens!E5</f>
        <v>VREDESLUSTWEG 55</v>
      </c>
      <c r="E9" s="41">
        <f>IF(Persoonsgegevens!G5&lt;1900,"",Persoonsgegevens!G5)</f>
        <v>24395</v>
      </c>
      <c r="F9" s="45" t="str">
        <f>Persoonsgegevens!N5</f>
        <v>DSB</v>
      </c>
      <c r="G9" s="45">
        <f>Persoonsgegevens!O5</f>
        <v>2446529</v>
      </c>
      <c r="H9" s="41">
        <f>IF(Persoonsgegevens!J5&lt;1900,"",Persoonsgegevens!J5)</f>
        <v>38579</v>
      </c>
      <c r="I9" s="25">
        <f>Persoonsgegevens!D5</f>
        <v>8.6</v>
      </c>
      <c r="J9" s="14">
        <f>Uren!D5</f>
        <v>0</v>
      </c>
      <c r="K9" s="14">
        <f>Uren!G5</f>
        <v>0</v>
      </c>
      <c r="M9" s="14">
        <f>Uren!E5</f>
        <v>0</v>
      </c>
      <c r="N9" s="14">
        <f>Uren!F5</f>
        <v>0</v>
      </c>
      <c r="O9" s="34">
        <f t="shared" si="1"/>
        <v>0</v>
      </c>
      <c r="P9" s="34">
        <f t="shared" si="2"/>
        <v>0</v>
      </c>
      <c r="Q9" s="34">
        <f t="shared" si="3"/>
        <v>0</v>
      </c>
      <c r="R9" s="34">
        <f t="shared" si="4"/>
        <v>0</v>
      </c>
      <c r="S9" s="26">
        <v>0</v>
      </c>
      <c r="T9" s="26">
        <v>0</v>
      </c>
      <c r="U9" s="26">
        <v>0</v>
      </c>
      <c r="V9" s="34">
        <f t="shared" si="0"/>
        <v>0</v>
      </c>
      <c r="W9" s="34">
        <f t="shared" si="5"/>
        <v>0</v>
      </c>
      <c r="X9" s="34">
        <v>0</v>
      </c>
      <c r="Y9" s="34">
        <v>0</v>
      </c>
      <c r="Z9" s="34">
        <f t="shared" si="6"/>
        <v>0</v>
      </c>
      <c r="AA9" s="34">
        <f t="shared" si="7"/>
        <v>0</v>
      </c>
      <c r="AB9" s="34">
        <f ca="1">ROUND(IF(Persoonsgegevens!M5&lt;55,Z9*$AB$1,0),2)</f>
        <v>0</v>
      </c>
      <c r="AC9" s="34">
        <f t="shared" ca="1" si="8"/>
        <v>0</v>
      </c>
      <c r="AD9" s="34">
        <f>'Verzekering ZK'!D5</f>
        <v>0</v>
      </c>
      <c r="AE9" s="34">
        <f ca="1">Z9-AA9-AC9-AD9</f>
        <v>0</v>
      </c>
      <c r="AF9" s="34">
        <f t="shared" ca="1" si="9"/>
        <v>0</v>
      </c>
      <c r="AG9" s="35">
        <f t="shared" ca="1" si="10"/>
        <v>-2646</v>
      </c>
      <c r="AH9" s="34">
        <f t="shared" ca="1" si="25"/>
        <v>0</v>
      </c>
      <c r="AI9" s="35">
        <f t="shared" ca="1" si="11"/>
        <v>-2646</v>
      </c>
      <c r="AJ9" s="34">
        <f t="shared" ca="1" si="12"/>
        <v>0</v>
      </c>
      <c r="AK9" s="35">
        <f t="shared" ca="1" si="13"/>
        <v>0</v>
      </c>
      <c r="AL9" s="34">
        <f t="shared" ca="1" si="26"/>
        <v>0</v>
      </c>
      <c r="AM9" s="35">
        <f t="shared" ca="1" si="14"/>
        <v>0</v>
      </c>
      <c r="AN9" s="34">
        <f t="shared" ca="1" si="15"/>
        <v>0</v>
      </c>
      <c r="AO9" s="35">
        <f t="shared" ca="1" si="16"/>
        <v>0</v>
      </c>
      <c r="AP9" s="34">
        <f t="shared" ca="1" si="17"/>
        <v>0</v>
      </c>
      <c r="AQ9" s="34">
        <f t="shared" ca="1" si="18"/>
        <v>0</v>
      </c>
      <c r="AR9" s="34">
        <f t="shared" si="19"/>
        <v>0</v>
      </c>
      <c r="AS9" s="34">
        <f t="shared" ca="1" si="20"/>
        <v>0</v>
      </c>
      <c r="AT9" s="34">
        <f t="shared" ca="1" si="21"/>
        <v>0</v>
      </c>
      <c r="AU9" s="27">
        <f t="shared" ca="1" si="22"/>
        <v>0</v>
      </c>
      <c r="AV9" s="27">
        <f ca="1">ROUND(IF(Persoonsgegevens!M5&lt;60,$AV$1*AE9,0),2)</f>
        <v>0</v>
      </c>
      <c r="AW9" s="28">
        <f t="shared" ca="1" si="23"/>
        <v>0</v>
      </c>
      <c r="AX9" s="17">
        <f>Voorschotten!D5</f>
        <v>0</v>
      </c>
      <c r="AY9" s="17">
        <f>Inhoudingen_Uniform!D5</f>
        <v>0</v>
      </c>
      <c r="AZ9" s="17">
        <f>Inhoudingen_Boetes!D5</f>
        <v>0</v>
      </c>
      <c r="BA9" s="17">
        <f>Tegoeden!D5</f>
        <v>0</v>
      </c>
      <c r="BB9" s="27">
        <f t="shared" ca="1" si="24"/>
        <v>0</v>
      </c>
    </row>
    <row r="10" spans="1:54" x14ac:dyDescent="0.3">
      <c r="A10" s="13">
        <f>Persoonsgegevens!A6</f>
        <v>30105</v>
      </c>
      <c r="B10" s="13" t="str">
        <f>Persoonsgegevens!B6</f>
        <v>BRATHWAITE</v>
      </c>
      <c r="C10" s="13" t="str">
        <f>Persoonsgegevens!C6</f>
        <v>STEVE</v>
      </c>
      <c r="D10" s="13" t="str">
        <f>Persoonsgegevens!E6</f>
        <v>LONASTRAAT 6</v>
      </c>
      <c r="E10" s="41">
        <f>IF(Persoonsgegevens!G6&lt;1900,"",Persoonsgegevens!G6)</f>
        <v>21506</v>
      </c>
      <c r="F10" s="45">
        <f>Persoonsgegevens!N6</f>
        <v>0</v>
      </c>
      <c r="G10" s="45">
        <f>Persoonsgegevens!O6</f>
        <v>0</v>
      </c>
      <c r="H10" s="41">
        <f>IF(Persoonsgegevens!J6&lt;1900,"",Persoonsgegevens!J6)</f>
        <v>41282</v>
      </c>
      <c r="I10" s="25">
        <f>Persoonsgegevens!D6</f>
        <v>8.6</v>
      </c>
      <c r="J10" s="14">
        <f>Uren!D6</f>
        <v>0</v>
      </c>
      <c r="K10" s="14">
        <f>Uren!G6</f>
        <v>0</v>
      </c>
      <c r="M10" s="14">
        <f>Uren!E6</f>
        <v>0</v>
      </c>
      <c r="N10" s="14">
        <f>Uren!F6</f>
        <v>0</v>
      </c>
      <c r="O10" s="34">
        <f t="shared" si="1"/>
        <v>0</v>
      </c>
      <c r="P10" s="34">
        <f t="shared" si="2"/>
        <v>0</v>
      </c>
      <c r="Q10" s="34">
        <f t="shared" si="3"/>
        <v>0</v>
      </c>
      <c r="R10" s="34">
        <f t="shared" si="4"/>
        <v>0</v>
      </c>
      <c r="S10" s="26">
        <v>0</v>
      </c>
      <c r="T10" s="26">
        <v>0</v>
      </c>
      <c r="U10" s="26">
        <v>0</v>
      </c>
      <c r="V10" s="34">
        <f t="shared" si="0"/>
        <v>0</v>
      </c>
      <c r="W10" s="34">
        <f t="shared" si="5"/>
        <v>0</v>
      </c>
      <c r="X10" s="34">
        <v>0</v>
      </c>
      <c r="Y10" s="34">
        <v>0</v>
      </c>
      <c r="Z10" s="34">
        <f t="shared" si="6"/>
        <v>0</v>
      </c>
      <c r="AA10" s="34">
        <f t="shared" si="7"/>
        <v>0</v>
      </c>
      <c r="AB10" s="34">
        <f ca="1">ROUND(IF(Persoonsgegevens!M6&lt;55,Z10*$AB$1,0),2)</f>
        <v>0</v>
      </c>
      <c r="AC10" s="34">
        <f t="shared" ca="1" si="8"/>
        <v>0</v>
      </c>
      <c r="AD10" s="34">
        <f>'Verzekering ZK'!D6</f>
        <v>0</v>
      </c>
      <c r="AE10" s="34">
        <f t="shared" ref="AE10:AE54" ca="1" si="27">Z10-AA10-AC10-AD10</f>
        <v>0</v>
      </c>
      <c r="AF10" s="34">
        <f t="shared" ca="1" si="9"/>
        <v>0</v>
      </c>
      <c r="AG10" s="35">
        <f t="shared" ca="1" si="10"/>
        <v>-2646</v>
      </c>
      <c r="AH10" s="34">
        <f t="shared" ca="1" si="25"/>
        <v>0</v>
      </c>
      <c r="AI10" s="35">
        <f t="shared" ca="1" si="11"/>
        <v>-2646</v>
      </c>
      <c r="AJ10" s="34">
        <f t="shared" ca="1" si="12"/>
        <v>0</v>
      </c>
      <c r="AK10" s="35">
        <f t="shared" ca="1" si="13"/>
        <v>0</v>
      </c>
      <c r="AL10" s="34">
        <f t="shared" ca="1" si="26"/>
        <v>0</v>
      </c>
      <c r="AM10" s="35">
        <f t="shared" ca="1" si="14"/>
        <v>0</v>
      </c>
      <c r="AN10" s="34">
        <f t="shared" ca="1" si="15"/>
        <v>0</v>
      </c>
      <c r="AO10" s="35">
        <f t="shared" ca="1" si="16"/>
        <v>0</v>
      </c>
      <c r="AP10" s="34">
        <f t="shared" ca="1" si="17"/>
        <v>0</v>
      </c>
      <c r="AQ10" s="34">
        <f t="shared" ca="1" si="18"/>
        <v>0</v>
      </c>
      <c r="AR10" s="34">
        <f t="shared" si="19"/>
        <v>0</v>
      </c>
      <c r="AS10" s="34">
        <f t="shared" ca="1" si="20"/>
        <v>0</v>
      </c>
      <c r="AT10" s="34">
        <f t="shared" ca="1" si="21"/>
        <v>0</v>
      </c>
      <c r="AU10" s="27">
        <f t="shared" ca="1" si="22"/>
        <v>0</v>
      </c>
      <c r="AV10" s="27">
        <f ca="1">ROUND(IF(Persoonsgegevens!M6&lt;60,$AV$1*AE10,0),2)</f>
        <v>0</v>
      </c>
      <c r="AW10" s="28">
        <f t="shared" ca="1" si="23"/>
        <v>0</v>
      </c>
      <c r="AX10" s="17">
        <f>Voorschotten!D6</f>
        <v>0</v>
      </c>
      <c r="AY10" s="17">
        <f>Inhoudingen_Uniform!D6</f>
        <v>0</v>
      </c>
      <c r="AZ10" s="17">
        <f>Inhoudingen_Boetes!D6</f>
        <v>0</v>
      </c>
      <c r="BA10" s="17">
        <f>Tegoeden!D6</f>
        <v>0</v>
      </c>
      <c r="BB10" s="27">
        <f t="shared" ca="1" si="24"/>
        <v>0</v>
      </c>
    </row>
    <row r="11" spans="1:54" x14ac:dyDescent="0.3">
      <c r="A11" s="13">
        <f>Persoonsgegevens!A7</f>
        <v>30106</v>
      </c>
      <c r="B11" s="13" t="str">
        <f>Persoonsgegevens!B7</f>
        <v>JANGBAHADOER</v>
      </c>
      <c r="C11" s="13" t="str">
        <f>Persoonsgegevens!C7</f>
        <v>SANTAKOEMARIE</v>
      </c>
      <c r="D11" s="13" t="str">
        <f>Persoonsgegevens!E7</f>
        <v>SEWSAHAIWEG 10</v>
      </c>
      <c r="E11" s="41">
        <f>IF(Persoonsgegevens!G7&lt;1900,"",Persoonsgegevens!G7)</f>
        <v>23486</v>
      </c>
      <c r="F11" s="45" t="str">
        <f>Persoonsgegevens!N7</f>
        <v>HKB</v>
      </c>
      <c r="G11" s="45">
        <f>Persoonsgegevens!O7</f>
        <v>209392866</v>
      </c>
      <c r="H11" s="41">
        <f>IF(Persoonsgegevens!J7&lt;1900,"",Persoonsgegevens!J7)</f>
        <v>41426</v>
      </c>
      <c r="I11" s="25">
        <f>Persoonsgegevens!D7</f>
        <v>8.6</v>
      </c>
      <c r="J11" s="14">
        <f>Uren!D7</f>
        <v>0</v>
      </c>
      <c r="K11" s="14">
        <f>Uren!G7</f>
        <v>0</v>
      </c>
      <c r="M11" s="14">
        <f>Uren!E7</f>
        <v>0</v>
      </c>
      <c r="N11" s="14">
        <f>Uren!F7</f>
        <v>0</v>
      </c>
      <c r="O11" s="34">
        <f t="shared" si="1"/>
        <v>0</v>
      </c>
      <c r="P11" s="34">
        <f t="shared" si="2"/>
        <v>0</v>
      </c>
      <c r="Q11" s="34">
        <f t="shared" si="3"/>
        <v>0</v>
      </c>
      <c r="R11" s="34">
        <f t="shared" si="4"/>
        <v>0</v>
      </c>
      <c r="S11" s="26">
        <v>0</v>
      </c>
      <c r="T11" s="26">
        <v>0</v>
      </c>
      <c r="U11" s="26">
        <v>0</v>
      </c>
      <c r="V11" s="34">
        <f t="shared" si="0"/>
        <v>0</v>
      </c>
      <c r="W11" s="34">
        <f t="shared" si="5"/>
        <v>0</v>
      </c>
      <c r="X11" s="34">
        <v>0</v>
      </c>
      <c r="Y11" s="34">
        <v>0</v>
      </c>
      <c r="Z11" s="34">
        <f t="shared" si="6"/>
        <v>0</v>
      </c>
      <c r="AA11" s="34">
        <f t="shared" si="7"/>
        <v>0</v>
      </c>
      <c r="AB11" s="34">
        <f ca="1">ROUND(IF(Persoonsgegevens!M7&lt;55,Z11*$AB$1,0),2)</f>
        <v>0</v>
      </c>
      <c r="AC11" s="34">
        <f t="shared" ca="1" si="8"/>
        <v>0</v>
      </c>
      <c r="AD11" s="34">
        <f>'Verzekering ZK'!D7</f>
        <v>0</v>
      </c>
      <c r="AE11" s="34">
        <f t="shared" ca="1" si="27"/>
        <v>0</v>
      </c>
      <c r="AF11" s="34">
        <f t="shared" ca="1" si="9"/>
        <v>0</v>
      </c>
      <c r="AG11" s="35">
        <f t="shared" ca="1" si="10"/>
        <v>-2646</v>
      </c>
      <c r="AH11" s="34">
        <f t="shared" ca="1" si="25"/>
        <v>0</v>
      </c>
      <c r="AI11" s="35">
        <f t="shared" ca="1" si="11"/>
        <v>-2646</v>
      </c>
      <c r="AJ11" s="34">
        <f t="shared" ca="1" si="12"/>
        <v>0</v>
      </c>
      <c r="AK11" s="35">
        <f t="shared" ca="1" si="13"/>
        <v>0</v>
      </c>
      <c r="AL11" s="34">
        <f t="shared" ca="1" si="26"/>
        <v>0</v>
      </c>
      <c r="AM11" s="35">
        <f t="shared" ca="1" si="14"/>
        <v>0</v>
      </c>
      <c r="AN11" s="34">
        <f t="shared" ca="1" si="15"/>
        <v>0</v>
      </c>
      <c r="AO11" s="35">
        <f t="shared" ca="1" si="16"/>
        <v>0</v>
      </c>
      <c r="AP11" s="34">
        <f t="shared" ca="1" si="17"/>
        <v>0</v>
      </c>
      <c r="AQ11" s="34">
        <f t="shared" ca="1" si="18"/>
        <v>0</v>
      </c>
      <c r="AR11" s="34">
        <f t="shared" si="19"/>
        <v>0</v>
      </c>
      <c r="AS11" s="34">
        <f t="shared" ca="1" si="20"/>
        <v>0</v>
      </c>
      <c r="AT11" s="34">
        <f t="shared" ca="1" si="21"/>
        <v>0</v>
      </c>
      <c r="AU11" s="27">
        <f t="shared" ca="1" si="22"/>
        <v>0</v>
      </c>
      <c r="AV11" s="27">
        <f ca="1">ROUND(IF(Persoonsgegevens!M7&lt;60,$AV$1*AE11,0),2)</f>
        <v>0</v>
      </c>
      <c r="AW11" s="28">
        <f t="shared" ca="1" si="23"/>
        <v>0</v>
      </c>
      <c r="AX11" s="17">
        <f>Voorschotten!D7</f>
        <v>0</v>
      </c>
      <c r="AY11" s="17">
        <f>Inhoudingen_Uniform!D7</f>
        <v>0</v>
      </c>
      <c r="AZ11" s="17">
        <f>Inhoudingen_Boetes!D7</f>
        <v>0</v>
      </c>
      <c r="BA11" s="17">
        <f>Tegoeden!D7</f>
        <v>0</v>
      </c>
      <c r="BB11" s="27">
        <f t="shared" ca="1" si="24"/>
        <v>0</v>
      </c>
    </row>
    <row r="12" spans="1:54" x14ac:dyDescent="0.3">
      <c r="A12" s="13">
        <f>Persoonsgegevens!A8</f>
        <v>30107</v>
      </c>
      <c r="B12" s="13" t="str">
        <f>Persoonsgegevens!B8</f>
        <v>BOYER</v>
      </c>
      <c r="C12" s="13" t="str">
        <f>Persoonsgegevens!C8</f>
        <v>HARRY O.</v>
      </c>
      <c r="D12" s="13" t="str">
        <f>Persoonsgegevens!E8</f>
        <v>ORMOSIASTRAAT 4</v>
      </c>
      <c r="E12" s="41">
        <f>IF(Persoonsgegevens!G8&lt;1900,"",Persoonsgegevens!G8)</f>
        <v>23121</v>
      </c>
      <c r="F12" s="45" t="str">
        <f>Persoonsgegevens!N8</f>
        <v>RBC</v>
      </c>
      <c r="G12" s="45">
        <f>Persoonsgegevens!O8</f>
        <v>1000426804</v>
      </c>
      <c r="H12" s="41">
        <f>IF(Persoonsgegevens!J8&lt;1900,"",Persoonsgegevens!J8)</f>
        <v>42712</v>
      </c>
      <c r="I12" s="25">
        <f>Persoonsgegevens!D8</f>
        <v>7.31</v>
      </c>
      <c r="J12" s="14">
        <f>Uren!D8</f>
        <v>0</v>
      </c>
      <c r="K12" s="14">
        <f>Uren!G8</f>
        <v>0</v>
      </c>
      <c r="M12" s="14">
        <f>Uren!E8</f>
        <v>0</v>
      </c>
      <c r="N12" s="14">
        <f>Uren!F8</f>
        <v>0</v>
      </c>
      <c r="O12" s="34">
        <f t="shared" si="1"/>
        <v>0</v>
      </c>
      <c r="P12" s="34">
        <f t="shared" si="2"/>
        <v>0</v>
      </c>
      <c r="Q12" s="34">
        <f t="shared" si="3"/>
        <v>0</v>
      </c>
      <c r="R12" s="34">
        <f t="shared" si="4"/>
        <v>0</v>
      </c>
      <c r="S12" s="26">
        <v>0</v>
      </c>
      <c r="T12" s="26">
        <v>0</v>
      </c>
      <c r="U12" s="26">
        <v>0</v>
      </c>
      <c r="V12" s="34">
        <f t="shared" si="0"/>
        <v>0</v>
      </c>
      <c r="W12" s="34">
        <f t="shared" si="5"/>
        <v>0</v>
      </c>
      <c r="X12" s="34">
        <v>0</v>
      </c>
      <c r="Y12" s="34">
        <v>0</v>
      </c>
      <c r="Z12" s="34">
        <f t="shared" si="6"/>
        <v>0</v>
      </c>
      <c r="AA12" s="34">
        <f t="shared" si="7"/>
        <v>0</v>
      </c>
      <c r="AB12" s="34">
        <f ca="1">ROUND(IF(Persoonsgegevens!M8&lt;55,Z12*$AB$1,0),2)</f>
        <v>0</v>
      </c>
      <c r="AC12" s="34">
        <f t="shared" ca="1" si="8"/>
        <v>0</v>
      </c>
      <c r="AD12" s="34">
        <f>'Verzekering ZK'!D8</f>
        <v>0</v>
      </c>
      <c r="AE12" s="34">
        <f t="shared" ca="1" si="27"/>
        <v>0</v>
      </c>
      <c r="AF12" s="34">
        <f t="shared" ca="1" si="9"/>
        <v>0</v>
      </c>
      <c r="AG12" s="35">
        <f t="shared" ca="1" si="10"/>
        <v>-2646</v>
      </c>
      <c r="AH12" s="34">
        <f t="shared" ca="1" si="25"/>
        <v>0</v>
      </c>
      <c r="AI12" s="35">
        <f t="shared" ca="1" si="11"/>
        <v>-2646</v>
      </c>
      <c r="AJ12" s="34">
        <f t="shared" ca="1" si="12"/>
        <v>0</v>
      </c>
      <c r="AK12" s="35">
        <f t="shared" ca="1" si="13"/>
        <v>0</v>
      </c>
      <c r="AL12" s="34">
        <f t="shared" ca="1" si="26"/>
        <v>0</v>
      </c>
      <c r="AM12" s="35">
        <f t="shared" ca="1" si="14"/>
        <v>0</v>
      </c>
      <c r="AN12" s="34">
        <f t="shared" ca="1" si="15"/>
        <v>0</v>
      </c>
      <c r="AO12" s="35">
        <f t="shared" ca="1" si="16"/>
        <v>0</v>
      </c>
      <c r="AP12" s="34">
        <f t="shared" ca="1" si="17"/>
        <v>0</v>
      </c>
      <c r="AQ12" s="34">
        <f t="shared" ca="1" si="18"/>
        <v>0</v>
      </c>
      <c r="AR12" s="34">
        <f t="shared" si="19"/>
        <v>0</v>
      </c>
      <c r="AS12" s="34">
        <f t="shared" ca="1" si="20"/>
        <v>0</v>
      </c>
      <c r="AT12" s="34">
        <f t="shared" ca="1" si="21"/>
        <v>0</v>
      </c>
      <c r="AU12" s="27">
        <f t="shared" ca="1" si="22"/>
        <v>0</v>
      </c>
      <c r="AV12" s="27">
        <f ca="1">ROUND(IF(Persoonsgegevens!M8&lt;60,$AV$1*AE12,0),2)</f>
        <v>0</v>
      </c>
      <c r="AW12" s="28">
        <f t="shared" ca="1" si="23"/>
        <v>0</v>
      </c>
      <c r="AX12" s="17">
        <f>Voorschotten!D8</f>
        <v>0</v>
      </c>
      <c r="AY12" s="17">
        <f>Inhoudingen_Uniform!D8</f>
        <v>0</v>
      </c>
      <c r="AZ12" s="17">
        <f>Inhoudingen_Boetes!D8</f>
        <v>0</v>
      </c>
      <c r="BA12" s="17">
        <f>Tegoeden!D8</f>
        <v>0</v>
      </c>
      <c r="BB12" s="27">
        <f t="shared" ca="1" si="24"/>
        <v>0</v>
      </c>
    </row>
    <row r="13" spans="1:54" x14ac:dyDescent="0.3">
      <c r="A13" s="13">
        <f>Persoonsgegevens!A9</f>
        <v>30108</v>
      </c>
      <c r="B13" s="13" t="str">
        <f>Persoonsgegevens!B9</f>
        <v>LETTERBOOM</v>
      </c>
      <c r="C13" s="13" t="str">
        <f>Persoonsgegevens!C9</f>
        <v>ANDRE</v>
      </c>
      <c r="D13" s="13" t="str">
        <f>Persoonsgegevens!E9</f>
        <v>SAKAMONISTRAAT 37</v>
      </c>
      <c r="E13" s="41">
        <f>IF(Persoonsgegevens!G9&lt;1900,"",Persoonsgegevens!G9)</f>
        <v>18898</v>
      </c>
      <c r="F13" s="45" t="str">
        <f>Persoonsgegevens!N9</f>
        <v>RBC</v>
      </c>
      <c r="G13" s="45" t="str">
        <f>Persoonsgegevens!O9</f>
        <v>0533258664</v>
      </c>
      <c r="H13" s="41">
        <f>IF(Persoonsgegevens!J9&lt;1900,"",Persoonsgegevens!J9)</f>
        <v>35375</v>
      </c>
      <c r="I13" s="25">
        <f>Persoonsgegevens!D9</f>
        <v>8.6</v>
      </c>
      <c r="J13" s="14">
        <f>Uren!D9</f>
        <v>0</v>
      </c>
      <c r="K13" s="14">
        <f>Uren!G9</f>
        <v>0</v>
      </c>
      <c r="M13" s="14">
        <f>Uren!E9</f>
        <v>0</v>
      </c>
      <c r="N13" s="14">
        <f>Uren!F9</f>
        <v>0</v>
      </c>
      <c r="O13" s="34">
        <f t="shared" si="1"/>
        <v>0</v>
      </c>
      <c r="P13" s="34">
        <f t="shared" si="2"/>
        <v>0</v>
      </c>
      <c r="Q13" s="34">
        <f t="shared" si="3"/>
        <v>0</v>
      </c>
      <c r="R13" s="34">
        <f t="shared" si="4"/>
        <v>0</v>
      </c>
      <c r="S13" s="26">
        <v>0</v>
      </c>
      <c r="T13" s="26">
        <v>0</v>
      </c>
      <c r="U13" s="26">
        <v>0</v>
      </c>
      <c r="V13" s="34">
        <f t="shared" si="0"/>
        <v>0</v>
      </c>
      <c r="W13" s="34">
        <f t="shared" si="5"/>
        <v>0</v>
      </c>
      <c r="X13" s="34">
        <v>0</v>
      </c>
      <c r="Y13" s="34">
        <v>0</v>
      </c>
      <c r="Z13" s="34">
        <f t="shared" si="6"/>
        <v>0</v>
      </c>
      <c r="AA13" s="34">
        <f t="shared" si="7"/>
        <v>0</v>
      </c>
      <c r="AB13" s="34">
        <f ca="1">ROUND(IF(Persoonsgegevens!M9&lt;55,Z13*$AB$1,0),2)</f>
        <v>0</v>
      </c>
      <c r="AC13" s="34">
        <f t="shared" ca="1" si="8"/>
        <v>0</v>
      </c>
      <c r="AD13" s="34">
        <f>'Verzekering ZK'!D9</f>
        <v>0</v>
      </c>
      <c r="AE13" s="34">
        <f t="shared" ca="1" si="27"/>
        <v>0</v>
      </c>
      <c r="AF13" s="34">
        <f t="shared" ca="1" si="9"/>
        <v>0</v>
      </c>
      <c r="AG13" s="35">
        <f t="shared" ca="1" si="10"/>
        <v>-2646</v>
      </c>
      <c r="AH13" s="34">
        <f t="shared" ca="1" si="25"/>
        <v>0</v>
      </c>
      <c r="AI13" s="35">
        <f t="shared" ca="1" si="11"/>
        <v>-2646</v>
      </c>
      <c r="AJ13" s="34">
        <f t="shared" ca="1" si="12"/>
        <v>0</v>
      </c>
      <c r="AK13" s="35">
        <f t="shared" ca="1" si="13"/>
        <v>0</v>
      </c>
      <c r="AL13" s="34">
        <f t="shared" ca="1" si="26"/>
        <v>0</v>
      </c>
      <c r="AM13" s="35">
        <f t="shared" ca="1" si="14"/>
        <v>0</v>
      </c>
      <c r="AN13" s="34">
        <f t="shared" ca="1" si="15"/>
        <v>0</v>
      </c>
      <c r="AO13" s="35">
        <f t="shared" ca="1" si="16"/>
        <v>0</v>
      </c>
      <c r="AP13" s="34">
        <f t="shared" ca="1" si="17"/>
        <v>0</v>
      </c>
      <c r="AQ13" s="34">
        <f t="shared" ca="1" si="18"/>
        <v>0</v>
      </c>
      <c r="AR13" s="34">
        <f t="shared" si="19"/>
        <v>0</v>
      </c>
      <c r="AS13" s="34">
        <f t="shared" ca="1" si="20"/>
        <v>0</v>
      </c>
      <c r="AT13" s="34">
        <f t="shared" ca="1" si="21"/>
        <v>0</v>
      </c>
      <c r="AU13" s="27">
        <f t="shared" ca="1" si="22"/>
        <v>0</v>
      </c>
      <c r="AV13" s="27">
        <f ca="1">ROUND(IF(Persoonsgegevens!M9&lt;60,$AV$1*AE13,0),2)</f>
        <v>0</v>
      </c>
      <c r="AW13" s="28">
        <f t="shared" ca="1" si="23"/>
        <v>0</v>
      </c>
      <c r="AX13" s="17">
        <f>Voorschotten!D9</f>
        <v>0</v>
      </c>
      <c r="AY13" s="17">
        <f>Inhoudingen_Uniform!D9</f>
        <v>0</v>
      </c>
      <c r="AZ13" s="17">
        <f>Inhoudingen_Boetes!D9</f>
        <v>0</v>
      </c>
      <c r="BA13" s="17">
        <f>Tegoeden!D9</f>
        <v>0</v>
      </c>
      <c r="BB13" s="27">
        <f t="shared" ca="1" si="24"/>
        <v>0</v>
      </c>
    </row>
    <row r="14" spans="1:54" x14ac:dyDescent="0.3">
      <c r="A14" s="13">
        <f>Persoonsgegevens!A10</f>
        <v>30109</v>
      </c>
      <c r="B14" s="13" t="str">
        <f>Persoonsgegevens!B10</f>
        <v>LOWTOE</v>
      </c>
      <c r="C14" s="13" t="str">
        <f>Persoonsgegevens!C10</f>
        <v>BISOENDATH</v>
      </c>
      <c r="D14" s="13" t="str">
        <f>Persoonsgegevens!E10</f>
        <v>SR.W.CHURCHILLWEG 395</v>
      </c>
      <c r="E14" s="41">
        <f>IF(Persoonsgegevens!G10&lt;1900,"",Persoonsgegevens!G10)</f>
        <v>22723</v>
      </c>
      <c r="F14" s="45" t="str">
        <f>Persoonsgegevens!N10</f>
        <v>RBC</v>
      </c>
      <c r="G14" s="45">
        <f>Persoonsgegevens!O10</f>
        <v>50059483</v>
      </c>
      <c r="H14" s="41">
        <f>IF(Persoonsgegevens!J10&lt;1900,"",Persoonsgegevens!J10)</f>
        <v>41054</v>
      </c>
      <c r="I14" s="25">
        <f>Persoonsgegevens!D10</f>
        <v>7.31</v>
      </c>
      <c r="J14" s="14">
        <f>Uren!D10</f>
        <v>0</v>
      </c>
      <c r="K14" s="14">
        <f>Uren!G10</f>
        <v>0</v>
      </c>
      <c r="M14" s="14">
        <f>Uren!E10</f>
        <v>0</v>
      </c>
      <c r="N14" s="14">
        <f>Uren!F10</f>
        <v>0</v>
      </c>
      <c r="O14" s="34">
        <f t="shared" si="1"/>
        <v>0</v>
      </c>
      <c r="P14" s="34">
        <f t="shared" si="2"/>
        <v>0</v>
      </c>
      <c r="Q14" s="34">
        <f t="shared" si="3"/>
        <v>0</v>
      </c>
      <c r="R14" s="34">
        <f t="shared" si="4"/>
        <v>0</v>
      </c>
      <c r="S14" s="26">
        <v>0</v>
      </c>
      <c r="T14" s="26">
        <v>0</v>
      </c>
      <c r="U14" s="26">
        <v>0</v>
      </c>
      <c r="V14" s="34">
        <f t="shared" si="0"/>
        <v>0</v>
      </c>
      <c r="W14" s="34">
        <f t="shared" si="5"/>
        <v>0</v>
      </c>
      <c r="X14" s="34">
        <v>0</v>
      </c>
      <c r="Y14" s="34">
        <v>0</v>
      </c>
      <c r="Z14" s="34">
        <f t="shared" si="6"/>
        <v>0</v>
      </c>
      <c r="AA14" s="34">
        <f t="shared" si="7"/>
        <v>0</v>
      </c>
      <c r="AB14" s="34">
        <f ca="1">ROUND(IF(Persoonsgegevens!M10&lt;55,Z14*$AB$1,0),2)</f>
        <v>0</v>
      </c>
      <c r="AC14" s="34">
        <f t="shared" ca="1" si="8"/>
        <v>0</v>
      </c>
      <c r="AD14" s="34">
        <f>'Verzekering ZK'!D10</f>
        <v>0</v>
      </c>
      <c r="AE14" s="34">
        <f t="shared" ca="1" si="27"/>
        <v>0</v>
      </c>
      <c r="AF14" s="34">
        <f t="shared" ca="1" si="9"/>
        <v>0</v>
      </c>
      <c r="AG14" s="35">
        <f t="shared" ca="1" si="10"/>
        <v>-2646</v>
      </c>
      <c r="AH14" s="34">
        <f t="shared" ca="1" si="25"/>
        <v>0</v>
      </c>
      <c r="AI14" s="35">
        <f t="shared" ca="1" si="11"/>
        <v>-2646</v>
      </c>
      <c r="AJ14" s="34">
        <f t="shared" ca="1" si="12"/>
        <v>0</v>
      </c>
      <c r="AK14" s="35">
        <f t="shared" ca="1" si="13"/>
        <v>0</v>
      </c>
      <c r="AL14" s="34">
        <f t="shared" ca="1" si="26"/>
        <v>0</v>
      </c>
      <c r="AM14" s="35">
        <f t="shared" ca="1" si="14"/>
        <v>0</v>
      </c>
      <c r="AN14" s="34">
        <f t="shared" ca="1" si="15"/>
        <v>0</v>
      </c>
      <c r="AO14" s="35">
        <f t="shared" ca="1" si="16"/>
        <v>0</v>
      </c>
      <c r="AP14" s="34">
        <f t="shared" ca="1" si="17"/>
        <v>0</v>
      </c>
      <c r="AQ14" s="34">
        <f t="shared" ca="1" si="18"/>
        <v>0</v>
      </c>
      <c r="AR14" s="34">
        <f t="shared" si="19"/>
        <v>0</v>
      </c>
      <c r="AS14" s="34">
        <f t="shared" ca="1" si="20"/>
        <v>0</v>
      </c>
      <c r="AT14" s="34">
        <f t="shared" ca="1" si="21"/>
        <v>0</v>
      </c>
      <c r="AU14" s="27">
        <f t="shared" ca="1" si="22"/>
        <v>0</v>
      </c>
      <c r="AV14" s="27">
        <f ca="1">ROUND(IF(Persoonsgegevens!M10&lt;60,$AV$1*AE14,0),2)</f>
        <v>0</v>
      </c>
      <c r="AW14" s="28">
        <f t="shared" ca="1" si="23"/>
        <v>0</v>
      </c>
      <c r="AX14" s="17">
        <f>Voorschotten!D10</f>
        <v>0</v>
      </c>
      <c r="AY14" s="17">
        <f>Inhoudingen_Uniform!D10</f>
        <v>0</v>
      </c>
      <c r="AZ14" s="17">
        <f>Inhoudingen_Boetes!D10</f>
        <v>0</v>
      </c>
      <c r="BA14" s="17">
        <f>Tegoeden!D10</f>
        <v>0</v>
      </c>
      <c r="BB14" s="27">
        <f t="shared" ca="1" si="24"/>
        <v>0</v>
      </c>
    </row>
    <row r="15" spans="1:54" x14ac:dyDescent="0.3">
      <c r="A15" s="13">
        <f>Persoonsgegevens!A11</f>
        <v>30110</v>
      </c>
      <c r="B15" s="13" t="str">
        <f>Persoonsgegevens!B11</f>
        <v>LILMAN</v>
      </c>
      <c r="C15" s="13" t="str">
        <f>Persoonsgegevens!C11</f>
        <v>RAMRAJIE</v>
      </c>
      <c r="D15" s="13" t="str">
        <f>Persoonsgegevens!E11</f>
        <v>KERKPALMSTRAAT 38</v>
      </c>
      <c r="E15" s="41">
        <f>IF(Persoonsgegevens!G11&lt;1900,"",Persoonsgegevens!G11)</f>
        <v>18774</v>
      </c>
      <c r="F15" s="45" t="str">
        <f>Persoonsgegevens!N11</f>
        <v>DSB</v>
      </c>
      <c r="G15" s="45">
        <f>Persoonsgegevens!O11</f>
        <v>2450690</v>
      </c>
      <c r="H15" s="41">
        <f>IF(Persoonsgegevens!J11&lt;1900,"",Persoonsgegevens!J11)</f>
        <v>38721</v>
      </c>
      <c r="I15" s="25">
        <f>Persoonsgegevens!D11</f>
        <v>8.6</v>
      </c>
      <c r="J15" s="14">
        <f>Uren!D11</f>
        <v>0</v>
      </c>
      <c r="K15" s="14">
        <f>Uren!G11</f>
        <v>0</v>
      </c>
      <c r="M15" s="14">
        <f>Uren!E11</f>
        <v>0</v>
      </c>
      <c r="N15" s="14">
        <f>Uren!F11</f>
        <v>0</v>
      </c>
      <c r="O15" s="34">
        <f t="shared" si="1"/>
        <v>0</v>
      </c>
      <c r="P15" s="34">
        <f t="shared" si="2"/>
        <v>0</v>
      </c>
      <c r="Q15" s="34">
        <f t="shared" si="3"/>
        <v>0</v>
      </c>
      <c r="R15" s="34">
        <f t="shared" si="4"/>
        <v>0</v>
      </c>
      <c r="S15" s="26">
        <v>0</v>
      </c>
      <c r="T15" s="26">
        <v>0</v>
      </c>
      <c r="U15" s="26">
        <v>0</v>
      </c>
      <c r="V15" s="34">
        <f t="shared" si="0"/>
        <v>0</v>
      </c>
      <c r="W15" s="34">
        <f t="shared" si="5"/>
        <v>0</v>
      </c>
      <c r="X15" s="34">
        <v>0</v>
      </c>
      <c r="Y15" s="34">
        <v>0</v>
      </c>
      <c r="Z15" s="34">
        <f t="shared" si="6"/>
        <v>0</v>
      </c>
      <c r="AA15" s="34">
        <f t="shared" si="7"/>
        <v>0</v>
      </c>
      <c r="AB15" s="34">
        <f ca="1">ROUND(IF(Persoonsgegevens!M11&lt;55,Z15*$AB$1,0),2)</f>
        <v>0</v>
      </c>
      <c r="AC15" s="34">
        <f t="shared" ca="1" si="8"/>
        <v>0</v>
      </c>
      <c r="AD15" s="34">
        <f>'Verzekering ZK'!D11</f>
        <v>0</v>
      </c>
      <c r="AE15" s="34">
        <f t="shared" ca="1" si="27"/>
        <v>0</v>
      </c>
      <c r="AF15" s="34">
        <f t="shared" ca="1" si="9"/>
        <v>0</v>
      </c>
      <c r="AG15" s="35">
        <f t="shared" ca="1" si="10"/>
        <v>-2646</v>
      </c>
      <c r="AH15" s="34">
        <f t="shared" ca="1" si="25"/>
        <v>0</v>
      </c>
      <c r="AI15" s="35">
        <f t="shared" ca="1" si="11"/>
        <v>-2646</v>
      </c>
      <c r="AJ15" s="34">
        <f t="shared" ca="1" si="12"/>
        <v>0</v>
      </c>
      <c r="AK15" s="35">
        <f t="shared" ca="1" si="13"/>
        <v>0</v>
      </c>
      <c r="AL15" s="34">
        <f t="shared" ca="1" si="26"/>
        <v>0</v>
      </c>
      <c r="AM15" s="35">
        <f t="shared" ca="1" si="14"/>
        <v>0</v>
      </c>
      <c r="AN15" s="34">
        <f t="shared" ca="1" si="15"/>
        <v>0</v>
      </c>
      <c r="AO15" s="35">
        <f t="shared" ca="1" si="16"/>
        <v>0</v>
      </c>
      <c r="AP15" s="34">
        <f t="shared" ca="1" si="17"/>
        <v>0</v>
      </c>
      <c r="AQ15" s="34">
        <f t="shared" ca="1" si="18"/>
        <v>0</v>
      </c>
      <c r="AR15" s="34">
        <f t="shared" si="19"/>
        <v>0</v>
      </c>
      <c r="AS15" s="34">
        <f t="shared" ca="1" si="20"/>
        <v>0</v>
      </c>
      <c r="AT15" s="34">
        <f t="shared" ca="1" si="21"/>
        <v>0</v>
      </c>
      <c r="AU15" s="27">
        <f t="shared" ca="1" si="22"/>
        <v>0</v>
      </c>
      <c r="AV15" s="27">
        <f ca="1">ROUND(IF(Persoonsgegevens!M11&lt;60,$AV$1*AE15,0),2)</f>
        <v>0</v>
      </c>
      <c r="AW15" s="28">
        <f t="shared" ca="1" si="23"/>
        <v>0</v>
      </c>
      <c r="AX15" s="17">
        <f>Voorschotten!D11</f>
        <v>0</v>
      </c>
      <c r="AY15" s="17">
        <f>Inhoudingen_Uniform!D11</f>
        <v>0</v>
      </c>
      <c r="AZ15" s="17">
        <f>Inhoudingen_Boetes!D11</f>
        <v>0</v>
      </c>
      <c r="BA15" s="17">
        <f>Tegoeden!D11</f>
        <v>0</v>
      </c>
      <c r="BB15" s="27">
        <f t="shared" ca="1" si="24"/>
        <v>0</v>
      </c>
    </row>
    <row r="16" spans="1:54" x14ac:dyDescent="0.3">
      <c r="A16" s="13">
        <f>Persoonsgegevens!A12</f>
        <v>30111</v>
      </c>
      <c r="B16" s="13" t="str">
        <f>Persoonsgegevens!B12</f>
        <v>PALTAN</v>
      </c>
      <c r="C16" s="13" t="str">
        <f>Persoonsgegevens!C12</f>
        <v>CHANDERPERKASH</v>
      </c>
      <c r="D16" s="13" t="str">
        <f>Persoonsgegevens!E12</f>
        <v>LELIWEG #5</v>
      </c>
      <c r="E16" s="41">
        <f>IF(Persoonsgegevens!G12&lt;1900,"",Persoonsgegevens!G12)</f>
        <v>22348</v>
      </c>
      <c r="F16" s="45">
        <f>Persoonsgegevens!N12</f>
        <v>0</v>
      </c>
      <c r="G16" s="45">
        <f>Persoonsgegevens!O12</f>
        <v>2450690</v>
      </c>
      <c r="H16" s="41">
        <f>IF(Persoonsgegevens!J12&lt;1900,"",Persoonsgegevens!J12)</f>
        <v>42190</v>
      </c>
      <c r="I16" s="25">
        <f>Persoonsgegevens!D12</f>
        <v>6.01</v>
      </c>
      <c r="J16" s="14">
        <f>Uren!D12</f>
        <v>0</v>
      </c>
      <c r="K16" s="14">
        <f>Uren!G12</f>
        <v>0</v>
      </c>
      <c r="M16" s="14">
        <f>Uren!E12</f>
        <v>0</v>
      </c>
      <c r="N16" s="14">
        <f>Uren!F12</f>
        <v>0</v>
      </c>
      <c r="O16" s="34">
        <f t="shared" si="1"/>
        <v>0</v>
      </c>
      <c r="P16" s="34">
        <f t="shared" si="2"/>
        <v>0</v>
      </c>
      <c r="Q16" s="34">
        <f t="shared" si="3"/>
        <v>0</v>
      </c>
      <c r="R16" s="34">
        <f t="shared" si="4"/>
        <v>0</v>
      </c>
      <c r="S16" s="26">
        <v>0</v>
      </c>
      <c r="T16" s="26">
        <v>0</v>
      </c>
      <c r="U16" s="26">
        <v>0</v>
      </c>
      <c r="V16" s="34">
        <f t="shared" si="0"/>
        <v>0</v>
      </c>
      <c r="W16" s="34">
        <f t="shared" si="5"/>
        <v>0</v>
      </c>
      <c r="X16" s="34">
        <v>0</v>
      </c>
      <c r="Y16" s="34">
        <v>0</v>
      </c>
      <c r="Z16" s="34">
        <f t="shared" si="6"/>
        <v>0</v>
      </c>
      <c r="AA16" s="34">
        <f t="shared" si="7"/>
        <v>0</v>
      </c>
      <c r="AB16" s="34">
        <f ca="1">ROUND(IF(Persoonsgegevens!M12&lt;55,Z16*$AB$1,0),2)</f>
        <v>0</v>
      </c>
      <c r="AC16" s="34">
        <f t="shared" ca="1" si="8"/>
        <v>0</v>
      </c>
      <c r="AD16" s="34">
        <f>'Verzekering ZK'!D12</f>
        <v>0</v>
      </c>
      <c r="AE16" s="34">
        <f t="shared" ca="1" si="27"/>
        <v>0</v>
      </c>
      <c r="AF16" s="34">
        <f t="shared" ca="1" si="9"/>
        <v>0</v>
      </c>
      <c r="AG16" s="35">
        <f t="shared" ca="1" si="10"/>
        <v>-2646</v>
      </c>
      <c r="AH16" s="34">
        <f t="shared" ca="1" si="25"/>
        <v>0</v>
      </c>
      <c r="AI16" s="35">
        <f t="shared" ca="1" si="11"/>
        <v>-2646</v>
      </c>
      <c r="AJ16" s="34">
        <f t="shared" ca="1" si="12"/>
        <v>0</v>
      </c>
      <c r="AK16" s="35">
        <f t="shared" ca="1" si="13"/>
        <v>0</v>
      </c>
      <c r="AL16" s="34">
        <f t="shared" ca="1" si="26"/>
        <v>0</v>
      </c>
      <c r="AM16" s="35">
        <f t="shared" ca="1" si="14"/>
        <v>0</v>
      </c>
      <c r="AN16" s="34">
        <f t="shared" ca="1" si="15"/>
        <v>0</v>
      </c>
      <c r="AO16" s="35">
        <f t="shared" ca="1" si="16"/>
        <v>0</v>
      </c>
      <c r="AP16" s="34">
        <f t="shared" ca="1" si="17"/>
        <v>0</v>
      </c>
      <c r="AQ16" s="34">
        <f t="shared" ca="1" si="18"/>
        <v>0</v>
      </c>
      <c r="AR16" s="34">
        <f t="shared" si="19"/>
        <v>0</v>
      </c>
      <c r="AS16" s="34">
        <f t="shared" ca="1" si="20"/>
        <v>0</v>
      </c>
      <c r="AT16" s="34">
        <f t="shared" ca="1" si="21"/>
        <v>0</v>
      </c>
      <c r="AU16" s="27">
        <f t="shared" ca="1" si="22"/>
        <v>0</v>
      </c>
      <c r="AV16" s="27">
        <f ca="1">ROUND(IF(Persoonsgegevens!M12&lt;60,$AV$1*AE16,0),2)</f>
        <v>0</v>
      </c>
      <c r="AW16" s="28">
        <f t="shared" ca="1" si="23"/>
        <v>0</v>
      </c>
      <c r="AX16" s="17">
        <f>Voorschotten!D12</f>
        <v>0</v>
      </c>
      <c r="AY16" s="17">
        <f>Inhoudingen_Uniform!D12</f>
        <v>0</v>
      </c>
      <c r="AZ16" s="17">
        <f>Inhoudingen_Boetes!D12</f>
        <v>0</v>
      </c>
      <c r="BA16" s="17">
        <f>Tegoeden!D12</f>
        <v>0</v>
      </c>
      <c r="BB16" s="27">
        <f t="shared" ca="1" si="24"/>
        <v>0</v>
      </c>
    </row>
    <row r="17" spans="1:54" x14ac:dyDescent="0.3">
      <c r="A17" s="13">
        <f>Persoonsgegevens!A13</f>
        <v>30112</v>
      </c>
      <c r="B17" s="13" t="str">
        <f>Persoonsgegevens!B13</f>
        <v>POTT</v>
      </c>
      <c r="C17" s="13" t="str">
        <f>Persoonsgegevens!C13</f>
        <v>GILLIANO</v>
      </c>
      <c r="D17" s="13" t="str">
        <f>Persoonsgegevens!E13</f>
        <v>J.A.PENGELSTRAAT 222</v>
      </c>
      <c r="E17" s="41">
        <f>IF(Persoonsgegevens!G13&lt;1900,"",Persoonsgegevens!G13)</f>
        <v>29801</v>
      </c>
      <c r="F17" s="45" t="str">
        <f>Persoonsgegevens!N13</f>
        <v>RBC</v>
      </c>
      <c r="G17" s="45">
        <f>Persoonsgegevens!O13</f>
        <v>1000408218</v>
      </c>
      <c r="H17" s="41">
        <f>IF(Persoonsgegevens!J13&lt;1900,"",Persoonsgegevens!J13)</f>
        <v>40999</v>
      </c>
      <c r="I17" s="25">
        <f>Persoonsgegevens!D13</f>
        <v>8.6</v>
      </c>
      <c r="J17" s="14">
        <f>Uren!D13</f>
        <v>0</v>
      </c>
      <c r="K17" s="14">
        <f>Uren!G13</f>
        <v>0</v>
      </c>
      <c r="M17" s="14">
        <f>Uren!E13</f>
        <v>0</v>
      </c>
      <c r="N17" s="14">
        <f>Uren!F13</f>
        <v>0</v>
      </c>
      <c r="O17" s="34">
        <f t="shared" si="1"/>
        <v>0</v>
      </c>
      <c r="P17" s="34">
        <f t="shared" si="2"/>
        <v>0</v>
      </c>
      <c r="Q17" s="34">
        <f t="shared" si="3"/>
        <v>0</v>
      </c>
      <c r="R17" s="34">
        <f t="shared" si="4"/>
        <v>0</v>
      </c>
      <c r="S17" s="26">
        <v>0</v>
      </c>
      <c r="T17" s="26">
        <v>0</v>
      </c>
      <c r="U17" s="26">
        <v>0</v>
      </c>
      <c r="V17" s="34">
        <f t="shared" si="0"/>
        <v>0</v>
      </c>
      <c r="W17" s="34">
        <f t="shared" si="5"/>
        <v>0</v>
      </c>
      <c r="X17" s="34">
        <v>0</v>
      </c>
      <c r="Y17" s="34">
        <v>0</v>
      </c>
      <c r="Z17" s="34">
        <f t="shared" si="6"/>
        <v>0</v>
      </c>
      <c r="AA17" s="34">
        <f t="shared" si="7"/>
        <v>0</v>
      </c>
      <c r="AB17" s="34">
        <f>ROUND(IF(Persoonsgegevens!M13&lt;55,Z17*$AB$1,0),2)</f>
        <v>0</v>
      </c>
      <c r="AC17" s="34">
        <f t="shared" si="8"/>
        <v>0</v>
      </c>
      <c r="AD17" s="34">
        <f>'Verzekering ZK'!D13</f>
        <v>0</v>
      </c>
      <c r="AE17" s="34">
        <f t="shared" si="27"/>
        <v>0</v>
      </c>
      <c r="AF17" s="34">
        <f t="shared" si="9"/>
        <v>0</v>
      </c>
      <c r="AG17" s="35">
        <f t="shared" si="10"/>
        <v>-2646</v>
      </c>
      <c r="AH17" s="34">
        <f t="shared" si="25"/>
        <v>0</v>
      </c>
      <c r="AI17" s="35">
        <f t="shared" si="11"/>
        <v>-2646</v>
      </c>
      <c r="AJ17" s="34">
        <f t="shared" si="12"/>
        <v>0</v>
      </c>
      <c r="AK17" s="35">
        <f t="shared" si="13"/>
        <v>0</v>
      </c>
      <c r="AL17" s="34">
        <f t="shared" si="26"/>
        <v>0</v>
      </c>
      <c r="AM17" s="35">
        <f t="shared" si="14"/>
        <v>0</v>
      </c>
      <c r="AN17" s="34">
        <f t="shared" si="15"/>
        <v>0</v>
      </c>
      <c r="AO17" s="35">
        <f t="shared" si="16"/>
        <v>0</v>
      </c>
      <c r="AP17" s="34">
        <f t="shared" si="17"/>
        <v>0</v>
      </c>
      <c r="AQ17" s="34">
        <f t="shared" si="18"/>
        <v>0</v>
      </c>
      <c r="AR17" s="34">
        <f t="shared" si="19"/>
        <v>0</v>
      </c>
      <c r="AS17" s="34">
        <f t="shared" si="20"/>
        <v>0</v>
      </c>
      <c r="AT17" s="34">
        <f t="shared" si="21"/>
        <v>0</v>
      </c>
      <c r="AU17" s="27">
        <f t="shared" si="22"/>
        <v>0</v>
      </c>
      <c r="AV17" s="27">
        <f>ROUND(IF(Persoonsgegevens!M13&lt;60,$AV$1*AE17,0),2)</f>
        <v>0</v>
      </c>
      <c r="AW17" s="28">
        <f t="shared" si="23"/>
        <v>0</v>
      </c>
      <c r="AX17" s="17">
        <f>Voorschotten!D13</f>
        <v>0</v>
      </c>
      <c r="AY17" s="17">
        <f>Inhoudingen_Uniform!D13</f>
        <v>0</v>
      </c>
      <c r="AZ17" s="17">
        <f>Inhoudingen_Boetes!D13</f>
        <v>0</v>
      </c>
      <c r="BA17" s="17">
        <f>Tegoeden!D13</f>
        <v>0</v>
      </c>
      <c r="BB17" s="27">
        <f t="shared" si="24"/>
        <v>0</v>
      </c>
    </row>
    <row r="18" spans="1:54" x14ac:dyDescent="0.3">
      <c r="A18" s="13">
        <f>Persoonsgegevens!A14</f>
        <v>30113</v>
      </c>
      <c r="B18" s="13" t="str">
        <f>Persoonsgegevens!B14</f>
        <v>RAMSARAN</v>
      </c>
      <c r="C18" s="13" t="str">
        <f>Persoonsgegevens!C14</f>
        <v>SANGITAWATIE</v>
      </c>
      <c r="D18" s="13" t="str">
        <f>Persoonsgegevens!E14</f>
        <v>BIJLHOUTSTRAAT 136</v>
      </c>
      <c r="E18" s="41">
        <f>IF(Persoonsgegevens!G14&lt;1900,"",Persoonsgegevens!G14)</f>
        <v>22726</v>
      </c>
      <c r="F18" s="45" t="str">
        <f>Persoonsgegevens!N14</f>
        <v>DSB</v>
      </c>
      <c r="G18" s="45">
        <f>Persoonsgegevens!O14</f>
        <v>9629939</v>
      </c>
      <c r="H18" s="41">
        <f>IF(Persoonsgegevens!J14&lt;1900,"",Persoonsgegevens!J14)</f>
        <v>40894</v>
      </c>
      <c r="I18" s="25">
        <f>Persoonsgegevens!D14</f>
        <v>8.6</v>
      </c>
      <c r="J18" s="14">
        <f>Uren!D14</f>
        <v>0</v>
      </c>
      <c r="K18" s="14">
        <f>Uren!G14</f>
        <v>0</v>
      </c>
      <c r="M18" s="14">
        <f>Uren!E14</f>
        <v>0</v>
      </c>
      <c r="N18" s="14">
        <f>Uren!F14</f>
        <v>0</v>
      </c>
      <c r="O18" s="34">
        <f t="shared" si="1"/>
        <v>0</v>
      </c>
      <c r="P18" s="34">
        <f t="shared" si="2"/>
        <v>0</v>
      </c>
      <c r="Q18" s="34">
        <f t="shared" si="3"/>
        <v>0</v>
      </c>
      <c r="R18" s="34">
        <f t="shared" si="4"/>
        <v>0</v>
      </c>
      <c r="S18" s="26">
        <v>0</v>
      </c>
      <c r="T18" s="26">
        <v>0</v>
      </c>
      <c r="U18" s="26">
        <v>0</v>
      </c>
      <c r="V18" s="34">
        <f t="shared" si="0"/>
        <v>0</v>
      </c>
      <c r="W18" s="34">
        <f t="shared" si="5"/>
        <v>0</v>
      </c>
      <c r="X18" s="34">
        <v>0</v>
      </c>
      <c r="Y18" s="34">
        <v>0</v>
      </c>
      <c r="Z18" s="34">
        <f t="shared" si="6"/>
        <v>0</v>
      </c>
      <c r="AA18" s="34">
        <f t="shared" si="7"/>
        <v>0</v>
      </c>
      <c r="AB18" s="34">
        <f ca="1">ROUND(IF(Persoonsgegevens!M14&lt;55,Z18*$AB$1,0),2)</f>
        <v>0</v>
      </c>
      <c r="AC18" s="34">
        <f t="shared" ca="1" si="8"/>
        <v>0</v>
      </c>
      <c r="AD18" s="34">
        <f>'Verzekering ZK'!D14</f>
        <v>0</v>
      </c>
      <c r="AE18" s="34">
        <f t="shared" ca="1" si="27"/>
        <v>0</v>
      </c>
      <c r="AF18" s="34">
        <f t="shared" ca="1" si="9"/>
        <v>0</v>
      </c>
      <c r="AG18" s="35">
        <f t="shared" ca="1" si="10"/>
        <v>-2646</v>
      </c>
      <c r="AH18" s="34">
        <f t="shared" ca="1" si="25"/>
        <v>0</v>
      </c>
      <c r="AI18" s="35">
        <f t="shared" ca="1" si="11"/>
        <v>-2646</v>
      </c>
      <c r="AJ18" s="34">
        <f t="shared" ca="1" si="12"/>
        <v>0</v>
      </c>
      <c r="AK18" s="35">
        <f t="shared" ca="1" si="13"/>
        <v>0</v>
      </c>
      <c r="AL18" s="34">
        <f t="shared" ca="1" si="26"/>
        <v>0</v>
      </c>
      <c r="AM18" s="35">
        <f t="shared" ca="1" si="14"/>
        <v>0</v>
      </c>
      <c r="AN18" s="34">
        <f t="shared" ca="1" si="15"/>
        <v>0</v>
      </c>
      <c r="AO18" s="35">
        <f t="shared" ca="1" si="16"/>
        <v>0</v>
      </c>
      <c r="AP18" s="34">
        <f t="shared" ca="1" si="17"/>
        <v>0</v>
      </c>
      <c r="AQ18" s="34">
        <f t="shared" ca="1" si="18"/>
        <v>0</v>
      </c>
      <c r="AR18" s="34">
        <f t="shared" si="19"/>
        <v>0</v>
      </c>
      <c r="AS18" s="34">
        <f t="shared" ca="1" si="20"/>
        <v>0</v>
      </c>
      <c r="AT18" s="34">
        <f t="shared" ca="1" si="21"/>
        <v>0</v>
      </c>
      <c r="AU18" s="27">
        <f t="shared" ca="1" si="22"/>
        <v>0</v>
      </c>
      <c r="AV18" s="27">
        <f ca="1">ROUND(IF(Persoonsgegevens!M14&lt;60,$AV$1*AE18,0),2)</f>
        <v>0</v>
      </c>
      <c r="AW18" s="28">
        <f t="shared" ca="1" si="23"/>
        <v>0</v>
      </c>
      <c r="AX18" s="17">
        <f>Voorschotten!D14</f>
        <v>0</v>
      </c>
      <c r="AY18" s="17">
        <f>Inhoudingen_Uniform!D14</f>
        <v>0</v>
      </c>
      <c r="AZ18" s="17">
        <f>Inhoudingen_Boetes!D14</f>
        <v>0</v>
      </c>
      <c r="BA18" s="17">
        <f>Tegoeden!D14</f>
        <v>0</v>
      </c>
      <c r="BB18" s="27">
        <f t="shared" ca="1" si="24"/>
        <v>0</v>
      </c>
    </row>
    <row r="19" spans="1:54" x14ac:dyDescent="0.3">
      <c r="A19" s="13">
        <f>Persoonsgegevens!A15</f>
        <v>30114</v>
      </c>
      <c r="B19" s="13" t="str">
        <f>Persoonsgegevens!B15</f>
        <v>SOEKLAL</v>
      </c>
      <c r="C19" s="13" t="str">
        <f>Persoonsgegevens!C15</f>
        <v>SOEKRADJIE</v>
      </c>
      <c r="D19" s="13" t="str">
        <f>Persoonsgegevens!E15</f>
        <v>WELGEDACHT A WEG 155</v>
      </c>
      <c r="E19" s="41">
        <f>IF(Persoonsgegevens!G15&lt;1900,"",Persoonsgegevens!G15)</f>
        <v>20712</v>
      </c>
      <c r="F19" s="45" t="str">
        <f>Persoonsgegevens!N15</f>
        <v>DSB</v>
      </c>
      <c r="G19" s="45">
        <f>Persoonsgegevens!O15</f>
        <v>2450836</v>
      </c>
      <c r="H19" s="41">
        <f>IF(Persoonsgegevens!J15&lt;1900,"",Persoonsgegevens!J15)</f>
        <v>41289</v>
      </c>
      <c r="I19" s="25">
        <f>Persoonsgegevens!D15</f>
        <v>6.01</v>
      </c>
      <c r="J19" s="14">
        <f>Uren!D15</f>
        <v>0</v>
      </c>
      <c r="K19" s="14">
        <f>Uren!G15</f>
        <v>0</v>
      </c>
      <c r="M19" s="14">
        <f>Uren!E15</f>
        <v>0</v>
      </c>
      <c r="N19" s="14">
        <f>Uren!F15</f>
        <v>0</v>
      </c>
      <c r="O19" s="34">
        <f t="shared" si="1"/>
        <v>0</v>
      </c>
      <c r="P19" s="34">
        <f t="shared" si="2"/>
        <v>0</v>
      </c>
      <c r="Q19" s="34">
        <f t="shared" si="3"/>
        <v>0</v>
      </c>
      <c r="R19" s="34">
        <f t="shared" si="4"/>
        <v>0</v>
      </c>
      <c r="S19" s="26">
        <v>0</v>
      </c>
      <c r="T19" s="26">
        <v>0</v>
      </c>
      <c r="U19" s="26">
        <v>0</v>
      </c>
      <c r="V19" s="34">
        <f t="shared" si="0"/>
        <v>0</v>
      </c>
      <c r="W19" s="34">
        <f t="shared" si="5"/>
        <v>0</v>
      </c>
      <c r="X19" s="34">
        <v>0</v>
      </c>
      <c r="Y19" s="34">
        <v>0</v>
      </c>
      <c r="Z19" s="34">
        <f t="shared" si="6"/>
        <v>0</v>
      </c>
      <c r="AA19" s="34">
        <f t="shared" si="7"/>
        <v>0</v>
      </c>
      <c r="AB19" s="34">
        <f ca="1">ROUND(IF(Persoonsgegevens!M15&lt;55,Z19*$AB$1,0),2)</f>
        <v>0</v>
      </c>
      <c r="AC19" s="34">
        <f t="shared" ca="1" si="8"/>
        <v>0</v>
      </c>
      <c r="AD19" s="34">
        <f>'Verzekering ZK'!D15</f>
        <v>0</v>
      </c>
      <c r="AE19" s="34">
        <f t="shared" ca="1" si="27"/>
        <v>0</v>
      </c>
      <c r="AF19" s="34">
        <f t="shared" ca="1" si="9"/>
        <v>0</v>
      </c>
      <c r="AG19" s="35">
        <f t="shared" ca="1" si="10"/>
        <v>-2646</v>
      </c>
      <c r="AH19" s="34">
        <f t="shared" ca="1" si="25"/>
        <v>0</v>
      </c>
      <c r="AI19" s="35">
        <f t="shared" ca="1" si="11"/>
        <v>-2646</v>
      </c>
      <c r="AJ19" s="34">
        <f t="shared" ca="1" si="12"/>
        <v>0</v>
      </c>
      <c r="AK19" s="35">
        <f t="shared" ca="1" si="13"/>
        <v>0</v>
      </c>
      <c r="AL19" s="34">
        <f t="shared" ca="1" si="26"/>
        <v>0</v>
      </c>
      <c r="AM19" s="35">
        <f t="shared" ca="1" si="14"/>
        <v>0</v>
      </c>
      <c r="AN19" s="34">
        <f t="shared" ca="1" si="15"/>
        <v>0</v>
      </c>
      <c r="AO19" s="35">
        <f t="shared" ca="1" si="16"/>
        <v>0</v>
      </c>
      <c r="AP19" s="34">
        <f t="shared" ca="1" si="17"/>
        <v>0</v>
      </c>
      <c r="AQ19" s="34">
        <f t="shared" ca="1" si="18"/>
        <v>0</v>
      </c>
      <c r="AR19" s="34">
        <f t="shared" si="19"/>
        <v>0</v>
      </c>
      <c r="AS19" s="34">
        <f t="shared" ca="1" si="20"/>
        <v>0</v>
      </c>
      <c r="AT19" s="34">
        <f t="shared" ca="1" si="21"/>
        <v>0</v>
      </c>
      <c r="AU19" s="27">
        <f t="shared" ca="1" si="22"/>
        <v>0</v>
      </c>
      <c r="AV19" s="27">
        <f ca="1">ROUND(IF(Persoonsgegevens!M15&lt;60,$AV$1*AE19,0),2)</f>
        <v>0</v>
      </c>
      <c r="AW19" s="28">
        <f t="shared" ca="1" si="23"/>
        <v>0</v>
      </c>
      <c r="AX19" s="17">
        <f>Voorschotten!D15</f>
        <v>0</v>
      </c>
      <c r="AY19" s="17">
        <f>Inhoudingen_Uniform!D15</f>
        <v>0</v>
      </c>
      <c r="AZ19" s="17">
        <f>Inhoudingen_Boetes!D15</f>
        <v>0</v>
      </c>
      <c r="BA19" s="17">
        <f>Tegoeden!D15</f>
        <v>0</v>
      </c>
      <c r="BB19" s="27">
        <f t="shared" ca="1" si="24"/>
        <v>0</v>
      </c>
    </row>
    <row r="20" spans="1:54" x14ac:dyDescent="0.3">
      <c r="A20" s="13">
        <f>Persoonsgegevens!A16</f>
        <v>30115</v>
      </c>
      <c r="B20" s="13" t="str">
        <f>Persoonsgegevens!B16</f>
        <v>BELLE</v>
      </c>
      <c r="C20" s="13" t="str">
        <f>Persoonsgegevens!C16</f>
        <v>JEM LAVERNE</v>
      </c>
      <c r="D20" s="13" t="str">
        <f>Persoonsgegevens!E16</f>
        <v>TAMMENGASTRAAT</v>
      </c>
      <c r="E20" s="41">
        <f>IF(Persoonsgegevens!G16&lt;1900,"",Persoonsgegevens!G16)</f>
        <v>21469</v>
      </c>
      <c r="F20" s="45">
        <f>Persoonsgegevens!N16</f>
        <v>0</v>
      </c>
      <c r="G20" s="45">
        <f>Persoonsgegevens!O16</f>
        <v>0</v>
      </c>
      <c r="H20" s="41">
        <f>IF(Persoonsgegevens!J16&lt;1900,"",Persoonsgegevens!J16)</f>
        <v>41713</v>
      </c>
      <c r="I20" s="25">
        <f>Persoonsgegevens!D16</f>
        <v>7.31</v>
      </c>
      <c r="J20" s="14">
        <f>Uren!D16</f>
        <v>0</v>
      </c>
      <c r="K20" s="14">
        <f>Uren!G16</f>
        <v>0</v>
      </c>
      <c r="M20" s="14">
        <f>Uren!E16</f>
        <v>0</v>
      </c>
      <c r="N20" s="14">
        <f>Uren!F16</f>
        <v>0</v>
      </c>
      <c r="O20" s="34">
        <f t="shared" si="1"/>
        <v>0</v>
      </c>
      <c r="P20" s="34">
        <f t="shared" si="2"/>
        <v>0</v>
      </c>
      <c r="Q20" s="34">
        <f t="shared" si="3"/>
        <v>0</v>
      </c>
      <c r="R20" s="34">
        <f t="shared" si="4"/>
        <v>0</v>
      </c>
      <c r="S20" s="26">
        <v>0</v>
      </c>
      <c r="T20" s="26">
        <v>0</v>
      </c>
      <c r="U20" s="26">
        <v>0</v>
      </c>
      <c r="V20" s="34">
        <f t="shared" si="0"/>
        <v>0</v>
      </c>
      <c r="W20" s="34">
        <f t="shared" si="5"/>
        <v>0</v>
      </c>
      <c r="X20" s="34">
        <v>0</v>
      </c>
      <c r="Y20" s="34">
        <v>0</v>
      </c>
      <c r="Z20" s="34">
        <f t="shared" si="6"/>
        <v>0</v>
      </c>
      <c r="AA20" s="34">
        <f t="shared" si="7"/>
        <v>0</v>
      </c>
      <c r="AB20" s="34">
        <f ca="1">ROUND(IF(Persoonsgegevens!M16&lt;55,Z20*$AB$1,0),2)</f>
        <v>0</v>
      </c>
      <c r="AC20" s="34">
        <f t="shared" ca="1" si="8"/>
        <v>0</v>
      </c>
      <c r="AD20" s="34">
        <f>'Verzekering ZK'!D16</f>
        <v>0</v>
      </c>
      <c r="AE20" s="34">
        <f t="shared" ca="1" si="27"/>
        <v>0</v>
      </c>
      <c r="AF20" s="34">
        <f t="shared" ca="1" si="9"/>
        <v>0</v>
      </c>
      <c r="AG20" s="35">
        <f t="shared" ca="1" si="10"/>
        <v>-2646</v>
      </c>
      <c r="AH20" s="34">
        <f t="shared" ca="1" si="25"/>
        <v>0</v>
      </c>
      <c r="AI20" s="35">
        <f t="shared" ca="1" si="11"/>
        <v>-2646</v>
      </c>
      <c r="AJ20" s="34">
        <f t="shared" ca="1" si="12"/>
        <v>0</v>
      </c>
      <c r="AK20" s="35">
        <f t="shared" ca="1" si="13"/>
        <v>0</v>
      </c>
      <c r="AL20" s="34">
        <f t="shared" ca="1" si="26"/>
        <v>0</v>
      </c>
      <c r="AM20" s="35">
        <f t="shared" ca="1" si="14"/>
        <v>0</v>
      </c>
      <c r="AN20" s="34">
        <f t="shared" ca="1" si="15"/>
        <v>0</v>
      </c>
      <c r="AO20" s="35">
        <f t="shared" ca="1" si="16"/>
        <v>0</v>
      </c>
      <c r="AP20" s="34">
        <f t="shared" ca="1" si="17"/>
        <v>0</v>
      </c>
      <c r="AQ20" s="34">
        <f t="shared" ca="1" si="18"/>
        <v>0</v>
      </c>
      <c r="AR20" s="34">
        <f t="shared" si="19"/>
        <v>0</v>
      </c>
      <c r="AS20" s="34">
        <f t="shared" ca="1" si="20"/>
        <v>0</v>
      </c>
      <c r="AT20" s="34">
        <f t="shared" ca="1" si="21"/>
        <v>0</v>
      </c>
      <c r="AU20" s="27">
        <f t="shared" ca="1" si="22"/>
        <v>0</v>
      </c>
      <c r="AV20" s="27">
        <f ca="1">ROUND(IF(Persoonsgegevens!M16&lt;60,$AV$1*AE20,0),2)</f>
        <v>0</v>
      </c>
      <c r="AW20" s="28">
        <f t="shared" ca="1" si="23"/>
        <v>0</v>
      </c>
      <c r="AX20" s="17">
        <f>Voorschotten!D16</f>
        <v>0</v>
      </c>
      <c r="AY20" s="17">
        <f>Inhoudingen_Uniform!D16</f>
        <v>0</v>
      </c>
      <c r="AZ20" s="17">
        <f>Inhoudingen_Boetes!D16</f>
        <v>0</v>
      </c>
      <c r="BA20" s="17">
        <f>Tegoeden!D16</f>
        <v>0</v>
      </c>
      <c r="BB20" s="27">
        <f t="shared" ca="1" si="24"/>
        <v>0</v>
      </c>
    </row>
    <row r="21" spans="1:54" x14ac:dyDescent="0.3">
      <c r="A21" s="13">
        <f>Persoonsgegevens!A17</f>
        <v>30116</v>
      </c>
      <c r="B21" s="13" t="str">
        <f>Persoonsgegevens!B17</f>
        <v>FARE</v>
      </c>
      <c r="C21" s="13" t="str">
        <f>Persoonsgegevens!C17</f>
        <v>MARLON R.</v>
      </c>
      <c r="D21" s="13" t="str">
        <f>Persoonsgegevens!E17</f>
        <v>IRMA ALTENBERGSTRAAT 6</v>
      </c>
      <c r="E21" s="41">
        <f>IF(Persoonsgegevens!G17&lt;1900,"",Persoonsgegevens!G17)</f>
        <v>30142</v>
      </c>
      <c r="F21" s="45" t="str">
        <f>Persoonsgegevens!N17</f>
        <v>HKB</v>
      </c>
      <c r="G21" s="45">
        <f>Persoonsgegevens!O17</f>
        <v>20614875</v>
      </c>
      <c r="H21" s="41">
        <f>IF(Persoonsgegevens!J17&lt;1900,"",Persoonsgegevens!J17)</f>
        <v>42129</v>
      </c>
      <c r="I21" s="25">
        <f>Persoonsgegevens!D17</f>
        <v>7.31</v>
      </c>
      <c r="J21" s="14">
        <f>Uren!D17</f>
        <v>0</v>
      </c>
      <c r="K21" s="14">
        <f>Uren!G17</f>
        <v>0</v>
      </c>
      <c r="M21" s="14">
        <f>Uren!E17</f>
        <v>0</v>
      </c>
      <c r="N21" s="14">
        <f>Uren!F17</f>
        <v>0</v>
      </c>
      <c r="O21" s="34">
        <f t="shared" si="1"/>
        <v>0</v>
      </c>
      <c r="P21" s="34">
        <f t="shared" si="2"/>
        <v>0</v>
      </c>
      <c r="Q21" s="34">
        <f t="shared" si="3"/>
        <v>0</v>
      </c>
      <c r="R21" s="34">
        <f t="shared" si="4"/>
        <v>0</v>
      </c>
      <c r="S21" s="26">
        <v>0</v>
      </c>
      <c r="T21" s="26">
        <v>0</v>
      </c>
      <c r="U21" s="26">
        <v>0</v>
      </c>
      <c r="V21" s="34">
        <f t="shared" si="0"/>
        <v>0</v>
      </c>
      <c r="W21" s="34">
        <f t="shared" si="5"/>
        <v>0</v>
      </c>
      <c r="X21" s="34">
        <v>0</v>
      </c>
      <c r="Y21" s="34">
        <v>0</v>
      </c>
      <c r="Z21" s="34">
        <f t="shared" si="6"/>
        <v>0</v>
      </c>
      <c r="AA21" s="34">
        <f t="shared" si="7"/>
        <v>0</v>
      </c>
      <c r="AB21" s="34">
        <f ca="1">ROUND(IF(Persoonsgegevens!M17&lt;55,Z21*$AB$1,0),2)</f>
        <v>0</v>
      </c>
      <c r="AC21" s="34">
        <f t="shared" ca="1" si="8"/>
        <v>0</v>
      </c>
      <c r="AD21" s="34">
        <f>'Verzekering ZK'!D17</f>
        <v>0</v>
      </c>
      <c r="AE21" s="34">
        <f t="shared" ca="1" si="27"/>
        <v>0</v>
      </c>
      <c r="AF21" s="34">
        <f t="shared" ca="1" si="9"/>
        <v>0</v>
      </c>
      <c r="AG21" s="35">
        <f t="shared" ca="1" si="10"/>
        <v>-2646</v>
      </c>
      <c r="AH21" s="34">
        <f t="shared" ca="1" si="25"/>
        <v>0</v>
      </c>
      <c r="AI21" s="35">
        <f t="shared" ca="1" si="11"/>
        <v>-2646</v>
      </c>
      <c r="AJ21" s="34">
        <f t="shared" ca="1" si="12"/>
        <v>0</v>
      </c>
      <c r="AK21" s="35">
        <f t="shared" ca="1" si="13"/>
        <v>0</v>
      </c>
      <c r="AL21" s="34">
        <f t="shared" ca="1" si="26"/>
        <v>0</v>
      </c>
      <c r="AM21" s="35">
        <f t="shared" ca="1" si="14"/>
        <v>0</v>
      </c>
      <c r="AN21" s="34">
        <f t="shared" ca="1" si="15"/>
        <v>0</v>
      </c>
      <c r="AO21" s="35">
        <f t="shared" ca="1" si="16"/>
        <v>0</v>
      </c>
      <c r="AP21" s="34">
        <f t="shared" ca="1" si="17"/>
        <v>0</v>
      </c>
      <c r="AQ21" s="34">
        <f t="shared" ca="1" si="18"/>
        <v>0</v>
      </c>
      <c r="AR21" s="34">
        <f t="shared" si="19"/>
        <v>0</v>
      </c>
      <c r="AS21" s="34">
        <f t="shared" ca="1" si="20"/>
        <v>0</v>
      </c>
      <c r="AT21" s="34">
        <f t="shared" ca="1" si="21"/>
        <v>0</v>
      </c>
      <c r="AU21" s="27">
        <f t="shared" ca="1" si="22"/>
        <v>0</v>
      </c>
      <c r="AV21" s="27">
        <f ca="1">ROUND(IF(Persoonsgegevens!M17&lt;60,$AV$1*AE21,0),2)</f>
        <v>0</v>
      </c>
      <c r="AW21" s="28">
        <f t="shared" ca="1" si="23"/>
        <v>0</v>
      </c>
      <c r="AX21" s="17">
        <f>Voorschotten!D17</f>
        <v>0</v>
      </c>
      <c r="AY21" s="17">
        <f>Inhoudingen_Uniform!D17</f>
        <v>0</v>
      </c>
      <c r="AZ21" s="17">
        <f>Inhoudingen_Boetes!D17</f>
        <v>0</v>
      </c>
      <c r="BA21" s="17">
        <f>Tegoeden!D17</f>
        <v>0</v>
      </c>
      <c r="BB21" s="27">
        <f t="shared" ca="1" si="24"/>
        <v>0</v>
      </c>
    </row>
    <row r="22" spans="1:54" x14ac:dyDescent="0.3">
      <c r="A22" s="13">
        <f>Persoonsgegevens!A18</f>
        <v>30117</v>
      </c>
      <c r="B22" s="13" t="str">
        <f>Persoonsgegevens!B18</f>
        <v>JOVAL</v>
      </c>
      <c r="C22" s="13" t="str">
        <f>Persoonsgegevens!C18</f>
        <v>LOUIS</v>
      </c>
      <c r="D22" s="13" t="str">
        <f>Persoonsgegevens!E18</f>
        <v>ASRAF SAFOERALAAN 16</v>
      </c>
      <c r="E22" s="41">
        <f>IF(Persoonsgegevens!G18&lt;1900,"",Persoonsgegevens!G18)</f>
        <v>20341</v>
      </c>
      <c r="F22" s="45" t="str">
        <f>Persoonsgegevens!N18</f>
        <v>DSB</v>
      </c>
      <c r="G22" s="45">
        <f>Persoonsgegevens!O18</f>
        <v>1163566</v>
      </c>
      <c r="H22" s="41">
        <f>IF(Persoonsgegevens!J18&lt;1900,"",Persoonsgegevens!J18)</f>
        <v>35065</v>
      </c>
      <c r="I22" s="25">
        <f>Persoonsgegevens!D18</f>
        <v>12.5</v>
      </c>
      <c r="J22" s="14">
        <f>Uren!D18</f>
        <v>0</v>
      </c>
      <c r="K22" s="14">
        <f>Uren!G18</f>
        <v>0</v>
      </c>
      <c r="M22" s="14">
        <f>Uren!E18</f>
        <v>0</v>
      </c>
      <c r="N22" s="14">
        <f>Uren!F18</f>
        <v>0</v>
      </c>
      <c r="O22" s="34">
        <f t="shared" si="1"/>
        <v>0</v>
      </c>
      <c r="P22" s="34">
        <f t="shared" si="2"/>
        <v>0</v>
      </c>
      <c r="Q22" s="34">
        <f t="shared" si="3"/>
        <v>0</v>
      </c>
      <c r="R22" s="34">
        <f t="shared" si="4"/>
        <v>0</v>
      </c>
      <c r="S22" s="26">
        <v>0</v>
      </c>
      <c r="T22" s="26">
        <v>0</v>
      </c>
      <c r="U22" s="26">
        <v>0</v>
      </c>
      <c r="V22" s="34">
        <f t="shared" si="0"/>
        <v>0</v>
      </c>
      <c r="W22" s="34">
        <f t="shared" si="5"/>
        <v>0</v>
      </c>
      <c r="X22" s="34">
        <v>0</v>
      </c>
      <c r="Y22" s="34">
        <v>0</v>
      </c>
      <c r="Z22" s="34">
        <f t="shared" si="6"/>
        <v>0</v>
      </c>
      <c r="AA22" s="34">
        <f t="shared" si="7"/>
        <v>0</v>
      </c>
      <c r="AB22" s="34">
        <f ca="1">ROUND(IF(Persoonsgegevens!M18&lt;55,Z22*$AB$1,0),2)</f>
        <v>0</v>
      </c>
      <c r="AC22" s="34">
        <f t="shared" ca="1" si="8"/>
        <v>0</v>
      </c>
      <c r="AD22" s="34">
        <f>'Verzekering ZK'!D18</f>
        <v>0</v>
      </c>
      <c r="AE22" s="34">
        <f t="shared" ca="1" si="27"/>
        <v>0</v>
      </c>
      <c r="AF22" s="34">
        <f t="shared" ca="1" si="9"/>
        <v>0</v>
      </c>
      <c r="AG22" s="35">
        <f t="shared" ca="1" si="10"/>
        <v>-2646</v>
      </c>
      <c r="AH22" s="34">
        <f t="shared" ca="1" si="25"/>
        <v>0</v>
      </c>
      <c r="AI22" s="35">
        <f t="shared" ca="1" si="11"/>
        <v>-2646</v>
      </c>
      <c r="AJ22" s="34">
        <f t="shared" ca="1" si="12"/>
        <v>0</v>
      </c>
      <c r="AK22" s="35">
        <f t="shared" ca="1" si="13"/>
        <v>0</v>
      </c>
      <c r="AL22" s="34">
        <f t="shared" ca="1" si="26"/>
        <v>0</v>
      </c>
      <c r="AM22" s="35">
        <f t="shared" ca="1" si="14"/>
        <v>0</v>
      </c>
      <c r="AN22" s="34">
        <f t="shared" ca="1" si="15"/>
        <v>0</v>
      </c>
      <c r="AO22" s="35">
        <f t="shared" ca="1" si="16"/>
        <v>0</v>
      </c>
      <c r="AP22" s="34">
        <f t="shared" ca="1" si="17"/>
        <v>0</v>
      </c>
      <c r="AQ22" s="34">
        <f t="shared" ca="1" si="18"/>
        <v>0</v>
      </c>
      <c r="AR22" s="34">
        <f t="shared" si="19"/>
        <v>0</v>
      </c>
      <c r="AS22" s="34">
        <f t="shared" ca="1" si="20"/>
        <v>0</v>
      </c>
      <c r="AT22" s="34">
        <f t="shared" ca="1" si="21"/>
        <v>0</v>
      </c>
      <c r="AU22" s="27">
        <f t="shared" ca="1" si="22"/>
        <v>0</v>
      </c>
      <c r="AV22" s="27">
        <f ca="1">ROUND(IF(Persoonsgegevens!M18&lt;60,$AV$1*AE22,0),2)</f>
        <v>0</v>
      </c>
      <c r="AW22" s="28">
        <f t="shared" ca="1" si="23"/>
        <v>0</v>
      </c>
      <c r="AX22" s="17">
        <f>Voorschotten!D18</f>
        <v>0</v>
      </c>
      <c r="AY22" s="17">
        <f>Inhoudingen_Uniform!D18</f>
        <v>0</v>
      </c>
      <c r="AZ22" s="17">
        <f>Inhoudingen_Boetes!D18</f>
        <v>0</v>
      </c>
      <c r="BA22" s="17">
        <f>Tegoeden!D18</f>
        <v>0</v>
      </c>
      <c r="BB22" s="27">
        <f t="shared" ca="1" si="24"/>
        <v>0</v>
      </c>
    </row>
    <row r="23" spans="1:54" x14ac:dyDescent="0.3">
      <c r="A23" s="13">
        <f>Persoonsgegevens!A19</f>
        <v>30118</v>
      </c>
      <c r="B23" s="13" t="str">
        <f>Persoonsgegevens!B19</f>
        <v xml:space="preserve">WHITE </v>
      </c>
      <c r="C23" s="13" t="str">
        <f>Persoonsgegevens!C19</f>
        <v>MARITA S.</v>
      </c>
      <c r="D23" s="13" t="str">
        <f>Persoonsgegevens!E19</f>
        <v>LOORSTRAAT 85</v>
      </c>
      <c r="E23" s="41">
        <f>IF(Persoonsgegevens!G19&lt;1900,"",Persoonsgegevens!G19)</f>
        <v>23895</v>
      </c>
      <c r="F23" s="45" t="str">
        <f>Persoonsgegevens!N19</f>
        <v>DSB</v>
      </c>
      <c r="G23" s="45">
        <f>Persoonsgegevens!O19</f>
        <v>9997288</v>
      </c>
      <c r="H23" s="41">
        <f>IF(Persoonsgegevens!J19&lt;1900,"",Persoonsgegevens!J19)</f>
        <v>34394</v>
      </c>
      <c r="I23" s="25">
        <f>Persoonsgegevens!D19</f>
        <v>8.6</v>
      </c>
      <c r="J23" s="14">
        <f>Uren!D19</f>
        <v>0</v>
      </c>
      <c r="K23" s="14">
        <f>Uren!G19</f>
        <v>0</v>
      </c>
      <c r="M23" s="14">
        <f>Uren!E19</f>
        <v>0</v>
      </c>
      <c r="N23" s="14">
        <f>Uren!F19</f>
        <v>0</v>
      </c>
      <c r="O23" s="34">
        <f t="shared" si="1"/>
        <v>0</v>
      </c>
      <c r="P23" s="34">
        <f t="shared" si="2"/>
        <v>0</v>
      </c>
      <c r="Q23" s="34">
        <f t="shared" si="3"/>
        <v>0</v>
      </c>
      <c r="R23" s="34">
        <f t="shared" si="4"/>
        <v>0</v>
      </c>
      <c r="S23" s="26">
        <v>0</v>
      </c>
      <c r="T23" s="26">
        <v>0</v>
      </c>
      <c r="U23" s="26">
        <v>0</v>
      </c>
      <c r="V23" s="34">
        <f t="shared" si="0"/>
        <v>0</v>
      </c>
      <c r="W23" s="34">
        <f t="shared" si="5"/>
        <v>0</v>
      </c>
      <c r="X23" s="34">
        <v>0</v>
      </c>
      <c r="Y23" s="34">
        <v>0</v>
      </c>
      <c r="Z23" s="34">
        <f t="shared" si="6"/>
        <v>0</v>
      </c>
      <c r="AA23" s="34">
        <f t="shared" si="7"/>
        <v>0</v>
      </c>
      <c r="AB23" s="34">
        <f ca="1">ROUND(IF(Persoonsgegevens!M19&lt;55,Z23*$AB$1,0),2)</f>
        <v>0</v>
      </c>
      <c r="AC23" s="34">
        <f t="shared" ca="1" si="8"/>
        <v>0</v>
      </c>
      <c r="AD23" s="34">
        <f>'Verzekering ZK'!D19</f>
        <v>0</v>
      </c>
      <c r="AE23" s="34">
        <f t="shared" ca="1" si="27"/>
        <v>0</v>
      </c>
      <c r="AF23" s="34">
        <f t="shared" ca="1" si="9"/>
        <v>0</v>
      </c>
      <c r="AG23" s="35">
        <f t="shared" ca="1" si="10"/>
        <v>-2646</v>
      </c>
      <c r="AH23" s="34">
        <f t="shared" ca="1" si="25"/>
        <v>0</v>
      </c>
      <c r="AI23" s="35">
        <f t="shared" ca="1" si="11"/>
        <v>-2646</v>
      </c>
      <c r="AJ23" s="34">
        <f t="shared" ca="1" si="12"/>
        <v>0</v>
      </c>
      <c r="AK23" s="35">
        <f t="shared" ca="1" si="13"/>
        <v>0</v>
      </c>
      <c r="AL23" s="34">
        <f t="shared" ca="1" si="26"/>
        <v>0</v>
      </c>
      <c r="AM23" s="35">
        <f t="shared" ca="1" si="14"/>
        <v>0</v>
      </c>
      <c r="AN23" s="34">
        <f t="shared" ca="1" si="15"/>
        <v>0</v>
      </c>
      <c r="AO23" s="35">
        <f t="shared" ca="1" si="16"/>
        <v>0</v>
      </c>
      <c r="AP23" s="34">
        <f t="shared" ca="1" si="17"/>
        <v>0</v>
      </c>
      <c r="AQ23" s="34">
        <f t="shared" ca="1" si="18"/>
        <v>0</v>
      </c>
      <c r="AR23" s="34">
        <f t="shared" si="19"/>
        <v>0</v>
      </c>
      <c r="AS23" s="34">
        <f t="shared" ca="1" si="20"/>
        <v>0</v>
      </c>
      <c r="AT23" s="34">
        <f t="shared" ca="1" si="21"/>
        <v>0</v>
      </c>
      <c r="AU23" s="27">
        <f t="shared" ca="1" si="22"/>
        <v>0</v>
      </c>
      <c r="AV23" s="27">
        <f ca="1">ROUND(IF(Persoonsgegevens!M19&lt;60,$AV$1*AE23,0),2)</f>
        <v>0</v>
      </c>
      <c r="AW23" s="28">
        <f t="shared" ca="1" si="23"/>
        <v>0</v>
      </c>
      <c r="AX23" s="17">
        <f>Voorschotten!D19</f>
        <v>0</v>
      </c>
      <c r="AY23" s="17">
        <f>Inhoudingen_Uniform!D19</f>
        <v>0</v>
      </c>
      <c r="AZ23" s="17">
        <f>Inhoudingen_Boetes!D19</f>
        <v>0</v>
      </c>
      <c r="BA23" s="17">
        <f>Tegoeden!D19</f>
        <v>0</v>
      </c>
      <c r="BB23" s="27">
        <f t="shared" ca="1" si="24"/>
        <v>0</v>
      </c>
    </row>
    <row r="24" spans="1:54" x14ac:dyDescent="0.3">
      <c r="A24" s="13">
        <f>Persoonsgegevens!A20</f>
        <v>30119</v>
      </c>
      <c r="B24" s="13" t="str">
        <f>Persoonsgegevens!B20</f>
        <v>MAJES</v>
      </c>
      <c r="C24" s="13" t="str">
        <f>Persoonsgegevens!C20</f>
        <v>CARLO</v>
      </c>
      <c r="D24" s="13" t="str">
        <f>Persoonsgegevens!E20</f>
        <v>DE BOERBUITENWEG #11C</v>
      </c>
      <c r="E24" s="41">
        <f>IF(Persoonsgegevens!G20&lt;1900,"",Persoonsgegevens!G20)</f>
        <v>24474</v>
      </c>
      <c r="F24" s="45" t="str">
        <f>Persoonsgegevens!N20</f>
        <v>HKB</v>
      </c>
      <c r="G24" s="45">
        <f>Persoonsgegevens!O20</f>
        <v>206630863</v>
      </c>
      <c r="H24" s="41">
        <f>IF(Persoonsgegevens!J20&lt;1900,"",Persoonsgegevens!J20)</f>
        <v>41886</v>
      </c>
      <c r="I24" s="25">
        <f>Persoonsgegevens!D20</f>
        <v>8.6</v>
      </c>
      <c r="J24" s="14">
        <f>Uren!D20</f>
        <v>0</v>
      </c>
      <c r="K24" s="14">
        <f>Uren!G20</f>
        <v>0</v>
      </c>
      <c r="M24" s="14">
        <f>Uren!E20</f>
        <v>0</v>
      </c>
      <c r="N24" s="14">
        <f>Uren!F20</f>
        <v>0</v>
      </c>
      <c r="O24" s="34">
        <f t="shared" si="1"/>
        <v>0</v>
      </c>
      <c r="P24" s="34">
        <f t="shared" si="2"/>
        <v>0</v>
      </c>
      <c r="Q24" s="34">
        <f t="shared" si="3"/>
        <v>0</v>
      </c>
      <c r="R24" s="34">
        <f t="shared" si="4"/>
        <v>0</v>
      </c>
      <c r="S24" s="26">
        <v>0</v>
      </c>
      <c r="T24" s="26">
        <v>0</v>
      </c>
      <c r="U24" s="26">
        <v>0</v>
      </c>
      <c r="V24" s="34">
        <f t="shared" si="0"/>
        <v>0</v>
      </c>
      <c r="W24" s="34">
        <f t="shared" si="5"/>
        <v>0</v>
      </c>
      <c r="X24" s="34">
        <v>0</v>
      </c>
      <c r="Y24" s="34">
        <v>0</v>
      </c>
      <c r="Z24" s="34">
        <f t="shared" si="6"/>
        <v>0</v>
      </c>
      <c r="AA24" s="34">
        <f t="shared" si="7"/>
        <v>0</v>
      </c>
      <c r="AB24" s="34">
        <f ca="1">ROUND(IF(Persoonsgegevens!M20&lt;55,Z24*$AB$1,0),2)</f>
        <v>0</v>
      </c>
      <c r="AC24" s="34">
        <f t="shared" ca="1" si="8"/>
        <v>0</v>
      </c>
      <c r="AD24" s="34">
        <f>'Verzekering ZK'!D20</f>
        <v>0</v>
      </c>
      <c r="AE24" s="34">
        <f t="shared" ca="1" si="27"/>
        <v>0</v>
      </c>
      <c r="AF24" s="34">
        <f t="shared" ca="1" si="9"/>
        <v>0</v>
      </c>
      <c r="AG24" s="35">
        <f t="shared" ca="1" si="10"/>
        <v>-2646</v>
      </c>
      <c r="AH24" s="34">
        <f t="shared" ca="1" si="25"/>
        <v>0</v>
      </c>
      <c r="AI24" s="35">
        <f t="shared" ca="1" si="11"/>
        <v>-2646</v>
      </c>
      <c r="AJ24" s="34">
        <f t="shared" ca="1" si="12"/>
        <v>0</v>
      </c>
      <c r="AK24" s="35">
        <f t="shared" ca="1" si="13"/>
        <v>0</v>
      </c>
      <c r="AL24" s="34">
        <f t="shared" ca="1" si="26"/>
        <v>0</v>
      </c>
      <c r="AM24" s="35">
        <f t="shared" ca="1" si="14"/>
        <v>0</v>
      </c>
      <c r="AN24" s="34">
        <f t="shared" ca="1" si="15"/>
        <v>0</v>
      </c>
      <c r="AO24" s="35">
        <f t="shared" ca="1" si="16"/>
        <v>0</v>
      </c>
      <c r="AP24" s="34">
        <f t="shared" ca="1" si="17"/>
        <v>0</v>
      </c>
      <c r="AQ24" s="34">
        <f t="shared" ca="1" si="18"/>
        <v>0</v>
      </c>
      <c r="AR24" s="34">
        <f t="shared" si="19"/>
        <v>0</v>
      </c>
      <c r="AS24" s="34">
        <f t="shared" ca="1" si="20"/>
        <v>0</v>
      </c>
      <c r="AT24" s="34">
        <f t="shared" ca="1" si="21"/>
        <v>0</v>
      </c>
      <c r="AU24" s="27">
        <f t="shared" ca="1" si="22"/>
        <v>0</v>
      </c>
      <c r="AV24" s="27">
        <f ca="1">ROUND(IF(Persoonsgegevens!M20&lt;60,$AV$1*AE24,0),2)</f>
        <v>0</v>
      </c>
      <c r="AW24" s="28">
        <f t="shared" ca="1" si="23"/>
        <v>0</v>
      </c>
      <c r="AX24" s="17">
        <f>Voorschotten!D20</f>
        <v>0</v>
      </c>
      <c r="AY24" s="17">
        <f>Inhoudingen_Uniform!D20</f>
        <v>0</v>
      </c>
      <c r="AZ24" s="17">
        <f>Inhoudingen_Boetes!D20</f>
        <v>0</v>
      </c>
      <c r="BA24" s="17">
        <f>Tegoeden!D20</f>
        <v>0</v>
      </c>
      <c r="BB24" s="27">
        <f t="shared" ca="1" si="24"/>
        <v>0</v>
      </c>
    </row>
    <row r="25" spans="1:54" x14ac:dyDescent="0.3">
      <c r="A25" s="13">
        <f>Persoonsgegevens!A21</f>
        <v>30120</v>
      </c>
      <c r="B25" s="13" t="str">
        <f>Persoonsgegevens!B21</f>
        <v>VAN DER STOOP</v>
      </c>
      <c r="C25" s="13" t="str">
        <f>Persoonsgegevens!C21</f>
        <v>JUNE J.</v>
      </c>
      <c r="D25" s="13" t="str">
        <f>Persoonsgegevens!E21</f>
        <v>NW.WEERGEVONDENWEG 7</v>
      </c>
      <c r="E25" s="41">
        <f>IF(Persoonsgegevens!G21&lt;1900,"",Persoonsgegevens!G21)</f>
        <v>20859</v>
      </c>
      <c r="F25" s="45" t="str">
        <f>Persoonsgegevens!N21</f>
        <v>DSB</v>
      </c>
      <c r="G25" s="45">
        <f>Persoonsgegevens!O21</f>
        <v>2450984</v>
      </c>
      <c r="H25" s="41">
        <f>IF(Persoonsgegevens!J21&lt;1900,"",Persoonsgegevens!J21)</f>
        <v>37418</v>
      </c>
      <c r="I25" s="25">
        <f>Persoonsgegevens!D21</f>
        <v>8.6</v>
      </c>
      <c r="J25" s="14">
        <f>Uren!D21</f>
        <v>0</v>
      </c>
      <c r="K25" s="14">
        <f>Uren!G21</f>
        <v>0</v>
      </c>
      <c r="M25" s="14">
        <f>Uren!E21</f>
        <v>0</v>
      </c>
      <c r="N25" s="14">
        <f>Uren!F21</f>
        <v>0</v>
      </c>
      <c r="O25" s="34">
        <f t="shared" si="1"/>
        <v>0</v>
      </c>
      <c r="P25" s="34">
        <f t="shared" si="2"/>
        <v>0</v>
      </c>
      <c r="Q25" s="34">
        <f t="shared" si="3"/>
        <v>0</v>
      </c>
      <c r="R25" s="34">
        <f t="shared" si="4"/>
        <v>0</v>
      </c>
      <c r="S25" s="26">
        <v>0</v>
      </c>
      <c r="T25" s="26">
        <v>0</v>
      </c>
      <c r="U25" s="26">
        <v>0</v>
      </c>
      <c r="V25" s="34">
        <f t="shared" si="0"/>
        <v>0</v>
      </c>
      <c r="W25" s="34">
        <f t="shared" si="5"/>
        <v>0</v>
      </c>
      <c r="X25" s="34">
        <v>0</v>
      </c>
      <c r="Y25" s="34">
        <v>0</v>
      </c>
      <c r="Z25" s="34">
        <f t="shared" si="6"/>
        <v>0</v>
      </c>
      <c r="AA25" s="34">
        <f t="shared" si="7"/>
        <v>0</v>
      </c>
      <c r="AB25" s="34">
        <f ca="1">ROUND(IF(Persoonsgegevens!M21&lt;55,Z25*$AB$1,0),2)</f>
        <v>0</v>
      </c>
      <c r="AC25" s="34">
        <f t="shared" ca="1" si="8"/>
        <v>0</v>
      </c>
      <c r="AD25" s="34">
        <f>'Verzekering ZK'!D21</f>
        <v>0</v>
      </c>
      <c r="AE25" s="34">
        <f t="shared" ca="1" si="27"/>
        <v>0</v>
      </c>
      <c r="AF25" s="34">
        <f t="shared" ca="1" si="9"/>
        <v>0</v>
      </c>
      <c r="AG25" s="35">
        <f t="shared" ca="1" si="10"/>
        <v>-2646</v>
      </c>
      <c r="AH25" s="34">
        <f t="shared" ca="1" si="25"/>
        <v>0</v>
      </c>
      <c r="AI25" s="35">
        <f t="shared" ca="1" si="11"/>
        <v>-2646</v>
      </c>
      <c r="AJ25" s="34">
        <f t="shared" ca="1" si="12"/>
        <v>0</v>
      </c>
      <c r="AK25" s="35">
        <f t="shared" ca="1" si="13"/>
        <v>0</v>
      </c>
      <c r="AL25" s="34">
        <f t="shared" ca="1" si="26"/>
        <v>0</v>
      </c>
      <c r="AM25" s="35">
        <f t="shared" ca="1" si="14"/>
        <v>0</v>
      </c>
      <c r="AN25" s="34">
        <f t="shared" ca="1" si="15"/>
        <v>0</v>
      </c>
      <c r="AO25" s="35">
        <f t="shared" ca="1" si="16"/>
        <v>0</v>
      </c>
      <c r="AP25" s="34">
        <f t="shared" ca="1" si="17"/>
        <v>0</v>
      </c>
      <c r="AQ25" s="34">
        <f t="shared" ca="1" si="18"/>
        <v>0</v>
      </c>
      <c r="AR25" s="34">
        <f t="shared" si="19"/>
        <v>0</v>
      </c>
      <c r="AS25" s="34">
        <f t="shared" ca="1" si="20"/>
        <v>0</v>
      </c>
      <c r="AT25" s="34">
        <f t="shared" ca="1" si="21"/>
        <v>0</v>
      </c>
      <c r="AU25" s="27">
        <f t="shared" ca="1" si="22"/>
        <v>0</v>
      </c>
      <c r="AV25" s="27">
        <f ca="1">ROUND(IF(Persoonsgegevens!M21&lt;60,$AV$1*AE25,0),2)</f>
        <v>0</v>
      </c>
      <c r="AW25" s="28">
        <f t="shared" ca="1" si="23"/>
        <v>0</v>
      </c>
      <c r="AX25" s="17">
        <f>Voorschotten!D21</f>
        <v>0</v>
      </c>
      <c r="AY25" s="17">
        <f>Inhoudingen_Uniform!D21</f>
        <v>0</v>
      </c>
      <c r="AZ25" s="17">
        <f>Inhoudingen_Boetes!D21</f>
        <v>0</v>
      </c>
      <c r="BA25" s="17">
        <f>Tegoeden!D21</f>
        <v>0</v>
      </c>
      <c r="BB25" s="27">
        <f t="shared" ca="1" si="24"/>
        <v>0</v>
      </c>
    </row>
    <row r="26" spans="1:54" x14ac:dyDescent="0.3">
      <c r="A26" s="13">
        <f>Persoonsgegevens!A22</f>
        <v>30121</v>
      </c>
      <c r="B26" s="13" t="str">
        <f>Persoonsgegevens!B22</f>
        <v>KOORNDIJK</v>
      </c>
      <c r="C26" s="13" t="str">
        <f>Persoonsgegevens!C22</f>
        <v>MIGUEL</v>
      </c>
      <c r="D26" s="13" t="str">
        <f>Persoonsgegevens!E22</f>
        <v>GUARANISTRAAT 84</v>
      </c>
      <c r="E26" s="41">
        <f>IF(Persoonsgegevens!G22&lt;1900,"",Persoonsgegevens!G22)</f>
        <v>29816</v>
      </c>
      <c r="F26" s="45" t="str">
        <f>Persoonsgegevens!N22</f>
        <v>DSB</v>
      </c>
      <c r="G26" s="45">
        <f>Persoonsgegevens!O22</f>
        <v>7860269</v>
      </c>
      <c r="H26" s="41" t="str">
        <f>IF(Persoonsgegevens!J22&lt;1900,"",Persoonsgegevens!J22)</f>
        <v>2- juni 2011</v>
      </c>
      <c r="I26" s="25">
        <f>Persoonsgegevens!D22</f>
        <v>8.6</v>
      </c>
      <c r="J26" s="14">
        <f>Uren!D22</f>
        <v>0</v>
      </c>
      <c r="K26" s="14">
        <f>Uren!G22</f>
        <v>0</v>
      </c>
      <c r="M26" s="14">
        <f>Uren!E22</f>
        <v>0</v>
      </c>
      <c r="N26" s="14">
        <f>Uren!F22</f>
        <v>0</v>
      </c>
      <c r="O26" s="34">
        <f t="shared" si="1"/>
        <v>0</v>
      </c>
      <c r="P26" s="34">
        <f t="shared" si="2"/>
        <v>0</v>
      </c>
      <c r="Q26" s="34">
        <f t="shared" si="3"/>
        <v>0</v>
      </c>
      <c r="R26" s="34">
        <f t="shared" si="4"/>
        <v>0</v>
      </c>
      <c r="S26" s="26">
        <v>0</v>
      </c>
      <c r="T26" s="26">
        <v>0</v>
      </c>
      <c r="U26" s="26">
        <v>0</v>
      </c>
      <c r="V26" s="34">
        <f t="shared" si="0"/>
        <v>0</v>
      </c>
      <c r="W26" s="34">
        <f t="shared" si="5"/>
        <v>0</v>
      </c>
      <c r="X26" s="34">
        <v>0</v>
      </c>
      <c r="Y26" s="34">
        <v>0</v>
      </c>
      <c r="Z26" s="34">
        <f t="shared" si="6"/>
        <v>0</v>
      </c>
      <c r="AA26" s="34">
        <f t="shared" si="7"/>
        <v>0</v>
      </c>
      <c r="AB26" s="34">
        <f ca="1">ROUND(IF(Persoonsgegevens!M22&lt;55,Z26*$AB$1,0),2)</f>
        <v>0</v>
      </c>
      <c r="AC26" s="34">
        <f t="shared" ca="1" si="8"/>
        <v>0</v>
      </c>
      <c r="AD26" s="34">
        <f>'Verzekering ZK'!D22</f>
        <v>0</v>
      </c>
      <c r="AE26" s="34">
        <f t="shared" ca="1" si="27"/>
        <v>0</v>
      </c>
      <c r="AF26" s="34">
        <f t="shared" ca="1" si="9"/>
        <v>0</v>
      </c>
      <c r="AG26" s="35">
        <f t="shared" ca="1" si="10"/>
        <v>-2646</v>
      </c>
      <c r="AH26" s="34">
        <f t="shared" ca="1" si="25"/>
        <v>0</v>
      </c>
      <c r="AI26" s="35">
        <f t="shared" ca="1" si="11"/>
        <v>-2646</v>
      </c>
      <c r="AJ26" s="34">
        <f t="shared" ca="1" si="12"/>
        <v>0</v>
      </c>
      <c r="AK26" s="35">
        <f t="shared" ca="1" si="13"/>
        <v>0</v>
      </c>
      <c r="AL26" s="34">
        <f t="shared" ca="1" si="26"/>
        <v>0</v>
      </c>
      <c r="AM26" s="35">
        <f t="shared" ca="1" si="14"/>
        <v>0</v>
      </c>
      <c r="AN26" s="34">
        <f t="shared" ca="1" si="15"/>
        <v>0</v>
      </c>
      <c r="AO26" s="35">
        <f t="shared" ca="1" si="16"/>
        <v>0</v>
      </c>
      <c r="AP26" s="34">
        <f t="shared" ca="1" si="17"/>
        <v>0</v>
      </c>
      <c r="AQ26" s="34">
        <f t="shared" ca="1" si="18"/>
        <v>0</v>
      </c>
      <c r="AR26" s="34">
        <f t="shared" si="19"/>
        <v>0</v>
      </c>
      <c r="AS26" s="34">
        <f t="shared" ca="1" si="20"/>
        <v>0</v>
      </c>
      <c r="AT26" s="34">
        <f t="shared" ca="1" si="21"/>
        <v>0</v>
      </c>
      <c r="AU26" s="27">
        <f t="shared" ca="1" si="22"/>
        <v>0</v>
      </c>
      <c r="AV26" s="27">
        <f ca="1">ROUND(IF(Persoonsgegevens!M22&lt;60,$AV$1*AE26,0),2)</f>
        <v>0</v>
      </c>
      <c r="AW26" s="28">
        <f t="shared" ca="1" si="23"/>
        <v>0</v>
      </c>
      <c r="AX26" s="17">
        <f>Voorschotten!D22</f>
        <v>0</v>
      </c>
      <c r="AY26" s="17">
        <f>Inhoudingen_Uniform!D22</f>
        <v>0</v>
      </c>
      <c r="AZ26" s="17">
        <f>Inhoudingen_Boetes!D22</f>
        <v>0</v>
      </c>
      <c r="BA26" s="17">
        <f>Tegoeden!D22</f>
        <v>0</v>
      </c>
      <c r="BB26" s="27">
        <f t="shared" ca="1" si="24"/>
        <v>0</v>
      </c>
    </row>
    <row r="27" spans="1:54" x14ac:dyDescent="0.3">
      <c r="A27" s="13">
        <f>Persoonsgegevens!A23</f>
        <v>30122</v>
      </c>
      <c r="B27" s="13" t="str">
        <f>Persoonsgegevens!B23</f>
        <v xml:space="preserve">LINGER </v>
      </c>
      <c r="C27" s="13" t="str">
        <f>Persoonsgegevens!C23</f>
        <v>DAVID</v>
      </c>
      <c r="D27" s="13" t="str">
        <f>Persoonsgegevens!E23</f>
        <v>RODASTRAAT 7</v>
      </c>
      <c r="E27" s="41">
        <f>IF(Persoonsgegevens!G23&lt;1900,"",Persoonsgegevens!G23)</f>
        <v>20898</v>
      </c>
      <c r="F27" s="45" t="str">
        <f>Persoonsgegevens!N23</f>
        <v>HKB</v>
      </c>
      <c r="G27" s="45">
        <f>Persoonsgegevens!O23</f>
        <v>206504965</v>
      </c>
      <c r="H27" s="41">
        <f>IF(Persoonsgegevens!J23&lt;1900,"",Persoonsgegevens!J23)</f>
        <v>40516</v>
      </c>
      <c r="I27" s="25">
        <f>Persoonsgegevens!D23</f>
        <v>8.6</v>
      </c>
      <c r="J27" s="14">
        <f>Uren!D23</f>
        <v>0</v>
      </c>
      <c r="K27" s="14">
        <f>Uren!G23</f>
        <v>0</v>
      </c>
      <c r="M27" s="14">
        <f>Uren!E23</f>
        <v>0</v>
      </c>
      <c r="N27" s="14">
        <f>Uren!F23</f>
        <v>0</v>
      </c>
      <c r="O27" s="34">
        <f t="shared" si="1"/>
        <v>0</v>
      </c>
      <c r="P27" s="34">
        <f t="shared" si="2"/>
        <v>0</v>
      </c>
      <c r="Q27" s="34">
        <f t="shared" si="3"/>
        <v>0</v>
      </c>
      <c r="R27" s="34">
        <f t="shared" si="4"/>
        <v>0</v>
      </c>
      <c r="S27" s="26">
        <v>0</v>
      </c>
      <c r="T27" s="26">
        <v>0</v>
      </c>
      <c r="U27" s="26">
        <v>0</v>
      </c>
      <c r="V27" s="34">
        <f t="shared" si="0"/>
        <v>0</v>
      </c>
      <c r="W27" s="34">
        <f t="shared" si="5"/>
        <v>0</v>
      </c>
      <c r="X27" s="34">
        <v>0</v>
      </c>
      <c r="Y27" s="34">
        <v>0</v>
      </c>
      <c r="Z27" s="34">
        <f t="shared" si="6"/>
        <v>0</v>
      </c>
      <c r="AA27" s="34">
        <f t="shared" si="7"/>
        <v>0</v>
      </c>
      <c r="AB27" s="34">
        <f ca="1">ROUND(IF(Persoonsgegevens!M23&lt;55,Z27*$AB$1,0),2)</f>
        <v>0</v>
      </c>
      <c r="AC27" s="34">
        <f t="shared" ca="1" si="8"/>
        <v>0</v>
      </c>
      <c r="AD27" s="34">
        <f>'Verzekering ZK'!D23</f>
        <v>0</v>
      </c>
      <c r="AE27" s="34">
        <f t="shared" ca="1" si="27"/>
        <v>0</v>
      </c>
      <c r="AF27" s="34">
        <f t="shared" ca="1" si="9"/>
        <v>0</v>
      </c>
      <c r="AG27" s="35">
        <f t="shared" ca="1" si="10"/>
        <v>-2646</v>
      </c>
      <c r="AH27" s="34">
        <f t="shared" ca="1" si="25"/>
        <v>0</v>
      </c>
      <c r="AI27" s="35">
        <f t="shared" ca="1" si="11"/>
        <v>-2646</v>
      </c>
      <c r="AJ27" s="34">
        <f t="shared" ca="1" si="12"/>
        <v>0</v>
      </c>
      <c r="AK27" s="35">
        <f t="shared" ca="1" si="13"/>
        <v>0</v>
      </c>
      <c r="AL27" s="34">
        <f t="shared" ca="1" si="26"/>
        <v>0</v>
      </c>
      <c r="AM27" s="35">
        <f t="shared" ca="1" si="14"/>
        <v>0</v>
      </c>
      <c r="AN27" s="34">
        <f t="shared" ca="1" si="15"/>
        <v>0</v>
      </c>
      <c r="AO27" s="35">
        <f t="shared" ca="1" si="16"/>
        <v>0</v>
      </c>
      <c r="AP27" s="34">
        <f t="shared" ca="1" si="17"/>
        <v>0</v>
      </c>
      <c r="AQ27" s="34">
        <f t="shared" ca="1" si="18"/>
        <v>0</v>
      </c>
      <c r="AR27" s="34">
        <f t="shared" si="19"/>
        <v>0</v>
      </c>
      <c r="AS27" s="34">
        <f t="shared" ca="1" si="20"/>
        <v>0</v>
      </c>
      <c r="AT27" s="34">
        <f t="shared" ca="1" si="21"/>
        <v>0</v>
      </c>
      <c r="AU27" s="27">
        <f t="shared" ca="1" si="22"/>
        <v>0</v>
      </c>
      <c r="AV27" s="27">
        <f ca="1">ROUND(IF(Persoonsgegevens!M23&lt;60,$AV$1*AE27,0),2)</f>
        <v>0</v>
      </c>
      <c r="AW27" s="28">
        <f t="shared" ca="1" si="23"/>
        <v>0</v>
      </c>
      <c r="AX27" s="17">
        <f>Voorschotten!D23</f>
        <v>0</v>
      </c>
      <c r="AY27" s="17">
        <f>Inhoudingen_Uniform!D23</f>
        <v>0</v>
      </c>
      <c r="AZ27" s="17">
        <f>Inhoudingen_Boetes!D23</f>
        <v>0</v>
      </c>
      <c r="BA27" s="17">
        <f>Tegoeden!D23</f>
        <v>0</v>
      </c>
      <c r="BB27" s="27">
        <f t="shared" ca="1" si="24"/>
        <v>0</v>
      </c>
    </row>
    <row r="28" spans="1:54" x14ac:dyDescent="0.3">
      <c r="A28" s="13">
        <f>Persoonsgegevens!A24</f>
        <v>30123</v>
      </c>
      <c r="B28" s="13" t="str">
        <f>Persoonsgegevens!B24</f>
        <v>MOHAMED</v>
      </c>
      <c r="C28" s="13" t="str">
        <f>Persoonsgegevens!C24</f>
        <v>ROCHAN</v>
      </c>
      <c r="D28" s="13" t="str">
        <f>Persoonsgegevens!E24</f>
        <v>KROBIASTRAAT 31</v>
      </c>
      <c r="E28" s="41">
        <f>IF(Persoonsgegevens!G24&lt;1900,"",Persoonsgegevens!G24)</f>
        <v>17733</v>
      </c>
      <c r="F28" s="45" t="str">
        <f>Persoonsgegevens!N24</f>
        <v>DSB</v>
      </c>
      <c r="G28" s="45">
        <f>Persoonsgegevens!O24</f>
        <v>7860366</v>
      </c>
      <c r="H28" s="41">
        <f>IF(Persoonsgegevens!J24&lt;1900,"",Persoonsgegevens!J24)</f>
        <v>39143</v>
      </c>
      <c r="I28" s="25">
        <f>Persoonsgegevens!D24</f>
        <v>8.6</v>
      </c>
      <c r="J28" s="14">
        <f>Uren!D24</f>
        <v>0</v>
      </c>
      <c r="K28" s="14">
        <f>Uren!G24</f>
        <v>0</v>
      </c>
      <c r="M28" s="14">
        <f>Uren!E24</f>
        <v>0</v>
      </c>
      <c r="N28" s="14">
        <f>Uren!F24</f>
        <v>0</v>
      </c>
      <c r="O28" s="34">
        <f t="shared" si="1"/>
        <v>0</v>
      </c>
      <c r="P28" s="34">
        <f t="shared" si="2"/>
        <v>0</v>
      </c>
      <c r="Q28" s="34">
        <f t="shared" si="3"/>
        <v>0</v>
      </c>
      <c r="R28" s="34">
        <f t="shared" si="4"/>
        <v>0</v>
      </c>
      <c r="S28" s="26">
        <v>0</v>
      </c>
      <c r="T28" s="26">
        <v>0</v>
      </c>
      <c r="U28" s="26">
        <v>0</v>
      </c>
      <c r="V28" s="34">
        <f t="shared" si="0"/>
        <v>0</v>
      </c>
      <c r="W28" s="34">
        <f t="shared" si="5"/>
        <v>0</v>
      </c>
      <c r="X28" s="34">
        <v>0</v>
      </c>
      <c r="Y28" s="34">
        <v>0</v>
      </c>
      <c r="Z28" s="34">
        <f t="shared" si="6"/>
        <v>0</v>
      </c>
      <c r="AA28" s="34">
        <f t="shared" si="7"/>
        <v>0</v>
      </c>
      <c r="AB28" s="34">
        <f ca="1">ROUND(IF(Persoonsgegevens!M24&lt;55,Z28*$AB$1,0),2)</f>
        <v>0</v>
      </c>
      <c r="AC28" s="34">
        <f t="shared" ca="1" si="8"/>
        <v>0</v>
      </c>
      <c r="AD28" s="34">
        <f>'Verzekering ZK'!D24</f>
        <v>0</v>
      </c>
      <c r="AE28" s="34">
        <f t="shared" ca="1" si="27"/>
        <v>0</v>
      </c>
      <c r="AF28" s="34">
        <f t="shared" ca="1" si="9"/>
        <v>0</v>
      </c>
      <c r="AG28" s="35">
        <f t="shared" ca="1" si="10"/>
        <v>-2646</v>
      </c>
      <c r="AH28" s="34">
        <f t="shared" ca="1" si="25"/>
        <v>0</v>
      </c>
      <c r="AI28" s="35">
        <f t="shared" ca="1" si="11"/>
        <v>-2646</v>
      </c>
      <c r="AJ28" s="34">
        <f t="shared" ca="1" si="12"/>
        <v>0</v>
      </c>
      <c r="AK28" s="35">
        <f t="shared" ca="1" si="13"/>
        <v>0</v>
      </c>
      <c r="AL28" s="34">
        <f t="shared" ca="1" si="26"/>
        <v>0</v>
      </c>
      <c r="AM28" s="35">
        <f t="shared" ca="1" si="14"/>
        <v>0</v>
      </c>
      <c r="AN28" s="34">
        <f t="shared" ca="1" si="15"/>
        <v>0</v>
      </c>
      <c r="AO28" s="35">
        <f t="shared" ca="1" si="16"/>
        <v>0</v>
      </c>
      <c r="AP28" s="34">
        <f t="shared" ca="1" si="17"/>
        <v>0</v>
      </c>
      <c r="AQ28" s="34">
        <f t="shared" ca="1" si="18"/>
        <v>0</v>
      </c>
      <c r="AR28" s="34">
        <f t="shared" si="19"/>
        <v>0</v>
      </c>
      <c r="AS28" s="34">
        <f t="shared" ca="1" si="20"/>
        <v>0</v>
      </c>
      <c r="AT28" s="34">
        <f t="shared" ca="1" si="21"/>
        <v>0</v>
      </c>
      <c r="AU28" s="27">
        <f t="shared" ca="1" si="22"/>
        <v>0</v>
      </c>
      <c r="AV28" s="27">
        <f ca="1">ROUND(IF(Persoonsgegevens!M24&lt;60,$AV$1*AE28,0),2)</f>
        <v>0</v>
      </c>
      <c r="AW28" s="28">
        <f t="shared" ca="1" si="23"/>
        <v>0</v>
      </c>
      <c r="AX28" s="17">
        <f>Voorschotten!D24</f>
        <v>0</v>
      </c>
      <c r="AY28" s="17">
        <f>Inhoudingen_Uniform!D24</f>
        <v>0</v>
      </c>
      <c r="AZ28" s="17">
        <f>Inhoudingen_Boetes!D24</f>
        <v>0</v>
      </c>
      <c r="BA28" s="17">
        <f>Tegoeden!D24</f>
        <v>0</v>
      </c>
      <c r="BB28" s="27">
        <f t="shared" ca="1" si="24"/>
        <v>0</v>
      </c>
    </row>
    <row r="29" spans="1:54" x14ac:dyDescent="0.3">
      <c r="A29" s="13">
        <f>Persoonsgegevens!A25</f>
        <v>30124</v>
      </c>
      <c r="B29" s="13" t="str">
        <f>Persoonsgegevens!B25</f>
        <v>MOESAFIRHOESEIN</v>
      </c>
      <c r="C29" s="13" t="str">
        <f>Persoonsgegevens!C25</f>
        <v>AFZALHOESEIN</v>
      </c>
      <c r="D29" s="13" t="str">
        <f>Persoonsgegevens!E25</f>
        <v>AWARADAM 2</v>
      </c>
      <c r="E29" s="41">
        <f>IF(Persoonsgegevens!G25&lt;1900,"",Persoonsgegevens!G25)</f>
        <v>24479</v>
      </c>
      <c r="F29" s="45" t="str">
        <f>Persoonsgegevens!N25</f>
        <v>DSB</v>
      </c>
      <c r="G29" s="45">
        <f>Persoonsgegevens!O25</f>
        <v>7211147</v>
      </c>
      <c r="H29" s="41">
        <f>IF(Persoonsgegevens!J25&lt;1900,"",Persoonsgegevens!J25)</f>
        <v>40259</v>
      </c>
      <c r="I29" s="25">
        <f>Persoonsgegevens!D25</f>
        <v>7.31</v>
      </c>
      <c r="J29" s="14">
        <f>Uren!D25</f>
        <v>0</v>
      </c>
      <c r="K29" s="14">
        <f>Uren!G25</f>
        <v>0</v>
      </c>
      <c r="M29" s="14">
        <f>Uren!E25</f>
        <v>0</v>
      </c>
      <c r="N29" s="14">
        <f>Uren!F25</f>
        <v>0</v>
      </c>
      <c r="O29" s="34">
        <f t="shared" si="1"/>
        <v>0</v>
      </c>
      <c r="P29" s="34">
        <f t="shared" si="2"/>
        <v>0</v>
      </c>
      <c r="Q29" s="34">
        <f t="shared" si="3"/>
        <v>0</v>
      </c>
      <c r="R29" s="34">
        <f t="shared" si="4"/>
        <v>0</v>
      </c>
      <c r="S29" s="26">
        <v>0</v>
      </c>
      <c r="T29" s="26">
        <v>0</v>
      </c>
      <c r="U29" s="26">
        <v>0</v>
      </c>
      <c r="V29" s="34">
        <f t="shared" si="0"/>
        <v>0</v>
      </c>
      <c r="W29" s="34">
        <f t="shared" si="5"/>
        <v>0</v>
      </c>
      <c r="X29" s="34">
        <v>0</v>
      </c>
      <c r="Y29" s="34">
        <v>0</v>
      </c>
      <c r="Z29" s="34">
        <f t="shared" si="6"/>
        <v>0</v>
      </c>
      <c r="AA29" s="34">
        <f t="shared" si="7"/>
        <v>0</v>
      </c>
      <c r="AB29" s="34">
        <f ca="1">ROUND(IF(Persoonsgegevens!M25&lt;55,Z29*$AB$1,0),2)</f>
        <v>0</v>
      </c>
      <c r="AC29" s="34">
        <f t="shared" ca="1" si="8"/>
        <v>0</v>
      </c>
      <c r="AD29" s="34">
        <f>'Verzekering ZK'!D25</f>
        <v>0</v>
      </c>
      <c r="AE29" s="34">
        <f t="shared" ca="1" si="27"/>
        <v>0</v>
      </c>
      <c r="AF29" s="34">
        <f t="shared" ca="1" si="9"/>
        <v>0</v>
      </c>
      <c r="AG29" s="35">
        <f t="shared" ca="1" si="10"/>
        <v>-2646</v>
      </c>
      <c r="AH29" s="34">
        <f t="shared" ca="1" si="25"/>
        <v>0</v>
      </c>
      <c r="AI29" s="35">
        <f t="shared" ca="1" si="11"/>
        <v>-2646</v>
      </c>
      <c r="AJ29" s="34">
        <f t="shared" ca="1" si="12"/>
        <v>0</v>
      </c>
      <c r="AK29" s="35">
        <f t="shared" ca="1" si="13"/>
        <v>0</v>
      </c>
      <c r="AL29" s="34">
        <f t="shared" ca="1" si="26"/>
        <v>0</v>
      </c>
      <c r="AM29" s="35">
        <f t="shared" ca="1" si="14"/>
        <v>0</v>
      </c>
      <c r="AN29" s="34">
        <f t="shared" ca="1" si="15"/>
        <v>0</v>
      </c>
      <c r="AO29" s="35">
        <f t="shared" ca="1" si="16"/>
        <v>0</v>
      </c>
      <c r="AP29" s="34">
        <f t="shared" ca="1" si="17"/>
        <v>0</v>
      </c>
      <c r="AQ29" s="34">
        <f t="shared" ca="1" si="18"/>
        <v>0</v>
      </c>
      <c r="AR29" s="34">
        <f t="shared" si="19"/>
        <v>0</v>
      </c>
      <c r="AS29" s="34">
        <f t="shared" ca="1" si="20"/>
        <v>0</v>
      </c>
      <c r="AT29" s="34">
        <f t="shared" ca="1" si="21"/>
        <v>0</v>
      </c>
      <c r="AU29" s="27">
        <f t="shared" ca="1" si="22"/>
        <v>0</v>
      </c>
      <c r="AV29" s="27">
        <f ca="1">ROUND(IF(Persoonsgegevens!M25&lt;60,$AV$1*AE29,0),2)</f>
        <v>0</v>
      </c>
      <c r="AW29" s="28">
        <f t="shared" ca="1" si="23"/>
        <v>0</v>
      </c>
      <c r="AX29" s="17">
        <f>Voorschotten!D25</f>
        <v>0</v>
      </c>
      <c r="AY29" s="17">
        <f>Inhoudingen_Uniform!D25</f>
        <v>0</v>
      </c>
      <c r="AZ29" s="17">
        <f>Inhoudingen_Boetes!D25</f>
        <v>0</v>
      </c>
      <c r="BA29" s="17">
        <f>Tegoeden!D25</f>
        <v>0</v>
      </c>
      <c r="BB29" s="27">
        <f t="shared" ca="1" si="24"/>
        <v>0</v>
      </c>
    </row>
    <row r="30" spans="1:54" x14ac:dyDescent="0.3">
      <c r="A30" s="13">
        <f>Persoonsgegevens!A26</f>
        <v>30125</v>
      </c>
      <c r="B30" s="13" t="str">
        <f>Persoonsgegevens!B26</f>
        <v>VAN THOLL</v>
      </c>
      <c r="C30" s="13" t="str">
        <f>Persoonsgegevens!C26</f>
        <v>MARC</v>
      </c>
      <c r="D30" s="13" t="str">
        <f>Persoonsgegevens!E26</f>
        <v>MARMERSTRAAT 25</v>
      </c>
      <c r="E30" s="41">
        <f>IF(Persoonsgegevens!G26&lt;1900,"",Persoonsgegevens!G26)</f>
        <v>26193</v>
      </c>
      <c r="F30" s="45" t="str">
        <f>Persoonsgegevens!N26</f>
        <v>DSB</v>
      </c>
      <c r="G30" s="45">
        <f>Persoonsgegevens!O26</f>
        <v>6663982</v>
      </c>
      <c r="H30" s="41">
        <f>IF(Persoonsgegevens!J26&lt;1900,"",Persoonsgegevens!J26)</f>
        <v>41381</v>
      </c>
      <c r="I30" s="25">
        <f>Persoonsgegevens!D26</f>
        <v>8.6</v>
      </c>
      <c r="J30" s="14">
        <f>Uren!D26</f>
        <v>0</v>
      </c>
      <c r="K30" s="14">
        <f>Uren!G26</f>
        <v>0</v>
      </c>
      <c r="M30" s="14">
        <f>Uren!E26</f>
        <v>0</v>
      </c>
      <c r="N30" s="14">
        <f>Uren!F26</f>
        <v>0</v>
      </c>
      <c r="O30" s="34">
        <f t="shared" si="1"/>
        <v>0</v>
      </c>
      <c r="P30" s="34">
        <f t="shared" si="2"/>
        <v>0</v>
      </c>
      <c r="Q30" s="34">
        <f t="shared" si="3"/>
        <v>0</v>
      </c>
      <c r="R30" s="34">
        <f t="shared" si="4"/>
        <v>0</v>
      </c>
      <c r="S30" s="26">
        <v>0</v>
      </c>
      <c r="T30" s="26">
        <v>0</v>
      </c>
      <c r="U30" s="26">
        <v>0</v>
      </c>
      <c r="V30" s="34">
        <f t="shared" si="0"/>
        <v>0</v>
      </c>
      <c r="W30" s="34">
        <f t="shared" si="5"/>
        <v>0</v>
      </c>
      <c r="X30" s="34">
        <v>0</v>
      </c>
      <c r="Y30" s="34">
        <v>0</v>
      </c>
      <c r="Z30" s="34">
        <f t="shared" si="6"/>
        <v>0</v>
      </c>
      <c r="AA30" s="34">
        <f t="shared" si="7"/>
        <v>0</v>
      </c>
      <c r="AB30" s="34">
        <f ca="1">ROUND(IF(Persoonsgegevens!M26&lt;55,Z30*$AB$1,0),2)</f>
        <v>0</v>
      </c>
      <c r="AC30" s="34">
        <f t="shared" ca="1" si="8"/>
        <v>0</v>
      </c>
      <c r="AD30" s="34">
        <f>'Verzekering ZK'!D26</f>
        <v>0</v>
      </c>
      <c r="AE30" s="34">
        <f t="shared" ca="1" si="27"/>
        <v>0</v>
      </c>
      <c r="AF30" s="34">
        <f t="shared" ca="1" si="9"/>
        <v>0</v>
      </c>
      <c r="AG30" s="35">
        <f t="shared" ca="1" si="10"/>
        <v>-2646</v>
      </c>
      <c r="AH30" s="34">
        <f t="shared" ca="1" si="25"/>
        <v>0</v>
      </c>
      <c r="AI30" s="35">
        <f t="shared" ca="1" si="11"/>
        <v>-2646</v>
      </c>
      <c r="AJ30" s="34">
        <f t="shared" ca="1" si="12"/>
        <v>0</v>
      </c>
      <c r="AK30" s="35">
        <f t="shared" ca="1" si="13"/>
        <v>0</v>
      </c>
      <c r="AL30" s="34">
        <f t="shared" ca="1" si="26"/>
        <v>0</v>
      </c>
      <c r="AM30" s="35">
        <f t="shared" ca="1" si="14"/>
        <v>0</v>
      </c>
      <c r="AN30" s="34">
        <f t="shared" ca="1" si="15"/>
        <v>0</v>
      </c>
      <c r="AO30" s="35">
        <f t="shared" ca="1" si="16"/>
        <v>0</v>
      </c>
      <c r="AP30" s="34">
        <f t="shared" ca="1" si="17"/>
        <v>0</v>
      </c>
      <c r="AQ30" s="34">
        <f t="shared" ca="1" si="18"/>
        <v>0</v>
      </c>
      <c r="AR30" s="34">
        <f t="shared" si="19"/>
        <v>0</v>
      </c>
      <c r="AS30" s="34">
        <f t="shared" ca="1" si="20"/>
        <v>0</v>
      </c>
      <c r="AT30" s="34">
        <f t="shared" ca="1" si="21"/>
        <v>0</v>
      </c>
      <c r="AU30" s="27">
        <f t="shared" ca="1" si="22"/>
        <v>0</v>
      </c>
      <c r="AV30" s="27">
        <f ca="1">ROUND(IF(Persoonsgegevens!M26&lt;60,$AV$1*AE30,0),2)</f>
        <v>0</v>
      </c>
      <c r="AW30" s="28">
        <f t="shared" ca="1" si="23"/>
        <v>0</v>
      </c>
      <c r="AX30" s="17">
        <f>Voorschotten!D26</f>
        <v>0</v>
      </c>
      <c r="AY30" s="17">
        <f>Inhoudingen_Uniform!D26</f>
        <v>0</v>
      </c>
      <c r="AZ30" s="17">
        <f>Inhoudingen_Boetes!D26</f>
        <v>0</v>
      </c>
      <c r="BA30" s="17">
        <f>Tegoeden!D26</f>
        <v>0</v>
      </c>
      <c r="BB30" s="27">
        <f t="shared" ca="1" si="24"/>
        <v>0</v>
      </c>
    </row>
    <row r="31" spans="1:54" x14ac:dyDescent="0.3">
      <c r="A31" s="13">
        <f>Persoonsgegevens!A27</f>
        <v>30126</v>
      </c>
      <c r="B31" s="13" t="str">
        <f>Persoonsgegevens!B27</f>
        <v>SALEM</v>
      </c>
      <c r="C31" s="13" t="str">
        <f>Persoonsgegevens!C27</f>
        <v>MARLON R.</v>
      </c>
      <c r="D31" s="13" t="str">
        <f>Persoonsgegevens!E27</f>
        <v>BAITALIWEG 46</v>
      </c>
      <c r="E31" s="41">
        <f>IF(Persoonsgegevens!G27&lt;1900,"",Persoonsgegevens!G27)</f>
        <v>25237</v>
      </c>
      <c r="F31" s="45" t="str">
        <f>Persoonsgegevens!N27</f>
        <v>DSB</v>
      </c>
      <c r="G31" s="45">
        <f>Persoonsgegevens!O27</f>
        <v>9633766</v>
      </c>
      <c r="H31" s="41">
        <f>IF(Persoonsgegevens!J27&lt;1900,"",Persoonsgegevens!J27)</f>
        <v>41410</v>
      </c>
      <c r="I31" s="25">
        <f>Persoonsgegevens!D27</f>
        <v>8.6</v>
      </c>
      <c r="J31" s="14">
        <f>Uren!D27</f>
        <v>0</v>
      </c>
      <c r="K31" s="14">
        <f>Uren!G27</f>
        <v>0</v>
      </c>
      <c r="M31" s="14">
        <f>Uren!E27</f>
        <v>0</v>
      </c>
      <c r="N31" s="14">
        <f>Uren!F27</f>
        <v>0</v>
      </c>
      <c r="O31" s="34">
        <f t="shared" si="1"/>
        <v>0</v>
      </c>
      <c r="P31" s="34">
        <f t="shared" si="2"/>
        <v>0</v>
      </c>
      <c r="Q31" s="34">
        <f t="shared" si="3"/>
        <v>0</v>
      </c>
      <c r="R31" s="34">
        <f t="shared" si="4"/>
        <v>0</v>
      </c>
      <c r="S31" s="26">
        <v>0</v>
      </c>
      <c r="T31" s="26">
        <v>0</v>
      </c>
      <c r="U31" s="26">
        <v>0</v>
      </c>
      <c r="V31" s="34">
        <f t="shared" si="0"/>
        <v>0</v>
      </c>
      <c r="W31" s="34">
        <f t="shared" si="5"/>
        <v>0</v>
      </c>
      <c r="X31" s="34">
        <v>0</v>
      </c>
      <c r="Y31" s="34">
        <v>0</v>
      </c>
      <c r="Z31" s="34">
        <f t="shared" si="6"/>
        <v>0</v>
      </c>
      <c r="AA31" s="34">
        <f t="shared" si="7"/>
        <v>0</v>
      </c>
      <c r="AB31" s="34">
        <f ca="1">ROUND(IF(Persoonsgegevens!M27&lt;55,Z31*$AB$1,0),2)</f>
        <v>0</v>
      </c>
      <c r="AC31" s="34">
        <f t="shared" ca="1" si="8"/>
        <v>0</v>
      </c>
      <c r="AD31" s="34">
        <f>'Verzekering ZK'!D27</f>
        <v>0</v>
      </c>
      <c r="AE31" s="34">
        <f t="shared" ca="1" si="27"/>
        <v>0</v>
      </c>
      <c r="AF31" s="34">
        <f t="shared" ca="1" si="9"/>
        <v>0</v>
      </c>
      <c r="AG31" s="35">
        <f t="shared" ca="1" si="10"/>
        <v>-2646</v>
      </c>
      <c r="AH31" s="34">
        <f t="shared" ca="1" si="25"/>
        <v>0</v>
      </c>
      <c r="AI31" s="35">
        <f t="shared" ca="1" si="11"/>
        <v>-2646</v>
      </c>
      <c r="AJ31" s="34">
        <f t="shared" ca="1" si="12"/>
        <v>0</v>
      </c>
      <c r="AK31" s="35">
        <f t="shared" ca="1" si="13"/>
        <v>0</v>
      </c>
      <c r="AL31" s="34">
        <f t="shared" ca="1" si="26"/>
        <v>0</v>
      </c>
      <c r="AM31" s="35">
        <f t="shared" ca="1" si="14"/>
        <v>0</v>
      </c>
      <c r="AN31" s="34">
        <f t="shared" ca="1" si="15"/>
        <v>0</v>
      </c>
      <c r="AO31" s="35">
        <f t="shared" ca="1" si="16"/>
        <v>0</v>
      </c>
      <c r="AP31" s="34">
        <f t="shared" ca="1" si="17"/>
        <v>0</v>
      </c>
      <c r="AQ31" s="34">
        <f t="shared" ca="1" si="18"/>
        <v>0</v>
      </c>
      <c r="AR31" s="34">
        <f t="shared" si="19"/>
        <v>0</v>
      </c>
      <c r="AS31" s="34">
        <f t="shared" ca="1" si="20"/>
        <v>0</v>
      </c>
      <c r="AT31" s="34">
        <f t="shared" ca="1" si="21"/>
        <v>0</v>
      </c>
      <c r="AU31" s="27">
        <f t="shared" ca="1" si="22"/>
        <v>0</v>
      </c>
      <c r="AV31" s="27">
        <f ca="1">ROUND(IF(Persoonsgegevens!M27&lt;60,$AV$1*AE31,0),2)</f>
        <v>0</v>
      </c>
      <c r="AW31" s="28">
        <f t="shared" ca="1" si="23"/>
        <v>0</v>
      </c>
      <c r="AX31" s="17">
        <f>Voorschotten!D27</f>
        <v>0</v>
      </c>
      <c r="AY31" s="17">
        <f>Inhoudingen_Uniform!D27</f>
        <v>0</v>
      </c>
      <c r="AZ31" s="17">
        <f>Inhoudingen_Boetes!D27</f>
        <v>0</v>
      </c>
      <c r="BA31" s="17">
        <f>Tegoeden!D27</f>
        <v>0</v>
      </c>
      <c r="BB31" s="27">
        <f t="shared" ca="1" si="24"/>
        <v>0</v>
      </c>
    </row>
    <row r="32" spans="1:54" x14ac:dyDescent="0.3">
      <c r="A32" s="13">
        <f>Persoonsgegevens!A28</f>
        <v>30127</v>
      </c>
      <c r="B32" s="13" t="str">
        <f>Persoonsgegevens!B28</f>
        <v>VELDWIJK</v>
      </c>
      <c r="C32" s="13" t="str">
        <f>Persoonsgegevens!C28</f>
        <v>DENNIS IVENS</v>
      </c>
      <c r="D32" s="13" t="str">
        <f>Persoonsgegevens!E28</f>
        <v>ANNA ZORGWEG 7</v>
      </c>
      <c r="E32" s="41">
        <f>IF(Persoonsgegevens!G28&lt;1900,"",Persoonsgegevens!G28)</f>
        <v>30855</v>
      </c>
      <c r="F32" s="45" t="str">
        <f>Persoonsgegevens!N28</f>
        <v>DSB</v>
      </c>
      <c r="G32" s="45">
        <f>Persoonsgegevens!O28</f>
        <v>9874194</v>
      </c>
      <c r="H32" s="41">
        <f>IF(Persoonsgegevens!J28&lt;1900,"",Persoonsgegevens!J28)</f>
        <v>41116</v>
      </c>
      <c r="I32" s="25">
        <f>Persoonsgegevens!D28</f>
        <v>9</v>
      </c>
      <c r="J32" s="14">
        <f>Uren!D28</f>
        <v>0</v>
      </c>
      <c r="K32" s="14">
        <f>Uren!G28</f>
        <v>0</v>
      </c>
      <c r="M32" s="14">
        <f>Uren!E28</f>
        <v>0</v>
      </c>
      <c r="N32" s="14">
        <f>Uren!F28</f>
        <v>0</v>
      </c>
      <c r="O32" s="34">
        <f t="shared" si="1"/>
        <v>0</v>
      </c>
      <c r="P32" s="34">
        <f t="shared" si="2"/>
        <v>0</v>
      </c>
      <c r="Q32" s="34">
        <f t="shared" si="3"/>
        <v>0</v>
      </c>
      <c r="R32" s="34">
        <f t="shared" si="4"/>
        <v>0</v>
      </c>
      <c r="S32" s="26">
        <v>0</v>
      </c>
      <c r="T32" s="26">
        <v>0</v>
      </c>
      <c r="U32" s="26">
        <v>0</v>
      </c>
      <c r="V32" s="34">
        <f t="shared" si="0"/>
        <v>0</v>
      </c>
      <c r="W32" s="34">
        <f t="shared" si="5"/>
        <v>0</v>
      </c>
      <c r="X32" s="34">
        <v>0</v>
      </c>
      <c r="Y32" s="34">
        <v>0</v>
      </c>
      <c r="Z32" s="34">
        <f t="shared" si="6"/>
        <v>0</v>
      </c>
      <c r="AA32" s="34">
        <f t="shared" si="7"/>
        <v>0</v>
      </c>
      <c r="AB32" s="34">
        <f ca="1">ROUND(IF(Persoonsgegevens!M28&lt;55,Z32*$AB$1,0),2)</f>
        <v>0</v>
      </c>
      <c r="AC32" s="34">
        <f t="shared" ca="1" si="8"/>
        <v>0</v>
      </c>
      <c r="AD32" s="34">
        <f>'Verzekering ZK'!D28</f>
        <v>0</v>
      </c>
      <c r="AE32" s="34">
        <f t="shared" ca="1" si="27"/>
        <v>0</v>
      </c>
      <c r="AF32" s="34">
        <f t="shared" ca="1" si="9"/>
        <v>0</v>
      </c>
      <c r="AG32" s="35">
        <f t="shared" ca="1" si="10"/>
        <v>-2646</v>
      </c>
      <c r="AH32" s="34">
        <f t="shared" ca="1" si="25"/>
        <v>0</v>
      </c>
      <c r="AI32" s="35">
        <f t="shared" ca="1" si="11"/>
        <v>-2646</v>
      </c>
      <c r="AJ32" s="34">
        <f t="shared" ca="1" si="12"/>
        <v>0</v>
      </c>
      <c r="AK32" s="35">
        <f t="shared" ca="1" si="13"/>
        <v>0</v>
      </c>
      <c r="AL32" s="34">
        <f t="shared" ca="1" si="26"/>
        <v>0</v>
      </c>
      <c r="AM32" s="35">
        <f t="shared" ca="1" si="14"/>
        <v>0</v>
      </c>
      <c r="AN32" s="34">
        <f t="shared" ca="1" si="15"/>
        <v>0</v>
      </c>
      <c r="AO32" s="35">
        <f t="shared" ca="1" si="16"/>
        <v>0</v>
      </c>
      <c r="AP32" s="34">
        <f t="shared" ca="1" si="17"/>
        <v>0</v>
      </c>
      <c r="AQ32" s="34">
        <f t="shared" ca="1" si="18"/>
        <v>0</v>
      </c>
      <c r="AR32" s="34">
        <f t="shared" si="19"/>
        <v>0</v>
      </c>
      <c r="AS32" s="34">
        <f t="shared" ca="1" si="20"/>
        <v>0</v>
      </c>
      <c r="AT32" s="34">
        <f t="shared" ca="1" si="21"/>
        <v>0</v>
      </c>
      <c r="AU32" s="27">
        <f t="shared" ca="1" si="22"/>
        <v>0</v>
      </c>
      <c r="AV32" s="27">
        <f ca="1">ROUND(IF(Persoonsgegevens!M28&lt;60,$AV$1*AE32,0),2)</f>
        <v>0</v>
      </c>
      <c r="AW32" s="28">
        <f t="shared" ca="1" si="23"/>
        <v>0</v>
      </c>
      <c r="AX32" s="17">
        <f>Voorschotten!D28</f>
        <v>0</v>
      </c>
      <c r="AY32" s="17">
        <f>Inhoudingen_Uniform!D28</f>
        <v>0</v>
      </c>
      <c r="AZ32" s="17">
        <f>Inhoudingen_Boetes!D28</f>
        <v>0</v>
      </c>
      <c r="BA32" s="17">
        <f>Tegoeden!D28</f>
        <v>0</v>
      </c>
      <c r="BB32" s="27">
        <f t="shared" ca="1" si="24"/>
        <v>0</v>
      </c>
    </row>
    <row r="33" spans="1:54" x14ac:dyDescent="0.3">
      <c r="A33" s="13">
        <f>Persoonsgegevens!A29</f>
        <v>30128</v>
      </c>
      <c r="B33" s="13" t="str">
        <f>Persoonsgegevens!B29</f>
        <v>SALEM</v>
      </c>
      <c r="C33" s="13" t="str">
        <f>Persoonsgegevens!C29</f>
        <v>MARLON R.</v>
      </c>
      <c r="D33" s="13" t="str">
        <f>Persoonsgegevens!E29</f>
        <v>BAITALIWEG 46</v>
      </c>
      <c r="E33" s="41">
        <f>IF(Persoonsgegevens!G29&lt;1900,"",Persoonsgegevens!G29)</f>
        <v>25237</v>
      </c>
      <c r="F33" s="45" t="str">
        <f>Persoonsgegevens!N29</f>
        <v>DSB</v>
      </c>
      <c r="G33" s="45">
        <f>Persoonsgegevens!O29</f>
        <v>9633766</v>
      </c>
      <c r="H33" s="41">
        <f>IF(Persoonsgegevens!J29&lt;1900,"",Persoonsgegevens!J29)</f>
        <v>41410</v>
      </c>
      <c r="I33" s="25">
        <f>Persoonsgegevens!D29</f>
        <v>7.31</v>
      </c>
      <c r="J33" s="14">
        <f>Uren!D29</f>
        <v>0</v>
      </c>
      <c r="K33" s="14">
        <f>Uren!G29</f>
        <v>0</v>
      </c>
      <c r="M33" s="14">
        <f>Uren!E29</f>
        <v>0</v>
      </c>
      <c r="N33" s="14">
        <f>Uren!F29</f>
        <v>0</v>
      </c>
      <c r="O33" s="34">
        <f t="shared" si="1"/>
        <v>0</v>
      </c>
      <c r="P33" s="34">
        <f t="shared" si="2"/>
        <v>0</v>
      </c>
      <c r="Q33" s="34">
        <f t="shared" si="3"/>
        <v>0</v>
      </c>
      <c r="R33" s="34">
        <f t="shared" si="4"/>
        <v>0</v>
      </c>
      <c r="S33" s="26">
        <v>0</v>
      </c>
      <c r="T33" s="26">
        <v>0</v>
      </c>
      <c r="U33" s="26">
        <v>0</v>
      </c>
      <c r="V33" s="34">
        <f t="shared" si="0"/>
        <v>0</v>
      </c>
      <c r="W33" s="34">
        <f t="shared" si="5"/>
        <v>0</v>
      </c>
      <c r="X33" s="34">
        <v>0</v>
      </c>
      <c r="Y33" s="34">
        <v>0</v>
      </c>
      <c r="Z33" s="34">
        <f t="shared" si="6"/>
        <v>0</v>
      </c>
      <c r="AA33" s="34">
        <f t="shared" si="7"/>
        <v>0</v>
      </c>
      <c r="AB33" s="34">
        <f ca="1">ROUND(IF(Persoonsgegevens!M29&lt;55,Z33*$AB$1,0),2)</f>
        <v>0</v>
      </c>
      <c r="AC33" s="34">
        <f t="shared" ca="1" si="8"/>
        <v>0</v>
      </c>
      <c r="AD33" s="34">
        <f>'Verzekering ZK'!D29</f>
        <v>0</v>
      </c>
      <c r="AE33" s="34">
        <f t="shared" ca="1" si="27"/>
        <v>0</v>
      </c>
      <c r="AF33" s="34">
        <f t="shared" ca="1" si="9"/>
        <v>0</v>
      </c>
      <c r="AG33" s="35">
        <f t="shared" ca="1" si="10"/>
        <v>-2646</v>
      </c>
      <c r="AH33" s="34">
        <f t="shared" ca="1" si="25"/>
        <v>0</v>
      </c>
      <c r="AI33" s="35">
        <f t="shared" ca="1" si="11"/>
        <v>-2646</v>
      </c>
      <c r="AJ33" s="34">
        <f t="shared" ca="1" si="12"/>
        <v>0</v>
      </c>
      <c r="AK33" s="35">
        <f t="shared" ca="1" si="13"/>
        <v>0</v>
      </c>
      <c r="AL33" s="34">
        <f t="shared" ca="1" si="26"/>
        <v>0</v>
      </c>
      <c r="AM33" s="35">
        <f t="shared" ca="1" si="14"/>
        <v>0</v>
      </c>
      <c r="AN33" s="34">
        <f t="shared" ca="1" si="15"/>
        <v>0</v>
      </c>
      <c r="AO33" s="35">
        <f t="shared" ca="1" si="16"/>
        <v>0</v>
      </c>
      <c r="AP33" s="34">
        <f t="shared" ca="1" si="17"/>
        <v>0</v>
      </c>
      <c r="AQ33" s="34">
        <f t="shared" ca="1" si="18"/>
        <v>0</v>
      </c>
      <c r="AR33" s="34">
        <f t="shared" si="19"/>
        <v>0</v>
      </c>
      <c r="AS33" s="34">
        <f t="shared" ca="1" si="20"/>
        <v>0</v>
      </c>
      <c r="AT33" s="34">
        <f t="shared" ca="1" si="21"/>
        <v>0</v>
      </c>
      <c r="AU33" s="27">
        <f t="shared" ca="1" si="22"/>
        <v>0</v>
      </c>
      <c r="AV33" s="27">
        <f ca="1">ROUND(IF(Persoonsgegevens!M29&lt;60,$AV$1*AE33,0),2)</f>
        <v>0</v>
      </c>
      <c r="AW33" s="28">
        <f t="shared" ca="1" si="23"/>
        <v>0</v>
      </c>
      <c r="AX33" s="17">
        <f>Voorschotten!D29</f>
        <v>0</v>
      </c>
      <c r="AY33" s="17">
        <f>Inhoudingen_Uniform!D29</f>
        <v>0</v>
      </c>
      <c r="AZ33" s="17">
        <f>Inhoudingen_Boetes!D29</f>
        <v>0</v>
      </c>
      <c r="BA33" s="17">
        <f>Tegoeden!D29</f>
        <v>0</v>
      </c>
      <c r="BB33" s="27">
        <f t="shared" ca="1" si="24"/>
        <v>0</v>
      </c>
    </row>
    <row r="34" spans="1:54" x14ac:dyDescent="0.3">
      <c r="A34" s="13">
        <f>Persoonsgegevens!A30</f>
        <v>30129</v>
      </c>
      <c r="B34" s="13" t="str">
        <f>Persoonsgegevens!B30</f>
        <v>TROON</v>
      </c>
      <c r="C34" s="13" t="str">
        <f>Persoonsgegevens!C30</f>
        <v>GERARDUS</v>
      </c>
      <c r="D34" s="13" t="str">
        <f>Persoonsgegevens!E30</f>
        <v>VAN IDSINGASTRAAT 1</v>
      </c>
      <c r="E34" s="41">
        <f>IF(Persoonsgegevens!G30&lt;1900,"",Persoonsgegevens!G30)</f>
        <v>14029</v>
      </c>
      <c r="F34" s="45" t="str">
        <f>Persoonsgegevens!N30</f>
        <v>DSB</v>
      </c>
      <c r="G34" s="45">
        <f>Persoonsgegevens!O30</f>
        <v>1154478</v>
      </c>
      <c r="H34" s="41">
        <f>IF(Persoonsgegevens!J30&lt;1900,"",Persoonsgegevens!J30)</f>
        <v>33409</v>
      </c>
      <c r="I34" s="25">
        <f>Persoonsgegevens!D30</f>
        <v>10.5</v>
      </c>
      <c r="J34" s="14">
        <f>Uren!D30</f>
        <v>0</v>
      </c>
      <c r="K34" s="14">
        <f>Uren!G30</f>
        <v>0</v>
      </c>
      <c r="M34" s="14">
        <f>Uren!E30</f>
        <v>0</v>
      </c>
      <c r="N34" s="14">
        <f>Uren!F30</f>
        <v>0</v>
      </c>
      <c r="O34" s="34">
        <f t="shared" si="1"/>
        <v>0</v>
      </c>
      <c r="P34" s="34">
        <f t="shared" si="2"/>
        <v>0</v>
      </c>
      <c r="Q34" s="34">
        <f t="shared" si="3"/>
        <v>0</v>
      </c>
      <c r="R34" s="34">
        <f t="shared" si="4"/>
        <v>0</v>
      </c>
      <c r="S34" s="26">
        <v>0</v>
      </c>
      <c r="T34" s="26">
        <v>0</v>
      </c>
      <c r="U34" s="26">
        <v>0</v>
      </c>
      <c r="V34" s="34">
        <f t="shared" si="0"/>
        <v>0</v>
      </c>
      <c r="W34" s="34">
        <f t="shared" si="5"/>
        <v>0</v>
      </c>
      <c r="X34" s="34">
        <v>0</v>
      </c>
      <c r="Y34" s="34">
        <v>0</v>
      </c>
      <c r="Z34" s="34">
        <f t="shared" si="6"/>
        <v>0</v>
      </c>
      <c r="AA34" s="34">
        <f t="shared" si="7"/>
        <v>0</v>
      </c>
      <c r="AB34" s="34">
        <f ca="1">ROUND(IF(Persoonsgegevens!M30&lt;55,Z34*$AB$1,0),2)</f>
        <v>0</v>
      </c>
      <c r="AC34" s="34">
        <f t="shared" ca="1" si="8"/>
        <v>0</v>
      </c>
      <c r="AD34" s="34">
        <f>'Verzekering ZK'!D30</f>
        <v>0</v>
      </c>
      <c r="AE34" s="34">
        <f t="shared" ca="1" si="27"/>
        <v>0</v>
      </c>
      <c r="AF34" s="34">
        <f t="shared" ca="1" si="9"/>
        <v>0</v>
      </c>
      <c r="AG34" s="35">
        <f t="shared" ca="1" si="10"/>
        <v>-2646</v>
      </c>
      <c r="AH34" s="34">
        <f t="shared" ca="1" si="25"/>
        <v>0</v>
      </c>
      <c r="AI34" s="35">
        <f t="shared" ca="1" si="11"/>
        <v>-2646</v>
      </c>
      <c r="AJ34" s="34">
        <f t="shared" ca="1" si="12"/>
        <v>0</v>
      </c>
      <c r="AK34" s="35">
        <f t="shared" ca="1" si="13"/>
        <v>0</v>
      </c>
      <c r="AL34" s="34">
        <f t="shared" ca="1" si="26"/>
        <v>0</v>
      </c>
      <c r="AM34" s="35">
        <f t="shared" ca="1" si="14"/>
        <v>0</v>
      </c>
      <c r="AN34" s="34">
        <f t="shared" ca="1" si="15"/>
        <v>0</v>
      </c>
      <c r="AO34" s="35">
        <f t="shared" ca="1" si="16"/>
        <v>0</v>
      </c>
      <c r="AP34" s="34">
        <f t="shared" ca="1" si="17"/>
        <v>0</v>
      </c>
      <c r="AQ34" s="34">
        <f t="shared" ca="1" si="18"/>
        <v>0</v>
      </c>
      <c r="AR34" s="34">
        <f t="shared" si="19"/>
        <v>0</v>
      </c>
      <c r="AS34" s="34">
        <f t="shared" ca="1" si="20"/>
        <v>0</v>
      </c>
      <c r="AT34" s="34">
        <f t="shared" ca="1" si="21"/>
        <v>0</v>
      </c>
      <c r="AU34" s="27">
        <f t="shared" ca="1" si="22"/>
        <v>0</v>
      </c>
      <c r="AV34" s="27">
        <f ca="1">ROUND(IF(Persoonsgegevens!M30&lt;60,$AV$1*AE34,0),2)</f>
        <v>0</v>
      </c>
      <c r="AW34" s="28">
        <f t="shared" ca="1" si="23"/>
        <v>0</v>
      </c>
      <c r="AX34" s="17">
        <f>Voorschotten!D30</f>
        <v>0</v>
      </c>
      <c r="AY34" s="17">
        <f>Inhoudingen_Uniform!D30</f>
        <v>0</v>
      </c>
      <c r="AZ34" s="17">
        <f>Inhoudingen_Boetes!D30</f>
        <v>0</v>
      </c>
      <c r="BA34" s="17">
        <f>Tegoeden!D30</f>
        <v>0</v>
      </c>
      <c r="BB34" s="27">
        <f t="shared" ca="1" si="24"/>
        <v>0</v>
      </c>
    </row>
    <row r="35" spans="1:54" x14ac:dyDescent="0.3">
      <c r="A35" s="13">
        <f>Persoonsgegevens!A31</f>
        <v>30130</v>
      </c>
      <c r="B35" s="13" t="str">
        <f>Persoonsgegevens!B31</f>
        <v>HELD</v>
      </c>
      <c r="C35" s="13" t="str">
        <f>Persoonsgegevens!C31</f>
        <v>REGINALD</v>
      </c>
      <c r="D35" s="13" t="str">
        <f>Persoonsgegevens!E31</f>
        <v>FEFISTONSTRAAT</v>
      </c>
      <c r="E35" s="41">
        <f>IF(Persoonsgegevens!G31&lt;1900,"",Persoonsgegevens!G31)</f>
        <v>21721</v>
      </c>
      <c r="F35" s="45" t="str">
        <f>Persoonsgegevens!N31</f>
        <v>DSB</v>
      </c>
      <c r="G35" s="45">
        <f>Persoonsgegevens!O31</f>
        <v>2744112</v>
      </c>
      <c r="H35" s="41">
        <f>IF(Persoonsgegevens!J31&lt;1900,"",Persoonsgegevens!J31)</f>
        <v>39356</v>
      </c>
      <c r="I35" s="25">
        <f>Persoonsgegevens!D31</f>
        <v>8.6</v>
      </c>
      <c r="J35" s="14">
        <f>Uren!D31</f>
        <v>0</v>
      </c>
      <c r="K35" s="14">
        <f>Uren!G31</f>
        <v>0</v>
      </c>
      <c r="M35" s="14">
        <f>Uren!E31</f>
        <v>0</v>
      </c>
      <c r="N35" s="14">
        <f>Uren!F31</f>
        <v>0</v>
      </c>
      <c r="O35" s="34">
        <f t="shared" si="1"/>
        <v>0</v>
      </c>
      <c r="P35" s="34">
        <f t="shared" si="2"/>
        <v>0</v>
      </c>
      <c r="Q35" s="34">
        <f t="shared" si="3"/>
        <v>0</v>
      </c>
      <c r="R35" s="34">
        <f t="shared" si="4"/>
        <v>0</v>
      </c>
      <c r="S35" s="26">
        <v>0</v>
      </c>
      <c r="T35" s="26">
        <v>0</v>
      </c>
      <c r="U35" s="26">
        <v>0</v>
      </c>
      <c r="V35" s="34">
        <f t="shared" si="0"/>
        <v>0</v>
      </c>
      <c r="W35" s="34">
        <f t="shared" si="5"/>
        <v>0</v>
      </c>
      <c r="X35" s="34">
        <v>0</v>
      </c>
      <c r="Y35" s="34">
        <v>0</v>
      </c>
      <c r="Z35" s="34">
        <f t="shared" si="6"/>
        <v>0</v>
      </c>
      <c r="AA35" s="34">
        <f t="shared" si="7"/>
        <v>0</v>
      </c>
      <c r="AB35" s="34">
        <f ca="1">ROUND(IF(Persoonsgegevens!M31&lt;55,Z35*$AB$1,0),2)</f>
        <v>0</v>
      </c>
      <c r="AC35" s="34">
        <f t="shared" ca="1" si="8"/>
        <v>0</v>
      </c>
      <c r="AD35" s="34">
        <f>'Verzekering ZK'!D31</f>
        <v>0</v>
      </c>
      <c r="AE35" s="34">
        <f t="shared" ca="1" si="27"/>
        <v>0</v>
      </c>
      <c r="AF35" s="34">
        <f t="shared" ca="1" si="9"/>
        <v>0</v>
      </c>
      <c r="AG35" s="35">
        <f t="shared" ca="1" si="10"/>
        <v>-2646</v>
      </c>
      <c r="AH35" s="34">
        <f t="shared" ca="1" si="25"/>
        <v>0</v>
      </c>
      <c r="AI35" s="35">
        <f t="shared" ca="1" si="11"/>
        <v>-2646</v>
      </c>
      <c r="AJ35" s="34">
        <f t="shared" ca="1" si="12"/>
        <v>0</v>
      </c>
      <c r="AK35" s="35">
        <f t="shared" ca="1" si="13"/>
        <v>0</v>
      </c>
      <c r="AL35" s="34">
        <f t="shared" ca="1" si="26"/>
        <v>0</v>
      </c>
      <c r="AM35" s="35">
        <f t="shared" ca="1" si="14"/>
        <v>0</v>
      </c>
      <c r="AN35" s="34">
        <f t="shared" ca="1" si="15"/>
        <v>0</v>
      </c>
      <c r="AO35" s="35">
        <f t="shared" ca="1" si="16"/>
        <v>0</v>
      </c>
      <c r="AP35" s="34">
        <f t="shared" ca="1" si="17"/>
        <v>0</v>
      </c>
      <c r="AQ35" s="34">
        <f t="shared" ca="1" si="18"/>
        <v>0</v>
      </c>
      <c r="AR35" s="34">
        <f t="shared" si="19"/>
        <v>0</v>
      </c>
      <c r="AS35" s="34">
        <f t="shared" ca="1" si="20"/>
        <v>0</v>
      </c>
      <c r="AT35" s="34">
        <f t="shared" ca="1" si="21"/>
        <v>0</v>
      </c>
      <c r="AU35" s="27">
        <f t="shared" ca="1" si="22"/>
        <v>0</v>
      </c>
      <c r="AV35" s="27">
        <f ca="1">ROUND(IF(Persoonsgegevens!M31&lt;60,$AV$1*AE35,0),2)</f>
        <v>0</v>
      </c>
      <c r="AW35" s="28">
        <f t="shared" ca="1" si="23"/>
        <v>0</v>
      </c>
      <c r="AX35" s="17">
        <f>Voorschotten!D31</f>
        <v>0</v>
      </c>
      <c r="AY35" s="17">
        <f>Inhoudingen_Uniform!D31</f>
        <v>0</v>
      </c>
      <c r="AZ35" s="17">
        <f>Inhoudingen_Boetes!D31</f>
        <v>0</v>
      </c>
      <c r="BA35" s="17">
        <f>Tegoeden!D31</f>
        <v>0</v>
      </c>
      <c r="BB35" s="27">
        <f t="shared" ca="1" si="24"/>
        <v>0</v>
      </c>
    </row>
    <row r="36" spans="1:54" x14ac:dyDescent="0.3">
      <c r="A36" s="13">
        <f>Persoonsgegevens!A32</f>
        <v>30131</v>
      </c>
      <c r="B36" s="13" t="str">
        <f>Persoonsgegevens!B32</f>
        <v>VAN THOLL</v>
      </c>
      <c r="C36" s="13" t="str">
        <f>Persoonsgegevens!C32</f>
        <v>MARC</v>
      </c>
      <c r="D36" s="13" t="str">
        <f>Persoonsgegevens!E32</f>
        <v>MARMERSTRAAT 25</v>
      </c>
      <c r="E36" s="41">
        <f>IF(Persoonsgegevens!G32&lt;1900,"",Persoonsgegevens!G32)</f>
        <v>26193</v>
      </c>
      <c r="F36" s="45" t="str">
        <f>Persoonsgegevens!N32</f>
        <v>DSB</v>
      </c>
      <c r="G36" s="45">
        <f>Persoonsgegevens!O32</f>
        <v>6663982</v>
      </c>
      <c r="H36" s="41">
        <f>IF(Persoonsgegevens!J32&lt;1900,"",Persoonsgegevens!J32)</f>
        <v>41381</v>
      </c>
      <c r="I36" s="25">
        <f>Persoonsgegevens!D32</f>
        <v>8.6</v>
      </c>
      <c r="J36" s="14">
        <f>Uren!D32</f>
        <v>0</v>
      </c>
      <c r="K36" s="14">
        <f>Uren!G32</f>
        <v>0</v>
      </c>
      <c r="M36" s="14">
        <f>Uren!E32</f>
        <v>0</v>
      </c>
      <c r="N36" s="14">
        <f>Uren!F32</f>
        <v>0</v>
      </c>
      <c r="O36" s="34">
        <f t="shared" si="1"/>
        <v>0</v>
      </c>
      <c r="P36" s="34">
        <f t="shared" si="2"/>
        <v>0</v>
      </c>
      <c r="Q36" s="34">
        <f t="shared" si="3"/>
        <v>0</v>
      </c>
      <c r="R36" s="34">
        <f t="shared" si="4"/>
        <v>0</v>
      </c>
      <c r="S36" s="26">
        <v>0</v>
      </c>
      <c r="T36" s="26">
        <v>0</v>
      </c>
      <c r="U36" s="26">
        <v>0</v>
      </c>
      <c r="V36" s="34">
        <f t="shared" si="0"/>
        <v>0</v>
      </c>
      <c r="W36" s="34">
        <f t="shared" si="5"/>
        <v>0</v>
      </c>
      <c r="X36" s="34">
        <v>0</v>
      </c>
      <c r="Y36" s="34">
        <v>0</v>
      </c>
      <c r="Z36" s="34">
        <f t="shared" si="6"/>
        <v>0</v>
      </c>
      <c r="AA36" s="34">
        <f t="shared" si="7"/>
        <v>0</v>
      </c>
      <c r="AB36" s="34">
        <f ca="1">ROUND(IF(Persoonsgegevens!M32&lt;55,Z36*$AB$1,0),2)</f>
        <v>0</v>
      </c>
      <c r="AC36" s="34">
        <f t="shared" ca="1" si="8"/>
        <v>0</v>
      </c>
      <c r="AD36" s="34">
        <f>'Verzekering ZK'!D32</f>
        <v>0</v>
      </c>
      <c r="AE36" s="34">
        <f t="shared" ca="1" si="27"/>
        <v>0</v>
      </c>
      <c r="AF36" s="34">
        <f t="shared" ca="1" si="9"/>
        <v>0</v>
      </c>
      <c r="AG36" s="35">
        <f t="shared" ca="1" si="10"/>
        <v>-2646</v>
      </c>
      <c r="AH36" s="34">
        <f t="shared" ca="1" si="25"/>
        <v>0</v>
      </c>
      <c r="AI36" s="35">
        <f t="shared" ca="1" si="11"/>
        <v>-2646</v>
      </c>
      <c r="AJ36" s="34">
        <f t="shared" ca="1" si="12"/>
        <v>0</v>
      </c>
      <c r="AK36" s="35">
        <f t="shared" ca="1" si="13"/>
        <v>0</v>
      </c>
      <c r="AL36" s="34">
        <f t="shared" ca="1" si="26"/>
        <v>0</v>
      </c>
      <c r="AM36" s="35">
        <f t="shared" ca="1" si="14"/>
        <v>0</v>
      </c>
      <c r="AN36" s="34">
        <f t="shared" ca="1" si="15"/>
        <v>0</v>
      </c>
      <c r="AO36" s="35">
        <f t="shared" ca="1" si="16"/>
        <v>0</v>
      </c>
      <c r="AP36" s="34">
        <f t="shared" ca="1" si="17"/>
        <v>0</v>
      </c>
      <c r="AQ36" s="34">
        <f t="shared" ca="1" si="18"/>
        <v>0</v>
      </c>
      <c r="AR36" s="34">
        <f t="shared" si="19"/>
        <v>0</v>
      </c>
      <c r="AS36" s="34">
        <f t="shared" ca="1" si="20"/>
        <v>0</v>
      </c>
      <c r="AT36" s="34">
        <f t="shared" ca="1" si="21"/>
        <v>0</v>
      </c>
      <c r="AU36" s="27">
        <f t="shared" ca="1" si="22"/>
        <v>0</v>
      </c>
      <c r="AV36" s="27">
        <f ca="1">ROUND(IF(Persoonsgegevens!M32&lt;60,$AV$1*AE36,0),2)</f>
        <v>0</v>
      </c>
      <c r="AW36" s="28">
        <f t="shared" ca="1" si="23"/>
        <v>0</v>
      </c>
      <c r="AX36" s="17">
        <f>Voorschotten!D32</f>
        <v>0</v>
      </c>
      <c r="AY36" s="17">
        <f>Inhoudingen_Uniform!D32</f>
        <v>0</v>
      </c>
      <c r="AZ36" s="17">
        <f>Inhoudingen_Boetes!D32</f>
        <v>0</v>
      </c>
      <c r="BA36" s="17">
        <f>Tegoeden!D32</f>
        <v>0</v>
      </c>
      <c r="BB36" s="27">
        <f t="shared" ca="1" si="24"/>
        <v>0</v>
      </c>
    </row>
    <row r="37" spans="1:54" x14ac:dyDescent="0.3">
      <c r="A37" s="13">
        <f>Persoonsgegevens!A33</f>
        <v>30132</v>
      </c>
      <c r="B37" s="13" t="str">
        <f>Persoonsgegevens!B33</f>
        <v>GROENFELD</v>
      </c>
      <c r="C37" s="13" t="str">
        <f>Persoonsgegevens!C33</f>
        <v>RENATE</v>
      </c>
      <c r="D37" s="13" t="str">
        <f>Persoonsgegevens!E33</f>
        <v>ELIZABETHWEG 32</v>
      </c>
      <c r="E37" s="41">
        <f>IF(Persoonsgegevens!G33&lt;1900,"",Persoonsgegevens!G33)</f>
        <v>28001</v>
      </c>
      <c r="F37" s="45" t="str">
        <f>Persoonsgegevens!N33</f>
        <v>DSB</v>
      </c>
      <c r="G37" s="45">
        <f>Persoonsgegevens!O33</f>
        <v>2538105</v>
      </c>
      <c r="H37" s="41">
        <f>IF(Persoonsgegevens!J33&lt;1900,"",Persoonsgegevens!J33)</f>
        <v>42761</v>
      </c>
      <c r="I37" s="25">
        <f>Persoonsgegevens!D33</f>
        <v>8.6</v>
      </c>
      <c r="J37" s="14">
        <f>Uren!D33</f>
        <v>0</v>
      </c>
      <c r="K37" s="14">
        <f>Uren!G33</f>
        <v>0</v>
      </c>
      <c r="M37" s="14">
        <f>Uren!E33</f>
        <v>0</v>
      </c>
      <c r="N37" s="14">
        <f>Uren!F33</f>
        <v>0</v>
      </c>
      <c r="O37" s="34">
        <f t="shared" si="1"/>
        <v>0</v>
      </c>
      <c r="P37" s="34">
        <f t="shared" si="2"/>
        <v>0</v>
      </c>
      <c r="Q37" s="34">
        <f t="shared" si="3"/>
        <v>0</v>
      </c>
      <c r="R37" s="34">
        <f t="shared" si="4"/>
        <v>0</v>
      </c>
      <c r="S37" s="26">
        <v>0</v>
      </c>
      <c r="T37" s="26">
        <v>0</v>
      </c>
      <c r="U37" s="26">
        <v>0</v>
      </c>
      <c r="V37" s="34">
        <f t="shared" si="0"/>
        <v>0</v>
      </c>
      <c r="W37" s="34">
        <f t="shared" si="5"/>
        <v>0</v>
      </c>
      <c r="X37" s="34">
        <v>0</v>
      </c>
      <c r="Y37" s="34">
        <v>0</v>
      </c>
      <c r="Z37" s="34">
        <f t="shared" si="6"/>
        <v>0</v>
      </c>
      <c r="AA37" s="34">
        <f t="shared" si="7"/>
        <v>0</v>
      </c>
      <c r="AB37" s="34">
        <f ca="1">ROUND(IF(Persoonsgegevens!M33&lt;55,Z37*$AB$1,0),2)</f>
        <v>0</v>
      </c>
      <c r="AC37" s="34">
        <f t="shared" ca="1" si="8"/>
        <v>0</v>
      </c>
      <c r="AD37" s="34">
        <f>'Verzekering ZK'!D33</f>
        <v>0</v>
      </c>
      <c r="AE37" s="34">
        <f t="shared" ca="1" si="27"/>
        <v>0</v>
      </c>
      <c r="AF37" s="34">
        <f t="shared" ca="1" si="9"/>
        <v>0</v>
      </c>
      <c r="AG37" s="35">
        <f t="shared" ca="1" si="10"/>
        <v>-2646</v>
      </c>
      <c r="AH37" s="34">
        <f t="shared" ca="1" si="25"/>
        <v>0</v>
      </c>
      <c r="AI37" s="35">
        <f t="shared" ca="1" si="11"/>
        <v>-2646</v>
      </c>
      <c r="AJ37" s="34">
        <f t="shared" ca="1" si="12"/>
        <v>0</v>
      </c>
      <c r="AK37" s="35">
        <f t="shared" ca="1" si="13"/>
        <v>0</v>
      </c>
      <c r="AL37" s="34">
        <f t="shared" ca="1" si="26"/>
        <v>0</v>
      </c>
      <c r="AM37" s="35">
        <f t="shared" ca="1" si="14"/>
        <v>0</v>
      </c>
      <c r="AN37" s="34">
        <f t="shared" ca="1" si="15"/>
        <v>0</v>
      </c>
      <c r="AO37" s="35">
        <f t="shared" ca="1" si="16"/>
        <v>0</v>
      </c>
      <c r="AP37" s="34">
        <f t="shared" ca="1" si="17"/>
        <v>0</v>
      </c>
      <c r="AQ37" s="34">
        <f t="shared" ca="1" si="18"/>
        <v>0</v>
      </c>
      <c r="AR37" s="34">
        <f t="shared" si="19"/>
        <v>0</v>
      </c>
      <c r="AS37" s="34">
        <f t="shared" ca="1" si="20"/>
        <v>0</v>
      </c>
      <c r="AT37" s="34">
        <f t="shared" ca="1" si="21"/>
        <v>0</v>
      </c>
      <c r="AU37" s="27">
        <f t="shared" ca="1" si="22"/>
        <v>0</v>
      </c>
      <c r="AV37" s="27">
        <f ca="1">ROUND(IF(Persoonsgegevens!M33&lt;60,$AV$1*AE37,0),2)</f>
        <v>0</v>
      </c>
      <c r="AW37" s="28">
        <f t="shared" ca="1" si="23"/>
        <v>0</v>
      </c>
      <c r="AX37" s="17">
        <f>Voorschotten!D33</f>
        <v>0</v>
      </c>
      <c r="AY37" s="17">
        <f>Inhoudingen_Uniform!D33</f>
        <v>0</v>
      </c>
      <c r="AZ37" s="17">
        <f>Inhoudingen_Boetes!D33</f>
        <v>0</v>
      </c>
      <c r="BA37" s="17">
        <f>Tegoeden!D33</f>
        <v>0</v>
      </c>
      <c r="BB37" s="27">
        <f t="shared" ca="1" si="24"/>
        <v>0</v>
      </c>
    </row>
    <row r="38" spans="1:54" x14ac:dyDescent="0.3">
      <c r="A38" s="13">
        <f>Persoonsgegevens!A34</f>
        <v>30133</v>
      </c>
      <c r="B38" s="13" t="str">
        <f>Persoonsgegevens!B34</f>
        <v>RAMDJAWAN</v>
      </c>
      <c r="C38" s="13" t="str">
        <f>Persoonsgegevens!C34</f>
        <v>GLENN</v>
      </c>
      <c r="D38" s="13" t="str">
        <f>Persoonsgegevens!E34</f>
        <v xml:space="preserve">ZONSTRAAT </v>
      </c>
      <c r="E38" s="41">
        <f>IF(Persoonsgegevens!G34&lt;1900,"",Persoonsgegevens!G34)</f>
        <v>25104</v>
      </c>
      <c r="F38" s="45" t="str">
        <f>Persoonsgegevens!N34</f>
        <v>DSB</v>
      </c>
      <c r="G38" s="45">
        <f>Persoonsgegevens!O34</f>
        <v>3092607</v>
      </c>
      <c r="H38" s="41">
        <f>IF(Persoonsgegevens!J34&lt;1900,"",Persoonsgegevens!J34)</f>
        <v>42059</v>
      </c>
      <c r="I38" s="25">
        <f>Persoonsgegevens!D34</f>
        <v>8.6</v>
      </c>
      <c r="J38" s="14">
        <f>Uren!D34</f>
        <v>0</v>
      </c>
      <c r="K38" s="14">
        <f>Uren!G34</f>
        <v>0</v>
      </c>
      <c r="M38" s="14">
        <f>Uren!E34</f>
        <v>0</v>
      </c>
      <c r="N38" s="14">
        <f>Uren!F34</f>
        <v>0</v>
      </c>
      <c r="O38" s="34">
        <f t="shared" si="1"/>
        <v>0</v>
      </c>
      <c r="P38" s="34">
        <f t="shared" si="2"/>
        <v>0</v>
      </c>
      <c r="Q38" s="34">
        <f t="shared" si="3"/>
        <v>0</v>
      </c>
      <c r="R38" s="34">
        <f t="shared" ref="R38:R54" si="28">K38*I38</f>
        <v>0</v>
      </c>
      <c r="S38" s="26">
        <v>0</v>
      </c>
      <c r="T38" s="26">
        <v>0</v>
      </c>
      <c r="U38" s="26">
        <v>0</v>
      </c>
      <c r="V38" s="34">
        <f t="shared" si="0"/>
        <v>0</v>
      </c>
      <c r="W38" s="34">
        <f t="shared" si="5"/>
        <v>0</v>
      </c>
      <c r="X38" s="34">
        <v>0</v>
      </c>
      <c r="Y38" s="34">
        <v>0</v>
      </c>
      <c r="Z38" s="34">
        <f t="shared" si="6"/>
        <v>0</v>
      </c>
      <c r="AA38" s="34">
        <f t="shared" si="7"/>
        <v>0</v>
      </c>
      <c r="AB38" s="34">
        <f ca="1">ROUND(IF(Persoonsgegevens!M34&lt;55,Z38*$AB$1,0),2)</f>
        <v>0</v>
      </c>
      <c r="AC38" s="34">
        <f t="shared" ca="1" si="8"/>
        <v>0</v>
      </c>
      <c r="AD38" s="34">
        <f>'Verzekering ZK'!D34</f>
        <v>0</v>
      </c>
      <c r="AE38" s="34">
        <f t="shared" ca="1" si="27"/>
        <v>0</v>
      </c>
      <c r="AF38" s="34">
        <f t="shared" ca="1" si="9"/>
        <v>0</v>
      </c>
      <c r="AG38" s="35">
        <f t="shared" ca="1" si="10"/>
        <v>-2646</v>
      </c>
      <c r="AH38" s="34">
        <f t="shared" ca="1" si="25"/>
        <v>0</v>
      </c>
      <c r="AI38" s="35">
        <f t="shared" ca="1" si="11"/>
        <v>-2646</v>
      </c>
      <c r="AJ38" s="34">
        <f t="shared" ca="1" si="12"/>
        <v>0</v>
      </c>
      <c r="AK38" s="35">
        <f t="shared" ca="1" si="13"/>
        <v>0</v>
      </c>
      <c r="AL38" s="34">
        <f t="shared" ca="1" si="26"/>
        <v>0</v>
      </c>
      <c r="AM38" s="35">
        <f t="shared" ca="1" si="14"/>
        <v>0</v>
      </c>
      <c r="AN38" s="34">
        <f t="shared" ca="1" si="15"/>
        <v>0</v>
      </c>
      <c r="AO38" s="35">
        <f t="shared" ca="1" si="16"/>
        <v>0</v>
      </c>
      <c r="AP38" s="34">
        <f t="shared" ca="1" si="17"/>
        <v>0</v>
      </c>
      <c r="AQ38" s="34">
        <f t="shared" ca="1" si="18"/>
        <v>0</v>
      </c>
      <c r="AR38" s="34">
        <f t="shared" si="19"/>
        <v>0</v>
      </c>
      <c r="AS38" s="34">
        <f t="shared" ca="1" si="20"/>
        <v>0</v>
      </c>
      <c r="AT38" s="34">
        <f t="shared" ca="1" si="21"/>
        <v>0</v>
      </c>
      <c r="AU38" s="27">
        <f t="shared" ca="1" si="22"/>
        <v>0</v>
      </c>
      <c r="AV38" s="27">
        <f ca="1">ROUND(IF(Persoonsgegevens!M34&lt;60,$AV$1*AE38,0),2)</f>
        <v>0</v>
      </c>
      <c r="AW38" s="28">
        <f t="shared" ca="1" si="23"/>
        <v>0</v>
      </c>
      <c r="AX38" s="17">
        <f>Voorschotten!D34</f>
        <v>0</v>
      </c>
      <c r="AY38" s="17">
        <f>Inhoudingen_Uniform!D34</f>
        <v>0</v>
      </c>
      <c r="AZ38" s="17">
        <f>Inhoudingen_Boetes!D34</f>
        <v>0</v>
      </c>
      <c r="BA38" s="17">
        <f>Tegoeden!D34</f>
        <v>0</v>
      </c>
      <c r="BB38" s="27">
        <f t="shared" ca="1" si="24"/>
        <v>0</v>
      </c>
    </row>
    <row r="39" spans="1:54" x14ac:dyDescent="0.3">
      <c r="A39" s="13">
        <f>Persoonsgegevens!A35</f>
        <v>30134</v>
      </c>
      <c r="B39" s="13" t="str">
        <f>Persoonsgegevens!B35</f>
        <v>VERWEY</v>
      </c>
      <c r="C39" s="13" t="str">
        <f>Persoonsgegevens!C35</f>
        <v>HENK</v>
      </c>
      <c r="D39" s="13" t="str">
        <f>Persoonsgegevens!E35</f>
        <v>LANGAGRASISTRAAT</v>
      </c>
      <c r="E39" s="41">
        <f>IF(Persoonsgegevens!G35&lt;1900,"",Persoonsgegevens!G35)</f>
        <v>23834</v>
      </c>
      <c r="F39" s="45" t="str">
        <f>Persoonsgegevens!N35</f>
        <v>RBC</v>
      </c>
      <c r="G39" s="45">
        <f>Persoonsgegevens!O35</f>
        <v>59714576</v>
      </c>
      <c r="H39" s="41">
        <f>IF(Persoonsgegevens!J35&lt;1900,"",Persoonsgegevens!J35)</f>
        <v>40910</v>
      </c>
      <c r="I39" s="25">
        <f>Persoonsgegevens!D35</f>
        <v>7.31</v>
      </c>
      <c r="J39" s="14">
        <f>Uren!D35</f>
        <v>0</v>
      </c>
      <c r="K39" s="14">
        <f>Uren!G35</f>
        <v>0</v>
      </c>
      <c r="M39" s="14">
        <f>Uren!E35</f>
        <v>0</v>
      </c>
      <c r="N39" s="14">
        <f>Uren!F35</f>
        <v>0</v>
      </c>
      <c r="O39" s="34">
        <f t="shared" si="1"/>
        <v>0</v>
      </c>
      <c r="P39" s="34">
        <f t="shared" si="2"/>
        <v>0</v>
      </c>
      <c r="Q39" s="34">
        <f t="shared" si="3"/>
        <v>0</v>
      </c>
      <c r="R39" s="34">
        <f t="shared" si="28"/>
        <v>0</v>
      </c>
      <c r="S39" s="26">
        <v>0</v>
      </c>
      <c r="T39" s="26">
        <v>0</v>
      </c>
      <c r="U39" s="26">
        <v>0</v>
      </c>
      <c r="V39" s="34">
        <f t="shared" si="0"/>
        <v>0</v>
      </c>
      <c r="W39" s="34">
        <f t="shared" si="5"/>
        <v>0</v>
      </c>
      <c r="X39" s="34">
        <v>0</v>
      </c>
      <c r="Y39" s="34">
        <v>0</v>
      </c>
      <c r="Z39" s="34">
        <f t="shared" si="6"/>
        <v>0</v>
      </c>
      <c r="AA39" s="34">
        <f t="shared" si="7"/>
        <v>0</v>
      </c>
      <c r="AB39" s="34">
        <f ca="1">ROUND(IF(Persoonsgegevens!M35&lt;55,Z39*$AB$1,0),2)</f>
        <v>0</v>
      </c>
      <c r="AC39" s="34">
        <f t="shared" ca="1" si="8"/>
        <v>0</v>
      </c>
      <c r="AD39" s="34">
        <f>'Verzekering ZK'!D35</f>
        <v>0</v>
      </c>
      <c r="AE39" s="34">
        <f t="shared" ca="1" si="27"/>
        <v>0</v>
      </c>
      <c r="AF39" s="34">
        <f t="shared" ca="1" si="9"/>
        <v>0</v>
      </c>
      <c r="AG39" s="35">
        <f t="shared" ca="1" si="10"/>
        <v>-2646</v>
      </c>
      <c r="AH39" s="34">
        <f t="shared" ca="1" si="25"/>
        <v>0</v>
      </c>
      <c r="AI39" s="35">
        <f t="shared" ca="1" si="11"/>
        <v>-2646</v>
      </c>
      <c r="AJ39" s="34">
        <f t="shared" ca="1" si="12"/>
        <v>0</v>
      </c>
      <c r="AK39" s="35">
        <f t="shared" ca="1" si="13"/>
        <v>0</v>
      </c>
      <c r="AL39" s="34">
        <f t="shared" ca="1" si="26"/>
        <v>0</v>
      </c>
      <c r="AM39" s="35">
        <f t="shared" ca="1" si="14"/>
        <v>0</v>
      </c>
      <c r="AN39" s="34">
        <f t="shared" ca="1" si="15"/>
        <v>0</v>
      </c>
      <c r="AO39" s="35">
        <f t="shared" ca="1" si="16"/>
        <v>0</v>
      </c>
      <c r="AP39" s="34">
        <f t="shared" ca="1" si="17"/>
        <v>0</v>
      </c>
      <c r="AQ39" s="34">
        <f t="shared" ca="1" si="18"/>
        <v>0</v>
      </c>
      <c r="AR39" s="34">
        <f t="shared" si="19"/>
        <v>0</v>
      </c>
      <c r="AS39" s="34">
        <f t="shared" ca="1" si="20"/>
        <v>0</v>
      </c>
      <c r="AT39" s="34">
        <f t="shared" ca="1" si="21"/>
        <v>0</v>
      </c>
      <c r="AU39" s="27">
        <f t="shared" ca="1" si="22"/>
        <v>0</v>
      </c>
      <c r="AV39" s="27">
        <f ca="1">ROUND(IF(Persoonsgegevens!M35&lt;60,$AV$1*AE39,0),2)</f>
        <v>0</v>
      </c>
      <c r="AW39" s="28">
        <f t="shared" ca="1" si="23"/>
        <v>0</v>
      </c>
      <c r="AX39" s="17">
        <f>Voorschotten!D35</f>
        <v>0</v>
      </c>
      <c r="AY39" s="17">
        <f>Inhoudingen_Uniform!D35</f>
        <v>0</v>
      </c>
      <c r="AZ39" s="17">
        <f>Inhoudingen_Boetes!D35</f>
        <v>0</v>
      </c>
      <c r="BA39" s="17">
        <f>Tegoeden!D35</f>
        <v>0</v>
      </c>
      <c r="BB39" s="27">
        <f t="shared" ca="1" si="24"/>
        <v>0</v>
      </c>
    </row>
    <row r="40" spans="1:54" x14ac:dyDescent="0.3">
      <c r="A40" s="13">
        <f>Persoonsgegevens!A36</f>
        <v>30135</v>
      </c>
      <c r="B40" s="13" t="str">
        <f>Persoonsgegevens!B36</f>
        <v>BURNETT</v>
      </c>
      <c r="C40" s="13" t="str">
        <f>Persoonsgegevens!C36</f>
        <v>GEROLD</v>
      </c>
      <c r="D40" s="13" t="str">
        <f>Persoonsgegevens!E36</f>
        <v>HARIEWEG 3</v>
      </c>
      <c r="E40" s="41">
        <f>IF(Persoonsgegevens!G36&lt;1900,"",Persoonsgegevens!G36)</f>
        <v>21069</v>
      </c>
      <c r="F40" s="45" t="str">
        <f>Persoonsgegevens!N36</f>
        <v>DSB</v>
      </c>
      <c r="G40" s="45">
        <f>Persoonsgegevens!O36</f>
        <v>2600994</v>
      </c>
      <c r="H40" s="41">
        <f>IF(Persoonsgegevens!J36&lt;1900,"",Persoonsgegevens!J36)</f>
        <v>42095</v>
      </c>
      <c r="I40" s="25">
        <f>Persoonsgegevens!D36</f>
        <v>8.6</v>
      </c>
      <c r="J40" s="14">
        <f>Uren!D36</f>
        <v>0</v>
      </c>
      <c r="K40" s="14">
        <f>Uren!G36</f>
        <v>0</v>
      </c>
      <c r="M40" s="14">
        <f>Uren!E36</f>
        <v>0</v>
      </c>
      <c r="N40" s="14">
        <f>Uren!F36</f>
        <v>0</v>
      </c>
      <c r="O40" s="34">
        <f t="shared" si="1"/>
        <v>0</v>
      </c>
      <c r="P40" s="34">
        <f t="shared" si="2"/>
        <v>0</v>
      </c>
      <c r="Q40" s="34">
        <f t="shared" si="3"/>
        <v>0</v>
      </c>
      <c r="R40" s="34">
        <f t="shared" si="28"/>
        <v>0</v>
      </c>
      <c r="S40" s="26">
        <v>0</v>
      </c>
      <c r="T40" s="26">
        <v>0</v>
      </c>
      <c r="U40" s="26">
        <v>0</v>
      </c>
      <c r="V40" s="34">
        <f t="shared" si="0"/>
        <v>0</v>
      </c>
      <c r="W40" s="34">
        <f t="shared" si="5"/>
        <v>0</v>
      </c>
      <c r="X40" s="34">
        <v>0</v>
      </c>
      <c r="Y40" s="34">
        <v>0</v>
      </c>
      <c r="Z40" s="34">
        <f t="shared" si="6"/>
        <v>0</v>
      </c>
      <c r="AA40" s="34">
        <f t="shared" si="7"/>
        <v>0</v>
      </c>
      <c r="AB40" s="34">
        <f ca="1">ROUND(IF(Persoonsgegevens!M36&lt;55,Z40*$AB$1,0),2)</f>
        <v>0</v>
      </c>
      <c r="AC40" s="34">
        <f t="shared" ca="1" si="8"/>
        <v>0</v>
      </c>
      <c r="AD40" s="34">
        <f>'Verzekering ZK'!D36</f>
        <v>0</v>
      </c>
      <c r="AE40" s="34">
        <f t="shared" ca="1" si="27"/>
        <v>0</v>
      </c>
      <c r="AF40" s="34">
        <f t="shared" ca="1" si="9"/>
        <v>0</v>
      </c>
      <c r="AG40" s="35">
        <f t="shared" ca="1" si="10"/>
        <v>-2646</v>
      </c>
      <c r="AH40" s="34">
        <f t="shared" ca="1" si="25"/>
        <v>0</v>
      </c>
      <c r="AI40" s="35">
        <f t="shared" ca="1" si="11"/>
        <v>-2646</v>
      </c>
      <c r="AJ40" s="34">
        <f t="shared" ca="1" si="12"/>
        <v>0</v>
      </c>
      <c r="AK40" s="35">
        <f t="shared" ca="1" si="13"/>
        <v>0</v>
      </c>
      <c r="AL40" s="34">
        <f t="shared" ca="1" si="26"/>
        <v>0</v>
      </c>
      <c r="AM40" s="35">
        <f t="shared" ca="1" si="14"/>
        <v>0</v>
      </c>
      <c r="AN40" s="34">
        <f t="shared" ca="1" si="15"/>
        <v>0</v>
      </c>
      <c r="AO40" s="35">
        <f t="shared" ca="1" si="16"/>
        <v>0</v>
      </c>
      <c r="AP40" s="34">
        <f t="shared" ca="1" si="17"/>
        <v>0</v>
      </c>
      <c r="AQ40" s="34">
        <f t="shared" ca="1" si="18"/>
        <v>0</v>
      </c>
      <c r="AR40" s="34">
        <f t="shared" si="19"/>
        <v>0</v>
      </c>
      <c r="AS40" s="34">
        <f t="shared" ca="1" si="20"/>
        <v>0</v>
      </c>
      <c r="AT40" s="34">
        <f t="shared" ca="1" si="21"/>
        <v>0</v>
      </c>
      <c r="AU40" s="27">
        <f t="shared" ca="1" si="22"/>
        <v>0</v>
      </c>
      <c r="AV40" s="27">
        <f ca="1">ROUND(IF(Persoonsgegevens!M36&lt;60,$AV$1*AE40,0),2)</f>
        <v>0</v>
      </c>
      <c r="AW40" s="28">
        <f t="shared" ca="1" si="23"/>
        <v>0</v>
      </c>
      <c r="AX40" s="17">
        <f>Voorschotten!D36</f>
        <v>0</v>
      </c>
      <c r="AY40" s="17">
        <f>Inhoudingen_Uniform!D36</f>
        <v>0</v>
      </c>
      <c r="AZ40" s="17">
        <f>Inhoudingen_Boetes!D36</f>
        <v>0</v>
      </c>
      <c r="BA40" s="17">
        <f>Tegoeden!D36</f>
        <v>0</v>
      </c>
      <c r="BB40" s="27">
        <f t="shared" ca="1" si="24"/>
        <v>0</v>
      </c>
    </row>
    <row r="41" spans="1:54" x14ac:dyDescent="0.3">
      <c r="A41" s="13">
        <f>Persoonsgegevens!A37</f>
        <v>30136</v>
      </c>
      <c r="B41" s="13" t="str">
        <f>Persoonsgegevens!B37</f>
        <v>RITFELD</v>
      </c>
      <c r="C41" s="13" t="str">
        <f>Persoonsgegevens!C37</f>
        <v>DELANO</v>
      </c>
      <c r="D41" s="13" t="str">
        <f>Persoonsgegevens!E37</f>
        <v>MATOELISTRAAT 6</v>
      </c>
      <c r="E41" s="41">
        <f>IF(Persoonsgegevens!G37&lt;1900,"",Persoonsgegevens!G37)</f>
        <v>29514</v>
      </c>
      <c r="F41" s="45" t="str">
        <f>Persoonsgegevens!N37</f>
        <v>DSB</v>
      </c>
      <c r="G41" s="45">
        <f>Persoonsgegevens!O37</f>
        <v>6281524</v>
      </c>
      <c r="H41" s="41">
        <f>IF(Persoonsgegevens!J37&lt;1900,"",Persoonsgegevens!J37)</f>
        <v>42242</v>
      </c>
      <c r="I41" s="25">
        <f>Persoonsgegevens!D37</f>
        <v>8.6</v>
      </c>
      <c r="J41" s="14">
        <f>Uren!D37</f>
        <v>0</v>
      </c>
      <c r="K41" s="14">
        <f>Uren!G37</f>
        <v>0</v>
      </c>
      <c r="M41" s="14">
        <f>Uren!E37</f>
        <v>0</v>
      </c>
      <c r="N41" s="14">
        <f>Uren!F37</f>
        <v>0</v>
      </c>
      <c r="O41" s="34">
        <f t="shared" si="1"/>
        <v>0</v>
      </c>
      <c r="P41" s="34">
        <f t="shared" si="2"/>
        <v>0</v>
      </c>
      <c r="Q41" s="34">
        <f t="shared" si="3"/>
        <v>0</v>
      </c>
      <c r="R41" s="34">
        <f t="shared" si="28"/>
        <v>0</v>
      </c>
      <c r="S41" s="26">
        <v>0</v>
      </c>
      <c r="T41" s="26">
        <v>0</v>
      </c>
      <c r="U41" s="26">
        <v>0</v>
      </c>
      <c r="V41" s="34">
        <f t="shared" si="0"/>
        <v>0</v>
      </c>
      <c r="W41" s="34">
        <f t="shared" si="5"/>
        <v>0</v>
      </c>
      <c r="X41" s="34">
        <v>0</v>
      </c>
      <c r="Y41" s="34">
        <v>0</v>
      </c>
      <c r="Z41" s="34">
        <f t="shared" si="6"/>
        <v>0</v>
      </c>
      <c r="AA41" s="34">
        <f t="shared" si="7"/>
        <v>0</v>
      </c>
      <c r="AB41" s="34">
        <f ca="1">ROUND(IF(Persoonsgegevens!M37&lt;55,Z41*$AB$1,0),2)</f>
        <v>0</v>
      </c>
      <c r="AC41" s="34">
        <f t="shared" ca="1" si="8"/>
        <v>0</v>
      </c>
      <c r="AD41" s="34">
        <f>'Verzekering ZK'!D37</f>
        <v>0</v>
      </c>
      <c r="AE41" s="34">
        <f t="shared" ca="1" si="27"/>
        <v>0</v>
      </c>
      <c r="AF41" s="34">
        <f t="shared" ca="1" si="9"/>
        <v>0</v>
      </c>
      <c r="AG41" s="35">
        <f t="shared" ca="1" si="10"/>
        <v>-2646</v>
      </c>
      <c r="AH41" s="34">
        <f t="shared" ca="1" si="25"/>
        <v>0</v>
      </c>
      <c r="AI41" s="35">
        <f t="shared" ca="1" si="11"/>
        <v>-2646</v>
      </c>
      <c r="AJ41" s="34">
        <f t="shared" ca="1" si="12"/>
        <v>0</v>
      </c>
      <c r="AK41" s="35">
        <f t="shared" ca="1" si="13"/>
        <v>0</v>
      </c>
      <c r="AL41" s="34">
        <f t="shared" ca="1" si="26"/>
        <v>0</v>
      </c>
      <c r="AM41" s="35">
        <f t="shared" ca="1" si="14"/>
        <v>0</v>
      </c>
      <c r="AN41" s="34">
        <f t="shared" ca="1" si="15"/>
        <v>0</v>
      </c>
      <c r="AO41" s="35">
        <f t="shared" ca="1" si="16"/>
        <v>0</v>
      </c>
      <c r="AP41" s="34">
        <f t="shared" ca="1" si="17"/>
        <v>0</v>
      </c>
      <c r="AQ41" s="34">
        <f t="shared" ca="1" si="18"/>
        <v>0</v>
      </c>
      <c r="AR41" s="34">
        <f t="shared" si="19"/>
        <v>0</v>
      </c>
      <c r="AS41" s="34">
        <f t="shared" ca="1" si="20"/>
        <v>0</v>
      </c>
      <c r="AT41" s="34">
        <f t="shared" ca="1" si="21"/>
        <v>0</v>
      </c>
      <c r="AU41" s="27">
        <f t="shared" ca="1" si="22"/>
        <v>0</v>
      </c>
      <c r="AV41" s="27">
        <f ca="1">ROUND(IF(Persoonsgegevens!M37&lt;60,$AV$1*AE41,0),2)</f>
        <v>0</v>
      </c>
      <c r="AW41" s="28">
        <f t="shared" ca="1" si="23"/>
        <v>0</v>
      </c>
      <c r="AX41" s="17">
        <f>Voorschotten!D37</f>
        <v>0</v>
      </c>
      <c r="AY41" s="17">
        <f>Inhoudingen_Uniform!D37</f>
        <v>0</v>
      </c>
      <c r="AZ41" s="17">
        <f>Inhoudingen_Boetes!D37</f>
        <v>0</v>
      </c>
      <c r="BA41" s="17">
        <f>Tegoeden!D37</f>
        <v>0</v>
      </c>
      <c r="BB41" s="27">
        <f t="shared" ca="1" si="24"/>
        <v>0</v>
      </c>
    </row>
    <row r="42" spans="1:54" x14ac:dyDescent="0.3">
      <c r="A42" s="13">
        <f>Persoonsgegevens!A38</f>
        <v>30137</v>
      </c>
      <c r="B42" s="13" t="str">
        <f>Persoonsgegevens!B38</f>
        <v>VERTROUWD</v>
      </c>
      <c r="C42" s="13" t="str">
        <f>Persoonsgegevens!C38</f>
        <v>JENNIFER E.</v>
      </c>
      <c r="D42" s="13" t="str">
        <f>Persoonsgegevens!E38</f>
        <v>LIVORNO BEEKHUIZENWEG 97</v>
      </c>
      <c r="E42" s="41">
        <f>IF(Persoonsgegevens!G38&lt;1900,"",Persoonsgegevens!G38)</f>
        <v>29062</v>
      </c>
      <c r="F42" s="45">
        <f>Persoonsgegevens!N38</f>
        <v>0</v>
      </c>
      <c r="G42" s="45">
        <f>Persoonsgegevens!O38</f>
        <v>0</v>
      </c>
      <c r="H42" s="41">
        <f>IF(Persoonsgegevens!J38&lt;1900,"",Persoonsgegevens!J38)</f>
        <v>41851</v>
      </c>
      <c r="I42" s="25">
        <f>Persoonsgegevens!D38</f>
        <v>7.31</v>
      </c>
      <c r="J42" s="14">
        <f>Uren!D38</f>
        <v>0</v>
      </c>
      <c r="K42" s="14">
        <f>Uren!G38</f>
        <v>0</v>
      </c>
      <c r="M42" s="14">
        <f>Uren!E38</f>
        <v>0</v>
      </c>
      <c r="N42" s="14">
        <f>Uren!F38</f>
        <v>0</v>
      </c>
      <c r="O42" s="34">
        <f t="shared" si="1"/>
        <v>0</v>
      </c>
      <c r="P42" s="34">
        <f t="shared" si="2"/>
        <v>0</v>
      </c>
      <c r="Q42" s="34">
        <f>N42*I42*2</f>
        <v>0</v>
      </c>
      <c r="R42" s="34">
        <f t="shared" si="28"/>
        <v>0</v>
      </c>
      <c r="S42" s="26">
        <v>0</v>
      </c>
      <c r="T42" s="26">
        <v>0</v>
      </c>
      <c r="U42" s="26">
        <v>0</v>
      </c>
      <c r="V42" s="34">
        <f t="shared" si="0"/>
        <v>0</v>
      </c>
      <c r="W42" s="34">
        <f t="shared" si="5"/>
        <v>0</v>
      </c>
      <c r="X42" s="34">
        <v>0</v>
      </c>
      <c r="Y42" s="34">
        <v>0</v>
      </c>
      <c r="Z42" s="34">
        <f t="shared" si="6"/>
        <v>0</v>
      </c>
      <c r="AA42" s="34">
        <f t="shared" si="7"/>
        <v>0</v>
      </c>
      <c r="AB42" s="34">
        <f ca="1">ROUND(IF(Persoonsgegevens!M38&lt;55,Z42*$AB$1,0),2)</f>
        <v>0</v>
      </c>
      <c r="AC42" s="34">
        <f t="shared" ca="1" si="8"/>
        <v>0</v>
      </c>
      <c r="AD42" s="34">
        <f>'Verzekering ZK'!D38</f>
        <v>0</v>
      </c>
      <c r="AE42" s="34">
        <f t="shared" ca="1" si="27"/>
        <v>0</v>
      </c>
      <c r="AF42" s="34">
        <f t="shared" ca="1" si="9"/>
        <v>0</v>
      </c>
      <c r="AG42" s="35">
        <f t="shared" ca="1" si="10"/>
        <v>-2646</v>
      </c>
      <c r="AH42" s="34">
        <f t="shared" ca="1" si="25"/>
        <v>0</v>
      </c>
      <c r="AI42" s="35">
        <f t="shared" ca="1" si="11"/>
        <v>-2646</v>
      </c>
      <c r="AJ42" s="34">
        <f t="shared" ca="1" si="12"/>
        <v>0</v>
      </c>
      <c r="AK42" s="35">
        <f t="shared" ca="1" si="13"/>
        <v>0</v>
      </c>
      <c r="AL42" s="34">
        <f t="shared" ca="1" si="26"/>
        <v>0</v>
      </c>
      <c r="AM42" s="35">
        <f t="shared" ca="1" si="14"/>
        <v>0</v>
      </c>
      <c r="AN42" s="34">
        <f t="shared" ca="1" si="15"/>
        <v>0</v>
      </c>
      <c r="AO42" s="35">
        <f t="shared" ca="1" si="16"/>
        <v>0</v>
      </c>
      <c r="AP42" s="34">
        <f t="shared" ca="1" si="17"/>
        <v>0</v>
      </c>
      <c r="AQ42" s="34">
        <f t="shared" ca="1" si="18"/>
        <v>0</v>
      </c>
      <c r="AR42" s="34">
        <f t="shared" si="19"/>
        <v>0</v>
      </c>
      <c r="AS42" s="34">
        <f t="shared" ca="1" si="20"/>
        <v>0</v>
      </c>
      <c r="AT42" s="34">
        <f t="shared" ca="1" si="21"/>
        <v>0</v>
      </c>
      <c r="AU42" s="27">
        <f t="shared" ca="1" si="22"/>
        <v>0</v>
      </c>
      <c r="AV42" s="27">
        <f ca="1">ROUND(IF(Persoonsgegevens!M38&lt;60,$AV$1*AE42,0),2)</f>
        <v>0</v>
      </c>
      <c r="AW42" s="28">
        <f t="shared" ca="1" si="23"/>
        <v>0</v>
      </c>
      <c r="AX42" s="17">
        <f>Voorschotten!D38</f>
        <v>0</v>
      </c>
      <c r="AY42" s="17">
        <f>Inhoudingen_Uniform!D38</f>
        <v>0</v>
      </c>
      <c r="AZ42" s="17">
        <f>Inhoudingen_Boetes!D38</f>
        <v>0</v>
      </c>
      <c r="BA42" s="17">
        <f>Tegoeden!D38</f>
        <v>0</v>
      </c>
      <c r="BB42" s="27">
        <f t="shared" ca="1" si="24"/>
        <v>0</v>
      </c>
    </row>
    <row r="43" spans="1:54" x14ac:dyDescent="0.3">
      <c r="A43" s="13">
        <f>Persoonsgegevens!A39</f>
        <v>30138</v>
      </c>
      <c r="B43" s="13" t="str">
        <f>Persoonsgegevens!B39</f>
        <v>DOEKHARAN</v>
      </c>
      <c r="C43" s="13" t="str">
        <f>Persoonsgegevens!C39</f>
        <v>SURESH</v>
      </c>
      <c r="D43" s="13" t="str">
        <f>Persoonsgegevens!E39</f>
        <v>PT.TILAKDHARIEWEG 25A</v>
      </c>
      <c r="E43" s="41">
        <f>IF(Persoonsgegevens!G39&lt;1900,"",Persoonsgegevens!G39)</f>
        <v>27294</v>
      </c>
      <c r="F43" s="45" t="str">
        <f>Persoonsgegevens!N39</f>
        <v>HKB</v>
      </c>
      <c r="G43" s="45">
        <f>Persoonsgegevens!O39</f>
        <v>206424597</v>
      </c>
      <c r="H43" s="41">
        <f>IF(Persoonsgegevens!J39&lt;1900,"",Persoonsgegevens!J39)</f>
        <v>43033</v>
      </c>
      <c r="I43" s="25">
        <f>Persoonsgegevens!D39</f>
        <v>8.6</v>
      </c>
      <c r="J43" s="14">
        <f>Uren!D39</f>
        <v>0</v>
      </c>
      <c r="K43" s="14">
        <f>Uren!G39</f>
        <v>0</v>
      </c>
      <c r="M43" s="14">
        <f>Uren!E39</f>
        <v>0</v>
      </c>
      <c r="N43" s="14">
        <f>Uren!F39</f>
        <v>0</v>
      </c>
      <c r="O43" s="34">
        <f t="shared" si="1"/>
        <v>0</v>
      </c>
      <c r="P43" s="34">
        <f t="shared" si="2"/>
        <v>0</v>
      </c>
      <c r="Q43" s="34">
        <f t="shared" si="3"/>
        <v>0</v>
      </c>
      <c r="R43" s="34">
        <f t="shared" si="28"/>
        <v>0</v>
      </c>
      <c r="S43" s="26">
        <v>0</v>
      </c>
      <c r="T43" s="26">
        <v>0</v>
      </c>
      <c r="U43" s="26">
        <v>0</v>
      </c>
      <c r="V43" s="34">
        <f t="shared" si="0"/>
        <v>0</v>
      </c>
      <c r="W43" s="34">
        <f t="shared" si="5"/>
        <v>0</v>
      </c>
      <c r="X43" s="34">
        <v>0</v>
      </c>
      <c r="Y43" s="34">
        <v>0</v>
      </c>
      <c r="Z43" s="34">
        <f t="shared" si="6"/>
        <v>0</v>
      </c>
      <c r="AA43" s="34">
        <f t="shared" si="7"/>
        <v>0</v>
      </c>
      <c r="AB43" s="34">
        <f ca="1">ROUND(IF(Persoonsgegevens!M39&lt;55,Z43*$AB$1,0),2)</f>
        <v>0</v>
      </c>
      <c r="AC43" s="34">
        <f t="shared" ca="1" si="8"/>
        <v>0</v>
      </c>
      <c r="AD43" s="34">
        <f>'Verzekering ZK'!D39</f>
        <v>0</v>
      </c>
      <c r="AE43" s="34">
        <f t="shared" ca="1" si="27"/>
        <v>0</v>
      </c>
      <c r="AF43" s="34">
        <f t="shared" ca="1" si="9"/>
        <v>0</v>
      </c>
      <c r="AG43" s="35">
        <f t="shared" ca="1" si="10"/>
        <v>-2646</v>
      </c>
      <c r="AH43" s="34">
        <f t="shared" ca="1" si="25"/>
        <v>0</v>
      </c>
      <c r="AI43" s="35">
        <f t="shared" ca="1" si="11"/>
        <v>-2646</v>
      </c>
      <c r="AJ43" s="34">
        <f t="shared" ca="1" si="12"/>
        <v>0</v>
      </c>
      <c r="AK43" s="35">
        <f t="shared" ca="1" si="13"/>
        <v>0</v>
      </c>
      <c r="AL43" s="34">
        <f t="shared" ca="1" si="26"/>
        <v>0</v>
      </c>
      <c r="AM43" s="35">
        <f t="shared" ca="1" si="14"/>
        <v>0</v>
      </c>
      <c r="AN43" s="34">
        <f t="shared" ca="1" si="15"/>
        <v>0</v>
      </c>
      <c r="AO43" s="35">
        <f t="shared" ca="1" si="16"/>
        <v>0</v>
      </c>
      <c r="AP43" s="34">
        <f t="shared" ca="1" si="17"/>
        <v>0</v>
      </c>
      <c r="AQ43" s="34">
        <f t="shared" ca="1" si="18"/>
        <v>0</v>
      </c>
      <c r="AR43" s="34">
        <f t="shared" si="19"/>
        <v>0</v>
      </c>
      <c r="AS43" s="34">
        <f t="shared" ca="1" si="20"/>
        <v>0</v>
      </c>
      <c r="AT43" s="34">
        <f t="shared" ca="1" si="21"/>
        <v>0</v>
      </c>
      <c r="AU43" s="27">
        <f t="shared" ca="1" si="22"/>
        <v>0</v>
      </c>
      <c r="AV43" s="27">
        <f ca="1">ROUND(IF(Persoonsgegevens!M39&lt;60,$AV$1*AE43,0),2)</f>
        <v>0</v>
      </c>
      <c r="AW43" s="28">
        <f t="shared" ca="1" si="23"/>
        <v>0</v>
      </c>
      <c r="AX43" s="17">
        <f>Voorschotten!D39</f>
        <v>0</v>
      </c>
      <c r="AY43" s="17">
        <f>Inhoudingen_Uniform!D39</f>
        <v>0</v>
      </c>
      <c r="AZ43" s="17">
        <f>Inhoudingen_Boetes!D39</f>
        <v>0</v>
      </c>
      <c r="BA43" s="17">
        <f>Tegoeden!D39</f>
        <v>0</v>
      </c>
      <c r="BB43" s="27">
        <f t="shared" ca="1" si="24"/>
        <v>0</v>
      </c>
    </row>
    <row r="44" spans="1:54" x14ac:dyDescent="0.3">
      <c r="A44" s="13">
        <f>Persoonsgegevens!A40</f>
        <v>30139</v>
      </c>
      <c r="B44" s="13" t="str">
        <f>Persoonsgegevens!B40</f>
        <v>BINESARI</v>
      </c>
      <c r="C44" s="13" t="str">
        <f>Persoonsgegevens!C40</f>
        <v>JOHN, HENK</v>
      </c>
      <c r="D44" s="13" t="str">
        <f>Persoonsgegevens!E40</f>
        <v>SM. Levistraat 14 c</v>
      </c>
      <c r="E44" s="41">
        <f>IF(Persoonsgegevens!G40&lt;1900,"",Persoonsgegevens!G40)</f>
        <v>27138</v>
      </c>
      <c r="F44" s="45" t="str">
        <f>Persoonsgegevens!N40</f>
        <v>RBC</v>
      </c>
      <c r="G44" s="45" t="str">
        <f>Persoonsgegevens!O40</f>
        <v>0599678777</v>
      </c>
      <c r="H44" s="41">
        <f>IF(Persoonsgegevens!J40&lt;1900,"",Persoonsgegevens!J40)</f>
        <v>42590</v>
      </c>
      <c r="I44" s="25">
        <f>Persoonsgegevens!D40</f>
        <v>8.6</v>
      </c>
      <c r="J44" s="14">
        <f>Uren!D40</f>
        <v>0</v>
      </c>
      <c r="K44" s="14">
        <f>Uren!G40</f>
        <v>0</v>
      </c>
      <c r="M44" s="14">
        <f>Uren!E40</f>
        <v>0</v>
      </c>
      <c r="N44" s="14">
        <f>Uren!F40</f>
        <v>0</v>
      </c>
      <c r="O44" s="34">
        <f t="shared" si="1"/>
        <v>0</v>
      </c>
      <c r="P44" s="34">
        <f t="shared" si="2"/>
        <v>0</v>
      </c>
      <c r="Q44" s="34">
        <f t="shared" si="3"/>
        <v>0</v>
      </c>
      <c r="R44" s="34">
        <f t="shared" si="28"/>
        <v>0</v>
      </c>
      <c r="S44" s="26">
        <v>0</v>
      </c>
      <c r="T44" s="26">
        <v>0</v>
      </c>
      <c r="U44" s="26">
        <v>0</v>
      </c>
      <c r="V44" s="34">
        <f t="shared" si="0"/>
        <v>0</v>
      </c>
      <c r="W44" s="34">
        <f t="shared" si="5"/>
        <v>0</v>
      </c>
      <c r="X44" s="34">
        <v>0</v>
      </c>
      <c r="Y44" s="34">
        <v>0</v>
      </c>
      <c r="Z44" s="34">
        <f t="shared" si="6"/>
        <v>0</v>
      </c>
      <c r="AA44" s="34">
        <f t="shared" si="7"/>
        <v>0</v>
      </c>
      <c r="AB44" s="34">
        <f ca="1">ROUND(IF(Persoonsgegevens!M40&lt;55,Z44*$AB$1,0),2)</f>
        <v>0</v>
      </c>
      <c r="AC44" s="34">
        <f t="shared" ca="1" si="8"/>
        <v>0</v>
      </c>
      <c r="AD44" s="34">
        <f>'Verzekering ZK'!D40</f>
        <v>0</v>
      </c>
      <c r="AE44" s="34">
        <f t="shared" ca="1" si="27"/>
        <v>0</v>
      </c>
      <c r="AF44" s="34">
        <f t="shared" ca="1" si="9"/>
        <v>0</v>
      </c>
      <c r="AG44" s="35">
        <f t="shared" ca="1" si="10"/>
        <v>-2646</v>
      </c>
      <c r="AH44" s="34">
        <f t="shared" ca="1" si="25"/>
        <v>0</v>
      </c>
      <c r="AI44" s="35">
        <f t="shared" ca="1" si="11"/>
        <v>-2646</v>
      </c>
      <c r="AJ44" s="34">
        <f t="shared" ca="1" si="12"/>
        <v>0</v>
      </c>
      <c r="AK44" s="35">
        <f t="shared" ca="1" si="13"/>
        <v>0</v>
      </c>
      <c r="AL44" s="34">
        <f t="shared" ca="1" si="26"/>
        <v>0</v>
      </c>
      <c r="AM44" s="35">
        <f t="shared" ca="1" si="14"/>
        <v>0</v>
      </c>
      <c r="AN44" s="34">
        <f t="shared" ca="1" si="15"/>
        <v>0</v>
      </c>
      <c r="AO44" s="35">
        <f t="shared" ca="1" si="16"/>
        <v>0</v>
      </c>
      <c r="AP44" s="34">
        <f t="shared" ca="1" si="17"/>
        <v>0</v>
      </c>
      <c r="AQ44" s="34">
        <f t="shared" ca="1" si="18"/>
        <v>0</v>
      </c>
      <c r="AR44" s="34">
        <f t="shared" si="19"/>
        <v>0</v>
      </c>
      <c r="AS44" s="34">
        <f t="shared" ca="1" si="20"/>
        <v>0</v>
      </c>
      <c r="AT44" s="34">
        <f t="shared" ca="1" si="21"/>
        <v>0</v>
      </c>
      <c r="AU44" s="27">
        <f t="shared" ca="1" si="22"/>
        <v>0</v>
      </c>
      <c r="AV44" s="27">
        <f ca="1">ROUND(IF(Persoonsgegevens!M40&lt;60,$AV$1*AE44,0),2)</f>
        <v>0</v>
      </c>
      <c r="AW44" s="28">
        <f t="shared" ca="1" si="23"/>
        <v>0</v>
      </c>
      <c r="AX44" s="17">
        <f>Voorschotten!D40</f>
        <v>0</v>
      </c>
      <c r="AY44" s="17">
        <f>Inhoudingen_Uniform!D40</f>
        <v>0</v>
      </c>
      <c r="AZ44" s="17">
        <f>Inhoudingen_Boetes!D40</f>
        <v>0</v>
      </c>
      <c r="BA44" s="17">
        <f>Tegoeden!D40</f>
        <v>0</v>
      </c>
      <c r="BB44" s="27">
        <f t="shared" ca="1" si="24"/>
        <v>0</v>
      </c>
    </row>
    <row r="45" spans="1:54" x14ac:dyDescent="0.3">
      <c r="A45" s="13">
        <f>Persoonsgegevens!A41</f>
        <v>30140</v>
      </c>
      <c r="B45" s="13" t="str">
        <f>Persoonsgegevens!B41</f>
        <v>KALLOE</v>
      </c>
      <c r="C45" s="13" t="str">
        <f>Persoonsgegevens!C41</f>
        <v>SOERINDERKOEMAR</v>
      </c>
      <c r="D45" s="13" t="str">
        <f>Persoonsgegevens!E41</f>
        <v>ABIGAILSLUSTWEG 3</v>
      </c>
      <c r="E45" s="41">
        <f>IF(Persoonsgegevens!G41&lt;1900,"",Persoonsgegevens!G41)</f>
        <v>24302</v>
      </c>
      <c r="F45" s="45" t="str">
        <f>Persoonsgegevens!N41</f>
        <v>DSB</v>
      </c>
      <c r="G45" s="45">
        <f>Persoonsgegevens!O41</f>
        <v>2855534</v>
      </c>
      <c r="H45" s="41">
        <f>IF(Persoonsgegevens!J41&lt;1900,"",Persoonsgegevens!J41)</f>
        <v>42866</v>
      </c>
      <c r="I45" s="25">
        <f>Persoonsgegevens!D41</f>
        <v>8.6</v>
      </c>
      <c r="J45" s="14">
        <f>Uren!D41</f>
        <v>0</v>
      </c>
      <c r="K45" s="14">
        <f>Uren!G41</f>
        <v>0</v>
      </c>
      <c r="M45" s="14">
        <f>Uren!E41</f>
        <v>0</v>
      </c>
      <c r="N45" s="14">
        <f>Uren!F41</f>
        <v>0</v>
      </c>
      <c r="O45" s="34">
        <f t="shared" si="1"/>
        <v>0</v>
      </c>
      <c r="P45" s="34">
        <f t="shared" si="2"/>
        <v>0</v>
      </c>
      <c r="Q45" s="34">
        <f t="shared" si="3"/>
        <v>0</v>
      </c>
      <c r="R45" s="34">
        <f t="shared" si="28"/>
        <v>0</v>
      </c>
      <c r="S45" s="26">
        <v>0</v>
      </c>
      <c r="T45" s="26">
        <v>0</v>
      </c>
      <c r="U45" s="26">
        <v>0</v>
      </c>
      <c r="V45" s="34">
        <f t="shared" si="0"/>
        <v>0</v>
      </c>
      <c r="W45" s="34">
        <f t="shared" si="5"/>
        <v>0</v>
      </c>
      <c r="X45" s="34">
        <v>0</v>
      </c>
      <c r="Y45" s="34">
        <v>0</v>
      </c>
      <c r="Z45" s="34">
        <f t="shared" si="6"/>
        <v>0</v>
      </c>
      <c r="AA45" s="34">
        <f t="shared" si="7"/>
        <v>0</v>
      </c>
      <c r="AB45" s="34">
        <f ca="1">ROUND(IF(Persoonsgegevens!M41&lt;55,Z45*$AB$1,0),2)</f>
        <v>0</v>
      </c>
      <c r="AC45" s="34">
        <f t="shared" ca="1" si="8"/>
        <v>0</v>
      </c>
      <c r="AD45" s="34">
        <f>'Verzekering ZK'!D41</f>
        <v>0</v>
      </c>
      <c r="AE45" s="34">
        <f t="shared" ca="1" si="27"/>
        <v>0</v>
      </c>
      <c r="AF45" s="34">
        <f t="shared" ca="1" si="9"/>
        <v>0</v>
      </c>
      <c r="AG45" s="35">
        <f t="shared" ca="1" si="10"/>
        <v>-2646</v>
      </c>
      <c r="AH45" s="34">
        <f t="shared" ca="1" si="25"/>
        <v>0</v>
      </c>
      <c r="AI45" s="35">
        <f t="shared" ca="1" si="11"/>
        <v>-2646</v>
      </c>
      <c r="AJ45" s="34">
        <f t="shared" ca="1" si="12"/>
        <v>0</v>
      </c>
      <c r="AK45" s="35">
        <f t="shared" ca="1" si="13"/>
        <v>0</v>
      </c>
      <c r="AL45" s="34">
        <f t="shared" ca="1" si="26"/>
        <v>0</v>
      </c>
      <c r="AM45" s="35">
        <f t="shared" ca="1" si="14"/>
        <v>0</v>
      </c>
      <c r="AN45" s="34">
        <f t="shared" ca="1" si="15"/>
        <v>0</v>
      </c>
      <c r="AO45" s="35">
        <f t="shared" ca="1" si="16"/>
        <v>0</v>
      </c>
      <c r="AP45" s="34">
        <f t="shared" ca="1" si="17"/>
        <v>0</v>
      </c>
      <c r="AQ45" s="34">
        <f t="shared" ca="1" si="18"/>
        <v>0</v>
      </c>
      <c r="AR45" s="34">
        <f t="shared" si="19"/>
        <v>0</v>
      </c>
      <c r="AS45" s="34">
        <f t="shared" ca="1" si="20"/>
        <v>0</v>
      </c>
      <c r="AT45" s="34">
        <f t="shared" ca="1" si="21"/>
        <v>0</v>
      </c>
      <c r="AU45" s="27">
        <f t="shared" ca="1" si="22"/>
        <v>0</v>
      </c>
      <c r="AV45" s="27">
        <f ca="1">ROUND(IF(Persoonsgegevens!M41&lt;60,$AV$1*AE45,0),2)</f>
        <v>0</v>
      </c>
      <c r="AW45" s="28">
        <f t="shared" ca="1" si="23"/>
        <v>0</v>
      </c>
      <c r="AX45" s="17">
        <f>Voorschotten!D41</f>
        <v>0</v>
      </c>
      <c r="AY45" s="17">
        <f>Inhoudingen_Uniform!D41</f>
        <v>0</v>
      </c>
      <c r="AZ45" s="17">
        <f>Inhoudingen_Boetes!D41</f>
        <v>0</v>
      </c>
      <c r="BA45" s="17">
        <f>Tegoeden!D41</f>
        <v>0</v>
      </c>
      <c r="BB45" s="27">
        <f t="shared" ca="1" si="24"/>
        <v>0</v>
      </c>
    </row>
    <row r="46" spans="1:54" x14ac:dyDescent="0.3">
      <c r="A46" s="13">
        <f>Persoonsgegevens!A42</f>
        <v>30141</v>
      </c>
      <c r="B46" s="13">
        <f>Persoonsgegevens!B42</f>
        <v>0</v>
      </c>
      <c r="C46" s="13">
        <f>Persoonsgegevens!C42</f>
        <v>0</v>
      </c>
      <c r="D46" s="13">
        <f>Persoonsgegevens!E42</f>
        <v>0</v>
      </c>
      <c r="E46" s="41" t="str">
        <f>IF(Persoonsgegevens!G42&lt;1900,"",Persoonsgegevens!G42)</f>
        <v/>
      </c>
      <c r="F46" s="45">
        <f>Persoonsgegevens!N42</f>
        <v>0</v>
      </c>
      <c r="G46" s="45">
        <f>Persoonsgegevens!O42</f>
        <v>0</v>
      </c>
      <c r="H46" s="41" t="str">
        <f>IF(Persoonsgegevens!J42&lt;1900,"",Persoonsgegevens!J42)</f>
        <v/>
      </c>
      <c r="I46" s="25">
        <f>Persoonsgegevens!D42</f>
        <v>0</v>
      </c>
      <c r="J46" s="14">
        <f>Uren!D42</f>
        <v>0</v>
      </c>
      <c r="K46" s="14">
        <f>Uren!G42</f>
        <v>0</v>
      </c>
      <c r="M46" s="14">
        <f>Uren!E42</f>
        <v>0</v>
      </c>
      <c r="N46" s="14">
        <f>Uren!F42</f>
        <v>0</v>
      </c>
      <c r="O46" s="34">
        <f t="shared" si="1"/>
        <v>0</v>
      </c>
      <c r="P46" s="34">
        <f t="shared" si="2"/>
        <v>0</v>
      </c>
      <c r="Q46" s="34">
        <f t="shared" si="3"/>
        <v>0</v>
      </c>
      <c r="R46" s="34">
        <f t="shared" si="28"/>
        <v>0</v>
      </c>
      <c r="S46" s="26">
        <v>0</v>
      </c>
      <c r="T46" s="26">
        <v>0</v>
      </c>
      <c r="U46" s="26">
        <v>0</v>
      </c>
      <c r="V46" s="34">
        <f t="shared" si="0"/>
        <v>0</v>
      </c>
      <c r="W46" s="34">
        <f t="shared" si="5"/>
        <v>0</v>
      </c>
      <c r="X46" s="34">
        <v>0</v>
      </c>
      <c r="Y46" s="34">
        <v>0</v>
      </c>
      <c r="Z46" s="34">
        <f t="shared" si="6"/>
        <v>0</v>
      </c>
      <c r="AA46" s="34">
        <f t="shared" si="7"/>
        <v>0</v>
      </c>
      <c r="AB46" s="34">
        <f>ROUND(IF(Persoonsgegevens!M42&lt;55,Z46*$AB$1,0),2)</f>
        <v>0</v>
      </c>
      <c r="AC46" s="34">
        <f t="shared" si="8"/>
        <v>0</v>
      </c>
      <c r="AD46" s="34">
        <f>'Verzekering ZK'!D42</f>
        <v>0</v>
      </c>
      <c r="AE46" s="34">
        <f t="shared" si="27"/>
        <v>0</v>
      </c>
      <c r="AF46" s="34">
        <f t="shared" si="9"/>
        <v>0</v>
      </c>
      <c r="AG46" s="35">
        <f t="shared" si="10"/>
        <v>-2646</v>
      </c>
      <c r="AH46" s="34">
        <f t="shared" si="25"/>
        <v>0</v>
      </c>
      <c r="AI46" s="35">
        <f t="shared" si="11"/>
        <v>-2646</v>
      </c>
      <c r="AJ46" s="34">
        <f t="shared" si="12"/>
        <v>0</v>
      </c>
      <c r="AK46" s="35">
        <f t="shared" si="13"/>
        <v>0</v>
      </c>
      <c r="AL46" s="34">
        <f t="shared" si="26"/>
        <v>0</v>
      </c>
      <c r="AM46" s="35">
        <f t="shared" si="14"/>
        <v>0</v>
      </c>
      <c r="AN46" s="34">
        <f t="shared" si="15"/>
        <v>0</v>
      </c>
      <c r="AO46" s="35">
        <f t="shared" si="16"/>
        <v>0</v>
      </c>
      <c r="AP46" s="34">
        <f t="shared" si="17"/>
        <v>0</v>
      </c>
      <c r="AQ46" s="34">
        <f t="shared" si="18"/>
        <v>0</v>
      </c>
      <c r="AR46" s="34">
        <f t="shared" si="19"/>
        <v>0</v>
      </c>
      <c r="AS46" s="34">
        <f t="shared" si="20"/>
        <v>0</v>
      </c>
      <c r="AT46" s="34">
        <f t="shared" si="21"/>
        <v>0</v>
      </c>
      <c r="AU46" s="27">
        <f t="shared" si="22"/>
        <v>0</v>
      </c>
      <c r="AV46" s="27">
        <f>ROUND(IF(Persoonsgegevens!M42&lt;60,$AV$1*AE46,0),2)</f>
        <v>0</v>
      </c>
      <c r="AW46" s="28">
        <f t="shared" si="23"/>
        <v>0</v>
      </c>
      <c r="AX46" s="17">
        <f>Voorschotten!D42</f>
        <v>0</v>
      </c>
      <c r="AY46" s="17">
        <f>Inhoudingen_Uniform!D42</f>
        <v>0</v>
      </c>
      <c r="AZ46" s="17">
        <f>Inhoudingen_Boetes!D42</f>
        <v>0</v>
      </c>
      <c r="BA46" s="17">
        <f>Tegoeden!D42</f>
        <v>0</v>
      </c>
      <c r="BB46" s="27">
        <f t="shared" si="24"/>
        <v>0</v>
      </c>
    </row>
    <row r="47" spans="1:54" x14ac:dyDescent="0.3">
      <c r="A47" s="13">
        <f>Persoonsgegevens!A43</f>
        <v>30142</v>
      </c>
      <c r="B47" s="13">
        <f>Persoonsgegevens!B43</f>
        <v>0</v>
      </c>
      <c r="C47" s="13">
        <f>Persoonsgegevens!C43</f>
        <v>0</v>
      </c>
      <c r="D47" s="13">
        <f>Persoonsgegevens!E43</f>
        <v>0</v>
      </c>
      <c r="E47" s="41" t="str">
        <f>IF(Persoonsgegevens!G43&lt;1900,"",Persoonsgegevens!G43)</f>
        <v/>
      </c>
      <c r="F47" s="45">
        <f>Persoonsgegevens!N43</f>
        <v>0</v>
      </c>
      <c r="G47" s="45">
        <f>Persoonsgegevens!O43</f>
        <v>0</v>
      </c>
      <c r="H47" s="41" t="str">
        <f>IF(Persoonsgegevens!J43&lt;1900,"",Persoonsgegevens!J43)</f>
        <v/>
      </c>
      <c r="I47" s="25">
        <f>Persoonsgegevens!D43</f>
        <v>0</v>
      </c>
      <c r="J47" s="14">
        <f>Uren!D43</f>
        <v>0</v>
      </c>
      <c r="K47" s="14">
        <f>Uren!G43</f>
        <v>0</v>
      </c>
      <c r="M47" s="14">
        <f>Uren!E43</f>
        <v>0</v>
      </c>
      <c r="N47" s="14">
        <f>Uren!F43</f>
        <v>0</v>
      </c>
      <c r="O47" s="34">
        <f t="shared" si="1"/>
        <v>0</v>
      </c>
      <c r="P47" s="34">
        <f t="shared" si="2"/>
        <v>0</v>
      </c>
      <c r="Q47" s="34">
        <f t="shared" si="3"/>
        <v>0</v>
      </c>
      <c r="R47" s="34">
        <f t="shared" si="28"/>
        <v>0</v>
      </c>
      <c r="S47" s="26">
        <v>0</v>
      </c>
      <c r="T47" s="26">
        <v>0</v>
      </c>
      <c r="U47" s="26">
        <v>0</v>
      </c>
      <c r="V47" s="34">
        <f t="shared" si="0"/>
        <v>0</v>
      </c>
      <c r="W47" s="34">
        <f t="shared" si="5"/>
        <v>0</v>
      </c>
      <c r="X47" s="34">
        <v>0</v>
      </c>
      <c r="Y47" s="34">
        <v>0</v>
      </c>
      <c r="Z47" s="34">
        <f t="shared" si="6"/>
        <v>0</v>
      </c>
      <c r="AA47" s="34">
        <f t="shared" si="7"/>
        <v>0</v>
      </c>
      <c r="AB47" s="34">
        <f>ROUND(IF(Persoonsgegevens!M43&lt;55,Z47*$AB$1,0),2)</f>
        <v>0</v>
      </c>
      <c r="AC47" s="34">
        <f t="shared" si="8"/>
        <v>0</v>
      </c>
      <c r="AD47" s="34">
        <f>'Verzekering ZK'!D43</f>
        <v>0</v>
      </c>
      <c r="AE47" s="34">
        <f t="shared" si="27"/>
        <v>0</v>
      </c>
      <c r="AF47" s="34">
        <f t="shared" si="9"/>
        <v>0</v>
      </c>
      <c r="AG47" s="35">
        <f t="shared" si="10"/>
        <v>-2646</v>
      </c>
      <c r="AH47" s="34">
        <f t="shared" si="25"/>
        <v>0</v>
      </c>
      <c r="AI47" s="35">
        <f t="shared" si="11"/>
        <v>-2646</v>
      </c>
      <c r="AJ47" s="34">
        <f t="shared" si="12"/>
        <v>0</v>
      </c>
      <c r="AK47" s="35">
        <f t="shared" si="13"/>
        <v>0</v>
      </c>
      <c r="AL47" s="34">
        <f t="shared" si="26"/>
        <v>0</v>
      </c>
      <c r="AM47" s="35">
        <f t="shared" si="14"/>
        <v>0</v>
      </c>
      <c r="AN47" s="34">
        <f t="shared" si="15"/>
        <v>0</v>
      </c>
      <c r="AO47" s="35">
        <f t="shared" si="16"/>
        <v>0</v>
      </c>
      <c r="AP47" s="34">
        <f t="shared" si="17"/>
        <v>0</v>
      </c>
      <c r="AQ47" s="34">
        <f t="shared" si="18"/>
        <v>0</v>
      </c>
      <c r="AR47" s="34">
        <f t="shared" si="19"/>
        <v>0</v>
      </c>
      <c r="AS47" s="34">
        <f t="shared" si="20"/>
        <v>0</v>
      </c>
      <c r="AT47" s="34">
        <f t="shared" si="21"/>
        <v>0</v>
      </c>
      <c r="AU47" s="27">
        <f t="shared" si="22"/>
        <v>0</v>
      </c>
      <c r="AV47" s="27">
        <f>ROUND(IF(Persoonsgegevens!M43&lt;60,$AV$1*AE47,0),2)</f>
        <v>0</v>
      </c>
      <c r="AW47" s="28">
        <f t="shared" si="23"/>
        <v>0</v>
      </c>
      <c r="AX47" s="17">
        <f>Voorschotten!D43</f>
        <v>0</v>
      </c>
      <c r="AY47" s="17">
        <f>Inhoudingen_Uniform!D43</f>
        <v>0</v>
      </c>
      <c r="AZ47" s="17">
        <f>Inhoudingen_Boetes!D43</f>
        <v>0</v>
      </c>
      <c r="BA47" s="17">
        <f>Tegoeden!D43</f>
        <v>0</v>
      </c>
      <c r="BB47" s="27">
        <f t="shared" si="24"/>
        <v>0</v>
      </c>
    </row>
    <row r="48" spans="1:54" x14ac:dyDescent="0.3">
      <c r="A48" s="13">
        <f>Persoonsgegevens!A44</f>
        <v>30143</v>
      </c>
      <c r="B48" s="13">
        <f>Persoonsgegevens!B44</f>
        <v>0</v>
      </c>
      <c r="C48" s="13">
        <f>Persoonsgegevens!C44</f>
        <v>0</v>
      </c>
      <c r="D48" s="13">
        <f>Persoonsgegevens!E44</f>
        <v>0</v>
      </c>
      <c r="E48" s="41" t="str">
        <f>IF(Persoonsgegevens!G44&lt;1900,"",Persoonsgegevens!G44)</f>
        <v/>
      </c>
      <c r="F48" s="45">
        <f>Persoonsgegevens!N44</f>
        <v>0</v>
      </c>
      <c r="G48" s="45">
        <f>Persoonsgegevens!O44</f>
        <v>0</v>
      </c>
      <c r="H48" s="41" t="str">
        <f>IF(Persoonsgegevens!J44&lt;1900,"",Persoonsgegevens!J44)</f>
        <v/>
      </c>
      <c r="I48" s="25">
        <f>Persoonsgegevens!D44</f>
        <v>0</v>
      </c>
      <c r="J48" s="14">
        <f>Uren!D44</f>
        <v>0</v>
      </c>
      <c r="K48" s="14">
        <f>Uren!G44</f>
        <v>0</v>
      </c>
      <c r="M48" s="14">
        <f>Uren!E44</f>
        <v>0</v>
      </c>
      <c r="N48" s="14">
        <f>Uren!F44</f>
        <v>0</v>
      </c>
      <c r="O48" s="34">
        <f t="shared" si="1"/>
        <v>0</v>
      </c>
      <c r="P48" s="34">
        <f t="shared" si="2"/>
        <v>0</v>
      </c>
      <c r="Q48" s="34">
        <f t="shared" si="3"/>
        <v>0</v>
      </c>
      <c r="R48" s="34">
        <f t="shared" si="28"/>
        <v>0</v>
      </c>
      <c r="S48" s="26">
        <v>0</v>
      </c>
      <c r="T48" s="26">
        <v>0</v>
      </c>
      <c r="U48" s="26">
        <v>0</v>
      </c>
      <c r="V48" s="34">
        <f t="shared" si="0"/>
        <v>0</v>
      </c>
      <c r="W48" s="34">
        <f t="shared" si="5"/>
        <v>0</v>
      </c>
      <c r="X48" s="34">
        <v>0</v>
      </c>
      <c r="Y48" s="34">
        <v>0</v>
      </c>
      <c r="Z48" s="34">
        <f t="shared" si="6"/>
        <v>0</v>
      </c>
      <c r="AA48" s="34">
        <f t="shared" si="7"/>
        <v>0</v>
      </c>
      <c r="AB48" s="34">
        <f>ROUND(IF(Persoonsgegevens!M44&lt;55,Z48*$AB$1,0),2)</f>
        <v>0</v>
      </c>
      <c r="AC48" s="34">
        <f t="shared" si="8"/>
        <v>0</v>
      </c>
      <c r="AD48" s="34">
        <f>'Verzekering ZK'!D44</f>
        <v>0</v>
      </c>
      <c r="AE48" s="34">
        <f t="shared" si="27"/>
        <v>0</v>
      </c>
      <c r="AF48" s="34">
        <f t="shared" si="9"/>
        <v>0</v>
      </c>
      <c r="AG48" s="35">
        <f t="shared" si="10"/>
        <v>-2646</v>
      </c>
      <c r="AH48" s="34">
        <f t="shared" si="25"/>
        <v>0</v>
      </c>
      <c r="AI48" s="35">
        <f t="shared" si="11"/>
        <v>-2646</v>
      </c>
      <c r="AJ48" s="34">
        <f t="shared" si="12"/>
        <v>0</v>
      </c>
      <c r="AK48" s="35">
        <f t="shared" si="13"/>
        <v>0</v>
      </c>
      <c r="AL48" s="34">
        <f t="shared" si="26"/>
        <v>0</v>
      </c>
      <c r="AM48" s="35">
        <f t="shared" si="14"/>
        <v>0</v>
      </c>
      <c r="AN48" s="34">
        <f t="shared" si="15"/>
        <v>0</v>
      </c>
      <c r="AO48" s="35">
        <f t="shared" si="16"/>
        <v>0</v>
      </c>
      <c r="AP48" s="34">
        <f t="shared" si="17"/>
        <v>0</v>
      </c>
      <c r="AQ48" s="34">
        <f t="shared" si="18"/>
        <v>0</v>
      </c>
      <c r="AR48" s="34">
        <f t="shared" si="19"/>
        <v>0</v>
      </c>
      <c r="AS48" s="34">
        <f t="shared" si="20"/>
        <v>0</v>
      </c>
      <c r="AT48" s="34">
        <f t="shared" si="21"/>
        <v>0</v>
      </c>
      <c r="AU48" s="27">
        <f t="shared" si="22"/>
        <v>0</v>
      </c>
      <c r="AV48" s="27">
        <f>ROUND(IF(Persoonsgegevens!M44&lt;60,$AV$1*AE48,0),2)</f>
        <v>0</v>
      </c>
      <c r="AW48" s="28">
        <f t="shared" si="23"/>
        <v>0</v>
      </c>
      <c r="AX48" s="17">
        <f>Voorschotten!D44</f>
        <v>0</v>
      </c>
      <c r="AY48" s="17">
        <f>Inhoudingen_Uniform!D44</f>
        <v>0</v>
      </c>
      <c r="AZ48" s="17">
        <f>Inhoudingen_Boetes!D44</f>
        <v>0</v>
      </c>
      <c r="BA48" s="17">
        <f>Tegoeden!D44</f>
        <v>0</v>
      </c>
      <c r="BB48" s="27">
        <f t="shared" si="24"/>
        <v>0</v>
      </c>
    </row>
    <row r="49" spans="1:54" x14ac:dyDescent="0.3">
      <c r="A49" s="13">
        <f>Persoonsgegevens!A45</f>
        <v>30144</v>
      </c>
      <c r="B49" s="13">
        <f>Persoonsgegevens!B45</f>
        <v>0</v>
      </c>
      <c r="C49" s="13">
        <f>Persoonsgegevens!C45</f>
        <v>0</v>
      </c>
      <c r="D49" s="13">
        <f>Persoonsgegevens!E45</f>
        <v>0</v>
      </c>
      <c r="E49" s="41" t="str">
        <f>IF(Persoonsgegevens!G45&lt;1900,"",Persoonsgegevens!G45)</f>
        <v/>
      </c>
      <c r="F49" s="45">
        <f>Persoonsgegevens!N45</f>
        <v>0</v>
      </c>
      <c r="G49" s="45">
        <f>Persoonsgegevens!O45</f>
        <v>0</v>
      </c>
      <c r="H49" s="41" t="str">
        <f>IF(Persoonsgegevens!J45&lt;1900,"",Persoonsgegevens!J45)</f>
        <v/>
      </c>
      <c r="I49" s="25">
        <f>Persoonsgegevens!D45</f>
        <v>0</v>
      </c>
      <c r="J49" s="14">
        <f>Uren!D45</f>
        <v>0</v>
      </c>
      <c r="K49" s="14">
        <f>Uren!G45</f>
        <v>0</v>
      </c>
      <c r="M49" s="14">
        <f>Uren!E45</f>
        <v>0</v>
      </c>
      <c r="N49" s="14">
        <f>Uren!F45</f>
        <v>0</v>
      </c>
      <c r="O49" s="34">
        <f t="shared" si="1"/>
        <v>0</v>
      </c>
      <c r="P49" s="34">
        <f t="shared" si="2"/>
        <v>0</v>
      </c>
      <c r="Q49" s="34">
        <f t="shared" si="3"/>
        <v>0</v>
      </c>
      <c r="R49" s="34">
        <f t="shared" si="28"/>
        <v>0</v>
      </c>
      <c r="S49" s="26">
        <v>0</v>
      </c>
      <c r="T49" s="26">
        <v>0</v>
      </c>
      <c r="U49" s="26">
        <v>0</v>
      </c>
      <c r="V49" s="34">
        <f t="shared" si="0"/>
        <v>0</v>
      </c>
      <c r="W49" s="34">
        <f t="shared" si="5"/>
        <v>0</v>
      </c>
      <c r="X49" s="34">
        <v>0</v>
      </c>
      <c r="Y49" s="34">
        <v>0</v>
      </c>
      <c r="Z49" s="34">
        <f t="shared" si="6"/>
        <v>0</v>
      </c>
      <c r="AA49" s="34">
        <f t="shared" si="7"/>
        <v>0</v>
      </c>
      <c r="AB49" s="34">
        <f>ROUND(IF(Persoonsgegevens!M45&lt;55,Z49*$AB$1,0),2)</f>
        <v>0</v>
      </c>
      <c r="AC49" s="34">
        <f t="shared" si="8"/>
        <v>0</v>
      </c>
      <c r="AD49" s="34">
        <f>'Verzekering ZK'!D45</f>
        <v>0</v>
      </c>
      <c r="AE49" s="34">
        <f t="shared" si="27"/>
        <v>0</v>
      </c>
      <c r="AF49" s="34">
        <f t="shared" si="9"/>
        <v>0</v>
      </c>
      <c r="AG49" s="35">
        <f t="shared" si="10"/>
        <v>-2646</v>
      </c>
      <c r="AH49" s="34">
        <f t="shared" si="25"/>
        <v>0</v>
      </c>
      <c r="AI49" s="35">
        <f t="shared" si="11"/>
        <v>-2646</v>
      </c>
      <c r="AJ49" s="34">
        <f t="shared" si="12"/>
        <v>0</v>
      </c>
      <c r="AK49" s="35">
        <f t="shared" si="13"/>
        <v>0</v>
      </c>
      <c r="AL49" s="34">
        <f t="shared" si="26"/>
        <v>0</v>
      </c>
      <c r="AM49" s="35">
        <f t="shared" si="14"/>
        <v>0</v>
      </c>
      <c r="AN49" s="34">
        <f t="shared" si="15"/>
        <v>0</v>
      </c>
      <c r="AO49" s="35">
        <f t="shared" si="16"/>
        <v>0</v>
      </c>
      <c r="AP49" s="34">
        <f t="shared" si="17"/>
        <v>0</v>
      </c>
      <c r="AQ49" s="34">
        <f t="shared" si="18"/>
        <v>0</v>
      </c>
      <c r="AR49" s="34">
        <f t="shared" si="19"/>
        <v>0</v>
      </c>
      <c r="AS49" s="34">
        <f t="shared" si="20"/>
        <v>0</v>
      </c>
      <c r="AT49" s="34">
        <f t="shared" si="21"/>
        <v>0</v>
      </c>
      <c r="AU49" s="27">
        <f t="shared" si="22"/>
        <v>0</v>
      </c>
      <c r="AV49" s="27">
        <f>ROUND(IF(Persoonsgegevens!M45&lt;60,$AV$1*AE49,0),2)</f>
        <v>0</v>
      </c>
      <c r="AW49" s="28">
        <f t="shared" si="23"/>
        <v>0</v>
      </c>
      <c r="AX49" s="17">
        <f>Voorschotten!D45</f>
        <v>0</v>
      </c>
      <c r="AY49" s="17">
        <f>Inhoudingen_Uniform!D45</f>
        <v>0</v>
      </c>
      <c r="AZ49" s="17">
        <f>Inhoudingen_Boetes!D45</f>
        <v>0</v>
      </c>
      <c r="BA49" s="17">
        <f>Tegoeden!D45</f>
        <v>0</v>
      </c>
      <c r="BB49" s="27">
        <f t="shared" si="24"/>
        <v>0</v>
      </c>
    </row>
    <row r="50" spans="1:54" x14ac:dyDescent="0.3">
      <c r="A50" s="13">
        <f>Persoonsgegevens!A46</f>
        <v>30145</v>
      </c>
      <c r="B50" s="13">
        <f>Persoonsgegevens!B46</f>
        <v>0</v>
      </c>
      <c r="C50" s="13">
        <f>Persoonsgegevens!C46</f>
        <v>0</v>
      </c>
      <c r="D50" s="13">
        <f>Persoonsgegevens!E46</f>
        <v>0</v>
      </c>
      <c r="E50" s="41" t="str">
        <f>IF(Persoonsgegevens!G46&lt;1900,"",Persoonsgegevens!G46)</f>
        <v/>
      </c>
      <c r="F50" s="45">
        <f>Persoonsgegevens!N46</f>
        <v>0</v>
      </c>
      <c r="G50" s="45">
        <f>Persoonsgegevens!O46</f>
        <v>0</v>
      </c>
      <c r="H50" s="41" t="str">
        <f>IF(Persoonsgegevens!J46&lt;1900,"",Persoonsgegevens!J46)</f>
        <v/>
      </c>
      <c r="I50" s="25">
        <f>Persoonsgegevens!D46</f>
        <v>0</v>
      </c>
      <c r="J50" s="14">
        <f>Uren!D46</f>
        <v>0</v>
      </c>
      <c r="K50" s="14">
        <f>Uren!G46</f>
        <v>0</v>
      </c>
      <c r="M50" s="14">
        <f>Uren!E46</f>
        <v>0</v>
      </c>
      <c r="N50" s="14">
        <f>Uren!F46</f>
        <v>0</v>
      </c>
      <c r="O50" s="34">
        <f t="shared" si="1"/>
        <v>0</v>
      </c>
      <c r="P50" s="34">
        <f t="shared" si="2"/>
        <v>0</v>
      </c>
      <c r="Q50" s="34">
        <f t="shared" si="3"/>
        <v>0</v>
      </c>
      <c r="R50" s="34">
        <f t="shared" si="28"/>
        <v>0</v>
      </c>
      <c r="S50" s="26">
        <v>0</v>
      </c>
      <c r="T50" s="26">
        <v>0</v>
      </c>
      <c r="U50" s="26">
        <v>0</v>
      </c>
      <c r="V50" s="34">
        <f t="shared" si="0"/>
        <v>0</v>
      </c>
      <c r="W50" s="34">
        <f t="shared" si="5"/>
        <v>0</v>
      </c>
      <c r="X50" s="34">
        <v>0</v>
      </c>
      <c r="Y50" s="34">
        <v>0</v>
      </c>
      <c r="Z50" s="34">
        <f t="shared" si="6"/>
        <v>0</v>
      </c>
      <c r="AA50" s="34">
        <f t="shared" si="7"/>
        <v>0</v>
      </c>
      <c r="AB50" s="34">
        <f>ROUND(IF(Persoonsgegevens!M46&lt;55,Z50*$AB$1,0),2)</f>
        <v>0</v>
      </c>
      <c r="AC50" s="34">
        <f t="shared" si="8"/>
        <v>0</v>
      </c>
      <c r="AD50" s="34">
        <f>'Verzekering ZK'!D46</f>
        <v>0</v>
      </c>
      <c r="AE50" s="34">
        <f t="shared" si="27"/>
        <v>0</v>
      </c>
      <c r="AF50" s="34">
        <f t="shared" si="9"/>
        <v>0</v>
      </c>
      <c r="AG50" s="35">
        <f t="shared" si="10"/>
        <v>-2646</v>
      </c>
      <c r="AH50" s="34">
        <f t="shared" si="25"/>
        <v>0</v>
      </c>
      <c r="AI50" s="35">
        <f t="shared" si="11"/>
        <v>-2646</v>
      </c>
      <c r="AJ50" s="34">
        <f t="shared" si="12"/>
        <v>0</v>
      </c>
      <c r="AK50" s="35">
        <f t="shared" si="13"/>
        <v>0</v>
      </c>
      <c r="AL50" s="34">
        <f t="shared" si="26"/>
        <v>0</v>
      </c>
      <c r="AM50" s="35">
        <f t="shared" si="14"/>
        <v>0</v>
      </c>
      <c r="AN50" s="34">
        <f t="shared" si="15"/>
        <v>0</v>
      </c>
      <c r="AO50" s="35">
        <f t="shared" si="16"/>
        <v>0</v>
      </c>
      <c r="AP50" s="34">
        <f t="shared" si="17"/>
        <v>0</v>
      </c>
      <c r="AQ50" s="34">
        <f t="shared" si="18"/>
        <v>0</v>
      </c>
      <c r="AR50" s="34">
        <f t="shared" si="19"/>
        <v>0</v>
      </c>
      <c r="AS50" s="34">
        <f t="shared" si="20"/>
        <v>0</v>
      </c>
      <c r="AT50" s="34">
        <f t="shared" si="21"/>
        <v>0</v>
      </c>
      <c r="AU50" s="27">
        <f t="shared" si="22"/>
        <v>0</v>
      </c>
      <c r="AV50" s="27">
        <f>ROUND(IF(Persoonsgegevens!M46&lt;60,$AV$1*AE50,0),2)</f>
        <v>0</v>
      </c>
      <c r="AW50" s="28">
        <f t="shared" si="23"/>
        <v>0</v>
      </c>
      <c r="AX50" s="17">
        <f>Voorschotten!D46</f>
        <v>0</v>
      </c>
      <c r="AY50" s="17">
        <f>Inhoudingen_Uniform!D46</f>
        <v>0</v>
      </c>
      <c r="AZ50" s="17">
        <f>Inhoudingen_Boetes!D46</f>
        <v>0</v>
      </c>
      <c r="BA50" s="17">
        <f>Tegoeden!D46</f>
        <v>0</v>
      </c>
      <c r="BB50" s="27">
        <f t="shared" si="24"/>
        <v>0</v>
      </c>
    </row>
    <row r="51" spans="1:54" x14ac:dyDescent="0.3">
      <c r="A51" s="13">
        <f>Persoonsgegevens!A47</f>
        <v>30146</v>
      </c>
      <c r="B51" s="13">
        <f>Persoonsgegevens!B47</f>
        <v>0</v>
      </c>
      <c r="C51" s="13">
        <f>Persoonsgegevens!C47</f>
        <v>0</v>
      </c>
      <c r="D51" s="13">
        <f>Persoonsgegevens!E47</f>
        <v>0</v>
      </c>
      <c r="E51" s="41" t="str">
        <f>IF(Persoonsgegevens!G47&lt;1900,"",Persoonsgegevens!G47)</f>
        <v/>
      </c>
      <c r="F51" s="45">
        <f>Persoonsgegevens!N47</f>
        <v>0</v>
      </c>
      <c r="G51" s="45">
        <f>Persoonsgegevens!O47</f>
        <v>0</v>
      </c>
      <c r="H51" s="41" t="str">
        <f>IF(Persoonsgegevens!J47&lt;1900,"",Persoonsgegevens!J47)</f>
        <v/>
      </c>
      <c r="I51" s="25">
        <f>Persoonsgegevens!D47</f>
        <v>0</v>
      </c>
      <c r="J51" s="14">
        <f>Uren!D47</f>
        <v>0</v>
      </c>
      <c r="K51" s="14">
        <f>Uren!G47</f>
        <v>0</v>
      </c>
      <c r="M51" s="14">
        <f>Uren!E47</f>
        <v>0</v>
      </c>
      <c r="N51" s="14">
        <f>Uren!F47</f>
        <v>0</v>
      </c>
      <c r="O51" s="34">
        <f t="shared" si="1"/>
        <v>0</v>
      </c>
      <c r="P51" s="34">
        <f t="shared" si="2"/>
        <v>0</v>
      </c>
      <c r="Q51" s="34">
        <f t="shared" si="3"/>
        <v>0</v>
      </c>
      <c r="R51" s="34">
        <f t="shared" si="28"/>
        <v>0</v>
      </c>
      <c r="S51" s="26">
        <v>0</v>
      </c>
      <c r="T51" s="26">
        <v>0</v>
      </c>
      <c r="U51" s="26">
        <v>0</v>
      </c>
      <c r="V51" s="34">
        <f t="shared" si="0"/>
        <v>0</v>
      </c>
      <c r="W51" s="34">
        <f t="shared" si="5"/>
        <v>0</v>
      </c>
      <c r="X51" s="34">
        <v>0</v>
      </c>
      <c r="Y51" s="34">
        <v>0</v>
      </c>
      <c r="Z51" s="34">
        <f t="shared" si="6"/>
        <v>0</v>
      </c>
      <c r="AA51" s="34">
        <f t="shared" si="7"/>
        <v>0</v>
      </c>
      <c r="AB51" s="34">
        <f>ROUND(IF(Persoonsgegevens!M47&lt;55,Z51*$AB$1,0),2)</f>
        <v>0</v>
      </c>
      <c r="AC51" s="34">
        <f t="shared" si="8"/>
        <v>0</v>
      </c>
      <c r="AD51" s="34">
        <f>'Verzekering ZK'!D47</f>
        <v>0</v>
      </c>
      <c r="AE51" s="34">
        <f t="shared" si="27"/>
        <v>0</v>
      </c>
      <c r="AF51" s="34">
        <f t="shared" si="9"/>
        <v>0</v>
      </c>
      <c r="AG51" s="35">
        <f t="shared" si="10"/>
        <v>-2646</v>
      </c>
      <c r="AH51" s="34">
        <f t="shared" si="25"/>
        <v>0</v>
      </c>
      <c r="AI51" s="35">
        <f t="shared" si="11"/>
        <v>-2646</v>
      </c>
      <c r="AJ51" s="34">
        <f t="shared" si="12"/>
        <v>0</v>
      </c>
      <c r="AK51" s="35">
        <f t="shared" si="13"/>
        <v>0</v>
      </c>
      <c r="AL51" s="34">
        <f t="shared" si="26"/>
        <v>0</v>
      </c>
      <c r="AM51" s="35">
        <f t="shared" si="14"/>
        <v>0</v>
      </c>
      <c r="AN51" s="34">
        <f t="shared" si="15"/>
        <v>0</v>
      </c>
      <c r="AO51" s="35">
        <f t="shared" si="16"/>
        <v>0</v>
      </c>
      <c r="AP51" s="34">
        <f t="shared" si="17"/>
        <v>0</v>
      </c>
      <c r="AQ51" s="34">
        <f t="shared" si="18"/>
        <v>0</v>
      </c>
      <c r="AR51" s="34">
        <f t="shared" si="19"/>
        <v>0</v>
      </c>
      <c r="AS51" s="34">
        <f t="shared" si="20"/>
        <v>0</v>
      </c>
      <c r="AT51" s="34">
        <f t="shared" si="21"/>
        <v>0</v>
      </c>
      <c r="AU51" s="27">
        <f t="shared" si="22"/>
        <v>0</v>
      </c>
      <c r="AV51" s="27">
        <f>ROUND(IF(Persoonsgegevens!M47&lt;60,$AV$1*AE51,0),2)</f>
        <v>0</v>
      </c>
      <c r="AW51" s="28">
        <f t="shared" si="23"/>
        <v>0</v>
      </c>
      <c r="AX51" s="17">
        <f>Voorschotten!D47</f>
        <v>0</v>
      </c>
      <c r="AY51" s="17">
        <f>Inhoudingen_Uniform!D47</f>
        <v>0</v>
      </c>
      <c r="AZ51" s="17">
        <f>Inhoudingen_Boetes!D47</f>
        <v>0</v>
      </c>
      <c r="BA51" s="17">
        <f>Tegoeden!D47</f>
        <v>0</v>
      </c>
      <c r="BB51" s="27">
        <f t="shared" si="24"/>
        <v>0</v>
      </c>
    </row>
    <row r="52" spans="1:54" x14ac:dyDescent="0.3">
      <c r="A52" s="13">
        <f>Persoonsgegevens!A48</f>
        <v>30147</v>
      </c>
      <c r="B52" s="13">
        <f>Persoonsgegevens!B48</f>
        <v>0</v>
      </c>
      <c r="C52" s="13">
        <f>Persoonsgegevens!C48</f>
        <v>0</v>
      </c>
      <c r="D52" s="13">
        <f>Persoonsgegevens!E48</f>
        <v>0</v>
      </c>
      <c r="E52" s="41" t="str">
        <f>IF(Persoonsgegevens!G48&lt;1900,"",Persoonsgegevens!G48)</f>
        <v/>
      </c>
      <c r="F52" s="45">
        <f>Persoonsgegevens!N48</f>
        <v>0</v>
      </c>
      <c r="G52" s="45">
        <f>Persoonsgegevens!O48</f>
        <v>0</v>
      </c>
      <c r="H52" s="41" t="str">
        <f>IF(Persoonsgegevens!J48&lt;1900,"",Persoonsgegevens!J48)</f>
        <v/>
      </c>
      <c r="I52" s="25">
        <f>Persoonsgegevens!D48</f>
        <v>0</v>
      </c>
      <c r="J52" s="14">
        <f>Uren!D48</f>
        <v>0</v>
      </c>
      <c r="K52" s="14">
        <f>Uren!G48</f>
        <v>0</v>
      </c>
      <c r="M52" s="14">
        <f>Uren!E48</f>
        <v>0</v>
      </c>
      <c r="N52" s="14">
        <f>Uren!F48</f>
        <v>0</v>
      </c>
      <c r="O52" s="34">
        <f t="shared" si="1"/>
        <v>0</v>
      </c>
      <c r="P52" s="34">
        <f t="shared" si="2"/>
        <v>0</v>
      </c>
      <c r="Q52" s="34">
        <f t="shared" si="3"/>
        <v>0</v>
      </c>
      <c r="R52" s="34">
        <f t="shared" si="28"/>
        <v>0</v>
      </c>
      <c r="S52" s="26">
        <v>0</v>
      </c>
      <c r="T52" s="26">
        <v>0</v>
      </c>
      <c r="U52" s="26">
        <v>0</v>
      </c>
      <c r="V52" s="34">
        <f t="shared" si="0"/>
        <v>0</v>
      </c>
      <c r="W52" s="34">
        <f t="shared" si="5"/>
        <v>0</v>
      </c>
      <c r="X52" s="34">
        <v>0</v>
      </c>
      <c r="Y52" s="34">
        <v>0</v>
      </c>
      <c r="Z52" s="34">
        <f t="shared" si="6"/>
        <v>0</v>
      </c>
      <c r="AA52" s="34">
        <f t="shared" si="7"/>
        <v>0</v>
      </c>
      <c r="AB52" s="34">
        <f>ROUND(IF(Persoonsgegevens!M48&lt;55,Z52*$AB$1,0),2)</f>
        <v>0</v>
      </c>
      <c r="AC52" s="34">
        <f t="shared" si="8"/>
        <v>0</v>
      </c>
      <c r="AD52" s="34">
        <f>'Verzekering ZK'!D48</f>
        <v>0</v>
      </c>
      <c r="AE52" s="34">
        <f t="shared" si="27"/>
        <v>0</v>
      </c>
      <c r="AF52" s="34">
        <f t="shared" si="9"/>
        <v>0</v>
      </c>
      <c r="AG52" s="35">
        <f t="shared" si="10"/>
        <v>-2646</v>
      </c>
      <c r="AH52" s="34">
        <f t="shared" si="25"/>
        <v>0</v>
      </c>
      <c r="AI52" s="35">
        <f t="shared" si="11"/>
        <v>-2646</v>
      </c>
      <c r="AJ52" s="34">
        <f t="shared" si="12"/>
        <v>0</v>
      </c>
      <c r="AK52" s="35">
        <f t="shared" si="13"/>
        <v>0</v>
      </c>
      <c r="AL52" s="34">
        <f t="shared" si="26"/>
        <v>0</v>
      </c>
      <c r="AM52" s="35">
        <f t="shared" si="14"/>
        <v>0</v>
      </c>
      <c r="AN52" s="34">
        <f t="shared" si="15"/>
        <v>0</v>
      </c>
      <c r="AO52" s="35">
        <f t="shared" si="16"/>
        <v>0</v>
      </c>
      <c r="AP52" s="34">
        <f t="shared" si="17"/>
        <v>0</v>
      </c>
      <c r="AQ52" s="34">
        <f t="shared" si="18"/>
        <v>0</v>
      </c>
      <c r="AR52" s="34">
        <f t="shared" si="19"/>
        <v>0</v>
      </c>
      <c r="AS52" s="34">
        <f t="shared" si="20"/>
        <v>0</v>
      </c>
      <c r="AT52" s="34">
        <f t="shared" si="21"/>
        <v>0</v>
      </c>
      <c r="AU52" s="27">
        <f t="shared" si="22"/>
        <v>0</v>
      </c>
      <c r="AV52" s="27">
        <f>ROUND(IF(Persoonsgegevens!M48&lt;60,$AV$1*AE52,0),2)</f>
        <v>0</v>
      </c>
      <c r="AW52" s="28">
        <f t="shared" si="23"/>
        <v>0</v>
      </c>
      <c r="AX52" s="17">
        <f>Voorschotten!D48</f>
        <v>0</v>
      </c>
      <c r="AY52" s="17">
        <f>Inhoudingen_Uniform!D48</f>
        <v>0</v>
      </c>
      <c r="AZ52" s="17">
        <f>Inhoudingen_Boetes!D48</f>
        <v>0</v>
      </c>
      <c r="BA52" s="17">
        <f>Tegoeden!D48</f>
        <v>0</v>
      </c>
      <c r="BB52" s="27">
        <f t="shared" si="24"/>
        <v>0</v>
      </c>
    </row>
    <row r="53" spans="1:54" x14ac:dyDescent="0.3">
      <c r="A53" s="13">
        <f>Persoonsgegevens!A49</f>
        <v>30148</v>
      </c>
      <c r="B53" s="13">
        <f>Persoonsgegevens!B49</f>
        <v>0</v>
      </c>
      <c r="C53" s="13">
        <f>Persoonsgegevens!C49</f>
        <v>0</v>
      </c>
      <c r="D53" s="13">
        <f>Persoonsgegevens!E49</f>
        <v>0</v>
      </c>
      <c r="E53" s="41" t="str">
        <f>IF(Persoonsgegevens!G49&lt;1900,"",Persoonsgegevens!G49)</f>
        <v/>
      </c>
      <c r="F53" s="45">
        <f>Persoonsgegevens!N49</f>
        <v>0</v>
      </c>
      <c r="G53" s="45">
        <f>Persoonsgegevens!O49</f>
        <v>0</v>
      </c>
      <c r="H53" s="41" t="str">
        <f>IF(Persoonsgegevens!J49&lt;1900,"",Persoonsgegevens!J49)</f>
        <v/>
      </c>
      <c r="I53" s="25">
        <f>Persoonsgegevens!D49</f>
        <v>0</v>
      </c>
      <c r="J53" s="14">
        <f>Uren!D49</f>
        <v>0</v>
      </c>
      <c r="K53" s="14">
        <f>Uren!G49</f>
        <v>0</v>
      </c>
      <c r="M53" s="14">
        <f>Uren!E49</f>
        <v>0</v>
      </c>
      <c r="N53" s="14">
        <f>Uren!F49</f>
        <v>0</v>
      </c>
      <c r="O53" s="34">
        <f t="shared" si="1"/>
        <v>0</v>
      </c>
      <c r="P53" s="34">
        <f t="shared" si="2"/>
        <v>0</v>
      </c>
      <c r="Q53" s="34">
        <f t="shared" si="3"/>
        <v>0</v>
      </c>
      <c r="R53" s="34">
        <f t="shared" si="28"/>
        <v>0</v>
      </c>
      <c r="S53" s="26">
        <v>0</v>
      </c>
      <c r="T53" s="26">
        <v>0</v>
      </c>
      <c r="U53" s="26">
        <v>0</v>
      </c>
      <c r="V53" s="34">
        <f t="shared" si="0"/>
        <v>0</v>
      </c>
      <c r="W53" s="34">
        <f t="shared" si="5"/>
        <v>0</v>
      </c>
      <c r="X53" s="34">
        <v>0</v>
      </c>
      <c r="Y53" s="34">
        <v>0</v>
      </c>
      <c r="Z53" s="34">
        <f t="shared" si="6"/>
        <v>0</v>
      </c>
      <c r="AA53" s="34">
        <f t="shared" si="7"/>
        <v>0</v>
      </c>
      <c r="AB53" s="34">
        <f>ROUND(IF(Persoonsgegevens!M49&lt;55,Z53*$AB$1,0),2)</f>
        <v>0</v>
      </c>
      <c r="AC53" s="34">
        <f t="shared" si="8"/>
        <v>0</v>
      </c>
      <c r="AD53" s="34">
        <f>'Verzekering ZK'!D49</f>
        <v>0</v>
      </c>
      <c r="AE53" s="34">
        <f t="shared" si="27"/>
        <v>0</v>
      </c>
      <c r="AF53" s="34">
        <f t="shared" si="9"/>
        <v>0</v>
      </c>
      <c r="AG53" s="35">
        <f t="shared" si="10"/>
        <v>-2646</v>
      </c>
      <c r="AH53" s="34">
        <f t="shared" si="25"/>
        <v>0</v>
      </c>
      <c r="AI53" s="35">
        <f t="shared" si="11"/>
        <v>-2646</v>
      </c>
      <c r="AJ53" s="34">
        <f t="shared" si="12"/>
        <v>0</v>
      </c>
      <c r="AK53" s="35">
        <f t="shared" si="13"/>
        <v>0</v>
      </c>
      <c r="AL53" s="34">
        <f t="shared" si="26"/>
        <v>0</v>
      </c>
      <c r="AM53" s="35">
        <f t="shared" si="14"/>
        <v>0</v>
      </c>
      <c r="AN53" s="34">
        <f t="shared" si="15"/>
        <v>0</v>
      </c>
      <c r="AO53" s="35">
        <f t="shared" si="16"/>
        <v>0</v>
      </c>
      <c r="AP53" s="34">
        <f t="shared" si="17"/>
        <v>0</v>
      </c>
      <c r="AQ53" s="34">
        <f t="shared" si="18"/>
        <v>0</v>
      </c>
      <c r="AR53" s="34">
        <f t="shared" si="19"/>
        <v>0</v>
      </c>
      <c r="AS53" s="34">
        <f t="shared" si="20"/>
        <v>0</v>
      </c>
      <c r="AT53" s="34">
        <f t="shared" si="21"/>
        <v>0</v>
      </c>
      <c r="AU53" s="27">
        <f t="shared" si="22"/>
        <v>0</v>
      </c>
      <c r="AV53" s="27">
        <f>ROUND(IF(Persoonsgegevens!M49&lt;60,$AV$1*AE53,0),2)</f>
        <v>0</v>
      </c>
      <c r="AW53" s="28">
        <f t="shared" si="23"/>
        <v>0</v>
      </c>
      <c r="AX53" s="17">
        <f>Voorschotten!D49</f>
        <v>0</v>
      </c>
      <c r="AY53" s="17">
        <f>Inhoudingen_Uniform!D49</f>
        <v>0</v>
      </c>
      <c r="AZ53" s="17">
        <f>Inhoudingen_Boetes!D49</f>
        <v>0</v>
      </c>
      <c r="BA53" s="17">
        <f>Tegoeden!D49</f>
        <v>0</v>
      </c>
      <c r="BB53" s="27">
        <f t="shared" si="24"/>
        <v>0</v>
      </c>
    </row>
    <row r="54" spans="1:54" x14ac:dyDescent="0.3">
      <c r="A54" s="13">
        <f>Persoonsgegevens!A50</f>
        <v>30149</v>
      </c>
      <c r="B54" s="13">
        <f>Persoonsgegevens!B50</f>
        <v>0</v>
      </c>
      <c r="C54" s="13">
        <f>Persoonsgegevens!C50</f>
        <v>0</v>
      </c>
      <c r="D54" s="13">
        <f>Persoonsgegevens!E50</f>
        <v>0</v>
      </c>
      <c r="E54" s="41" t="str">
        <f>IF(Persoonsgegevens!G50&lt;1900,"",Persoonsgegevens!G50)</f>
        <v/>
      </c>
      <c r="F54" s="45">
        <f>Persoonsgegevens!N50</f>
        <v>0</v>
      </c>
      <c r="G54" s="45">
        <f>Persoonsgegevens!O50</f>
        <v>0</v>
      </c>
      <c r="H54" s="41" t="str">
        <f>IF(Persoonsgegevens!J50&lt;1900,"",Persoonsgegevens!J50)</f>
        <v/>
      </c>
      <c r="I54" s="25">
        <f>Persoonsgegevens!D50</f>
        <v>0</v>
      </c>
      <c r="J54" s="14">
        <f>Uren!D50</f>
        <v>0</v>
      </c>
      <c r="K54" s="14">
        <f>Uren!G50</f>
        <v>0</v>
      </c>
      <c r="M54" s="14">
        <f>Uren!E50</f>
        <v>0</v>
      </c>
      <c r="N54" s="14">
        <f>Uren!F50</f>
        <v>0</v>
      </c>
      <c r="O54" s="34">
        <f t="shared" si="1"/>
        <v>0</v>
      </c>
      <c r="P54" s="34">
        <f t="shared" si="2"/>
        <v>0</v>
      </c>
      <c r="Q54" s="34">
        <f t="shared" si="3"/>
        <v>0</v>
      </c>
      <c r="R54" s="34">
        <f t="shared" si="28"/>
        <v>0</v>
      </c>
      <c r="S54" s="26">
        <v>0</v>
      </c>
      <c r="T54" s="26">
        <v>0</v>
      </c>
      <c r="U54" s="26">
        <v>0</v>
      </c>
      <c r="V54" s="34">
        <f t="shared" si="0"/>
        <v>0</v>
      </c>
      <c r="W54" s="34">
        <f t="shared" si="5"/>
        <v>0</v>
      </c>
      <c r="X54" s="34">
        <v>0</v>
      </c>
      <c r="Y54" s="34">
        <v>0</v>
      </c>
      <c r="Z54" s="34">
        <f t="shared" si="6"/>
        <v>0</v>
      </c>
      <c r="AA54" s="34">
        <f t="shared" si="7"/>
        <v>0</v>
      </c>
      <c r="AB54" s="34">
        <f>ROUND(IF(Persoonsgegevens!M50&lt;55,Z54*$AB$1,0),2)</f>
        <v>0</v>
      </c>
      <c r="AC54" s="34">
        <f t="shared" si="8"/>
        <v>0</v>
      </c>
      <c r="AD54" s="34">
        <f>'Verzekering ZK'!D50</f>
        <v>0</v>
      </c>
      <c r="AE54" s="34">
        <f t="shared" si="27"/>
        <v>0</v>
      </c>
      <c r="AF54" s="34">
        <f t="shared" si="9"/>
        <v>0</v>
      </c>
      <c r="AG54" s="35">
        <f t="shared" si="10"/>
        <v>-2646</v>
      </c>
      <c r="AH54" s="34">
        <f t="shared" si="25"/>
        <v>0</v>
      </c>
      <c r="AI54" s="35">
        <f t="shared" si="11"/>
        <v>-2646</v>
      </c>
      <c r="AJ54" s="34">
        <f t="shared" si="12"/>
        <v>0</v>
      </c>
      <c r="AK54" s="35">
        <f t="shared" si="13"/>
        <v>0</v>
      </c>
      <c r="AL54" s="34">
        <f t="shared" si="26"/>
        <v>0</v>
      </c>
      <c r="AM54" s="35">
        <f t="shared" si="14"/>
        <v>0</v>
      </c>
      <c r="AN54" s="34">
        <f t="shared" si="15"/>
        <v>0</v>
      </c>
      <c r="AO54" s="35">
        <f t="shared" si="16"/>
        <v>0</v>
      </c>
      <c r="AP54" s="34">
        <f t="shared" si="17"/>
        <v>0</v>
      </c>
      <c r="AQ54" s="34">
        <f t="shared" si="18"/>
        <v>0</v>
      </c>
      <c r="AR54" s="34">
        <f t="shared" si="19"/>
        <v>0</v>
      </c>
      <c r="AS54" s="34">
        <f t="shared" si="20"/>
        <v>0</v>
      </c>
      <c r="AT54" s="34">
        <f t="shared" si="21"/>
        <v>0</v>
      </c>
      <c r="AU54" s="27">
        <f t="shared" si="22"/>
        <v>0</v>
      </c>
      <c r="AV54" s="27">
        <f>ROUND(IF(Persoonsgegevens!M50&lt;60,$AV$1*AE54,0),2)</f>
        <v>0</v>
      </c>
      <c r="AW54" s="28">
        <f t="shared" si="23"/>
        <v>0</v>
      </c>
      <c r="AX54" s="17">
        <f>Voorschotten!D50</f>
        <v>0</v>
      </c>
      <c r="AY54" s="17">
        <f>Inhoudingen_Uniform!D50</f>
        <v>0</v>
      </c>
      <c r="AZ54" s="17">
        <f>Inhoudingen_Boetes!D50</f>
        <v>0</v>
      </c>
      <c r="BA54" s="17">
        <f>Tegoeden!D50</f>
        <v>0</v>
      </c>
      <c r="BB54" s="27">
        <f t="shared" si="24"/>
        <v>0</v>
      </c>
    </row>
    <row r="55" spans="1:54" x14ac:dyDescent="0.3">
      <c r="BB55" s="29"/>
    </row>
    <row r="56" spans="1:54" ht="14.4" x14ac:dyDescent="0.3">
      <c r="A56" s="42"/>
      <c r="B56" s="42" t="s">
        <v>79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>
        <f t="shared" ref="O56:W56" si="29">SUM(O6:O55)</f>
        <v>0</v>
      </c>
      <c r="P56" s="43">
        <f t="shared" si="29"/>
        <v>0</v>
      </c>
      <c r="Q56" s="43">
        <f t="shared" si="29"/>
        <v>0</v>
      </c>
      <c r="R56" s="43">
        <f t="shared" si="29"/>
        <v>0</v>
      </c>
      <c r="S56" s="43">
        <f t="shared" si="29"/>
        <v>0</v>
      </c>
      <c r="T56" s="43">
        <f t="shared" si="29"/>
        <v>0</v>
      </c>
      <c r="U56" s="43">
        <f t="shared" si="29"/>
        <v>0</v>
      </c>
      <c r="V56" s="43">
        <f t="shared" si="29"/>
        <v>0</v>
      </c>
      <c r="W56" s="43">
        <f t="shared" si="29"/>
        <v>0</v>
      </c>
      <c r="X56" s="43">
        <f>SUM(X6:X54)</f>
        <v>0</v>
      </c>
      <c r="Y56" s="43">
        <f>SUM(Y6:Y54)</f>
        <v>0</v>
      </c>
      <c r="Z56" s="42"/>
      <c r="AA56" s="42"/>
      <c r="AB56" s="42"/>
      <c r="AC56" s="42"/>
      <c r="AD56" s="42"/>
      <c r="AE56" s="42"/>
      <c r="AF56" s="42"/>
      <c r="AG56" s="44"/>
      <c r="AH56" s="42"/>
      <c r="AI56" s="44"/>
      <c r="AJ56" s="42"/>
      <c r="AK56" s="42"/>
      <c r="AL56" s="42"/>
      <c r="AM56" s="42"/>
      <c r="AN56" s="42"/>
      <c r="AO56" s="44"/>
      <c r="AP56" s="42"/>
      <c r="AQ56" s="42"/>
      <c r="AR56" s="42"/>
      <c r="AS56" s="42"/>
      <c r="AT56" s="42"/>
      <c r="AU56" s="43">
        <f t="shared" ref="AU56:BB56" ca="1" si="30">SUM(AU6:AU55)</f>
        <v>0</v>
      </c>
      <c r="AV56" s="43">
        <f t="shared" ca="1" si="30"/>
        <v>0</v>
      </c>
      <c r="AW56" s="43">
        <f t="shared" ca="1" si="30"/>
        <v>0</v>
      </c>
      <c r="AX56" s="43">
        <f t="shared" si="30"/>
        <v>0</v>
      </c>
      <c r="AY56" s="43">
        <f t="shared" si="30"/>
        <v>0</v>
      </c>
      <c r="AZ56" s="43">
        <f t="shared" si="30"/>
        <v>0</v>
      </c>
      <c r="BA56" s="43">
        <f t="shared" si="30"/>
        <v>0</v>
      </c>
      <c r="BB56" s="43">
        <f t="shared" ca="1" si="30"/>
        <v>0</v>
      </c>
    </row>
    <row r="57" spans="1:54" x14ac:dyDescent="0.3">
      <c r="BB57" s="29"/>
    </row>
    <row r="58" spans="1:54" x14ac:dyDescent="0.3">
      <c r="BB58" s="29"/>
    </row>
    <row r="59" spans="1:54" x14ac:dyDescent="0.3">
      <c r="BB59" s="29"/>
    </row>
    <row r="60" spans="1:54" x14ac:dyDescent="0.3">
      <c r="BB60" s="29"/>
    </row>
    <row r="61" spans="1:54" x14ac:dyDescent="0.3">
      <c r="BB61" s="29"/>
    </row>
    <row r="62" spans="1:54" x14ac:dyDescent="0.3">
      <c r="BB62" s="29"/>
    </row>
    <row r="63" spans="1:54" x14ac:dyDescent="0.3">
      <c r="BB63" s="29"/>
    </row>
    <row r="64" spans="1:54" x14ac:dyDescent="0.3">
      <c r="BB64" s="29"/>
    </row>
    <row r="65" spans="54:54" x14ac:dyDescent="0.3">
      <c r="BB65" s="29"/>
    </row>
    <row r="66" spans="54:54" x14ac:dyDescent="0.3">
      <c r="BB66" s="29"/>
    </row>
    <row r="67" spans="54:54" x14ac:dyDescent="0.3">
      <c r="BB67" s="29"/>
    </row>
    <row r="68" spans="54:54" x14ac:dyDescent="0.3">
      <c r="BB68" s="29"/>
    </row>
    <row r="69" spans="54:54" x14ac:dyDescent="0.3">
      <c r="BB69" s="29"/>
    </row>
    <row r="70" spans="54:54" x14ac:dyDescent="0.3">
      <c r="BB70" s="29"/>
    </row>
    <row r="71" spans="54:54" x14ac:dyDescent="0.3">
      <c r="BB71" s="29"/>
    </row>
    <row r="72" spans="54:54" x14ac:dyDescent="0.3">
      <c r="BB72" s="29"/>
    </row>
    <row r="73" spans="54:54" x14ac:dyDescent="0.3">
      <c r="BB73" s="29"/>
    </row>
    <row r="74" spans="54:54" x14ac:dyDescent="0.3">
      <c r="BB74" s="29"/>
    </row>
    <row r="75" spans="54:54" x14ac:dyDescent="0.3">
      <c r="BB75" s="29"/>
    </row>
    <row r="76" spans="54:54" x14ac:dyDescent="0.3">
      <c r="BB76" s="29"/>
    </row>
    <row r="77" spans="54:54" x14ac:dyDescent="0.3">
      <c r="BB77" s="29"/>
    </row>
    <row r="78" spans="54:54" x14ac:dyDescent="0.3">
      <c r="BB78" s="29"/>
    </row>
    <row r="79" spans="54:54" x14ac:dyDescent="0.3">
      <c r="BB79" s="29"/>
    </row>
    <row r="80" spans="54:54" x14ac:dyDescent="0.3">
      <c r="BB80" s="29"/>
    </row>
    <row r="81" spans="54:54" x14ac:dyDescent="0.3">
      <c r="BB81" s="29"/>
    </row>
    <row r="82" spans="54:54" x14ac:dyDescent="0.3">
      <c r="BB82" s="29"/>
    </row>
    <row r="83" spans="54:54" x14ac:dyDescent="0.3">
      <c r="BB83" s="29"/>
    </row>
    <row r="84" spans="54:54" x14ac:dyDescent="0.3">
      <c r="BB84" s="29"/>
    </row>
    <row r="85" spans="54:54" x14ac:dyDescent="0.3">
      <c r="BB85" s="29"/>
    </row>
    <row r="86" spans="54:54" x14ac:dyDescent="0.3">
      <c r="BB86" s="29"/>
    </row>
    <row r="87" spans="54:54" x14ac:dyDescent="0.3">
      <c r="BB87" s="29"/>
    </row>
    <row r="88" spans="54:54" x14ac:dyDescent="0.3">
      <c r="BB88" s="29"/>
    </row>
    <row r="89" spans="54:54" x14ac:dyDescent="0.3">
      <c r="BB89" s="29"/>
    </row>
    <row r="90" spans="54:54" x14ac:dyDescent="0.3">
      <c r="BB90" s="29"/>
    </row>
    <row r="91" spans="54:54" x14ac:dyDescent="0.3">
      <c r="BB91" s="29"/>
    </row>
    <row r="92" spans="54:54" x14ac:dyDescent="0.3">
      <c r="BB92" s="29"/>
    </row>
    <row r="93" spans="54:54" x14ac:dyDescent="0.3">
      <c r="BB93" s="29"/>
    </row>
    <row r="94" spans="54:54" x14ac:dyDescent="0.3">
      <c r="BB94" s="29"/>
    </row>
    <row r="95" spans="54:54" x14ac:dyDescent="0.3">
      <c r="BB95" s="29"/>
    </row>
    <row r="96" spans="54:54" x14ac:dyDescent="0.3">
      <c r="BB96" s="29"/>
    </row>
    <row r="97" spans="54:54" x14ac:dyDescent="0.3">
      <c r="BB97" s="29"/>
    </row>
    <row r="98" spans="54:54" x14ac:dyDescent="0.3">
      <c r="BB98" s="29"/>
    </row>
  </sheetData>
  <sheetProtection algorithmName="SHA-512" hashValue="XT/YSP9upUCofSMXSkmkCemI60HtFbiMSGKiCSdJ0pv9AXevc6TSQK8rIh180lExoPOiMwl/qhDof0sz/sXdYg==" saltValue="aSRSDmHHZ6k4JNA25wjZdg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Persoonsgegevens</vt:lpstr>
      <vt:lpstr>Uren</vt:lpstr>
      <vt:lpstr>Voorschotten</vt:lpstr>
      <vt:lpstr>Verzekering ZK</vt:lpstr>
      <vt:lpstr>Inhoudingen_Uniform</vt:lpstr>
      <vt:lpstr>Inhoudingen_Boetes</vt:lpstr>
      <vt:lpstr>Tegoeden</vt:lpstr>
      <vt:lpstr>Salaris</vt:lpstr>
      <vt:lpstr>Salaris_uitvoer</vt:lpstr>
      <vt:lpstr>Legenda</vt:lpstr>
      <vt:lpstr>Persoonsgegevens!Print_Area</vt:lpstr>
    </vt:vector>
  </TitlesOfParts>
  <Company>I-Frontier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Nawien Lalaram</dc:creator>
  <cp:lastModifiedBy>Nawien Lalaram</cp:lastModifiedBy>
  <cp:lastPrinted>2016-01-19T16:25:53Z</cp:lastPrinted>
  <dcterms:created xsi:type="dcterms:W3CDTF">2014-05-19T11:53:35Z</dcterms:created>
  <dcterms:modified xsi:type="dcterms:W3CDTF">2017-11-06T15:24:09Z</dcterms:modified>
</cp:coreProperties>
</file>