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8-10/DR8 completed document routed for sign off/PSSA PSRT/"/>
    </mc:Choice>
  </mc:AlternateContent>
  <xr:revisionPtr revIDLastSave="133" documentId="13_ncr:1_{F0BC6D5D-9442-42FD-924C-EE4438DE3BE6}" xr6:coauthVersionLast="47" xr6:coauthVersionMax="47" xr10:uidLastSave="{2CECBFC5-847B-40C4-92FD-B4E8F2C8B20B}"/>
  <bookViews>
    <workbookView xWindow="-108" yWindow="-108" windowWidth="23256" windowHeight="12576" tabRatio="887"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Area" localSheetId="0">Approval!$A$1:$F$25</definedName>
    <definedName name="_xlnm.Print_Area" localSheetId="4">'Security Risk Assess'!$A$1:$AR$104</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L96" i="4" l="1"/>
  <c r="AM96" i="4" s="1"/>
  <c r="AL97" i="4"/>
  <c r="AM97" i="4" s="1"/>
  <c r="AK97" i="4"/>
  <c r="AL95" i="4"/>
  <c r="AM95" i="4" s="1"/>
  <c r="AK95" i="4"/>
  <c r="AK96" i="4"/>
  <c r="E91" i="4"/>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L104" i="4"/>
  <c r="AM104" i="4" s="1"/>
  <c r="AK104" i="4"/>
  <c r="W104" i="4"/>
  <c r="S104" i="4"/>
  <c r="T104" i="4" s="1"/>
  <c r="R104" i="4"/>
  <c r="G104" i="4"/>
  <c r="E104" i="4"/>
  <c r="C104" i="4"/>
  <c r="AL103" i="4"/>
  <c r="AM103" i="4" s="1"/>
  <c r="AK103" i="4"/>
  <c r="W103" i="4"/>
  <c r="S103" i="4"/>
  <c r="T103" i="4" s="1"/>
  <c r="R103" i="4"/>
  <c r="G103" i="4"/>
  <c r="E103" i="4"/>
  <c r="C103" i="4"/>
  <c r="AL102" i="4"/>
  <c r="AM102" i="4" s="1"/>
  <c r="AK102" i="4"/>
  <c r="W102" i="4"/>
  <c r="S102" i="4"/>
  <c r="T102" i="4" s="1"/>
  <c r="R102" i="4"/>
  <c r="G102" i="4"/>
  <c r="E102" i="4"/>
  <c r="C102" i="4"/>
  <c r="AL101" i="4"/>
  <c r="AM101" i="4" s="1"/>
  <c r="AK101" i="4"/>
  <c r="W101" i="4"/>
  <c r="S101" i="4"/>
  <c r="T101" i="4" s="1"/>
  <c r="R101" i="4"/>
  <c r="G101" i="4"/>
  <c r="E101" i="4"/>
  <c r="C101" i="4"/>
  <c r="AL100" i="4"/>
  <c r="AM100" i="4" s="1"/>
  <c r="AK100" i="4"/>
  <c r="W100" i="4"/>
  <c r="S100" i="4"/>
  <c r="T100" i="4" s="1"/>
  <c r="R100" i="4"/>
  <c r="G100" i="4"/>
  <c r="E100" i="4"/>
  <c r="C100" i="4"/>
  <c r="AL99" i="4"/>
  <c r="AM99" i="4" s="1"/>
  <c r="AK99" i="4"/>
  <c r="W99" i="4"/>
  <c r="S99" i="4"/>
  <c r="T99" i="4" s="1"/>
  <c r="R99" i="4"/>
  <c r="G99" i="4"/>
  <c r="E99" i="4"/>
  <c r="C99" i="4"/>
  <c r="AL98" i="4"/>
  <c r="AM98" i="4" s="1"/>
  <c r="AK98" i="4"/>
  <c r="W98" i="4"/>
  <c r="S98" i="4"/>
  <c r="T98" i="4" s="1"/>
  <c r="R98" i="4"/>
  <c r="G98" i="4"/>
  <c r="E98" i="4"/>
  <c r="C98" i="4"/>
  <c r="W97" i="4"/>
  <c r="S97" i="4"/>
  <c r="T97" i="4" s="1"/>
  <c r="R97" i="4"/>
  <c r="G97" i="4"/>
  <c r="E97" i="4"/>
  <c r="C97" i="4"/>
  <c r="W96" i="4"/>
  <c r="S96" i="4"/>
  <c r="T96" i="4" s="1"/>
  <c r="R96" i="4"/>
  <c r="G96" i="4"/>
  <c r="E96" i="4"/>
  <c r="C96" i="4"/>
  <c r="W95" i="4"/>
  <c r="S95" i="4"/>
  <c r="T95" i="4" s="1"/>
  <c r="R95" i="4"/>
  <c r="G95" i="4"/>
  <c r="E95" i="4"/>
  <c r="C95" i="4"/>
  <c r="AL94" i="4"/>
  <c r="AM94" i="4" s="1"/>
  <c r="AK94" i="4"/>
  <c r="W94" i="4"/>
  <c r="S94" i="4"/>
  <c r="T94" i="4" s="1"/>
  <c r="R94" i="4"/>
  <c r="G94" i="4"/>
  <c r="E94" i="4"/>
  <c r="C94" i="4"/>
  <c r="AL93" i="4"/>
  <c r="AM93" i="4" s="1"/>
  <c r="AK93" i="4"/>
  <c r="W93" i="4"/>
  <c r="S93" i="4"/>
  <c r="T93" i="4" s="1"/>
  <c r="R93" i="4"/>
  <c r="G93" i="4"/>
  <c r="E93" i="4"/>
  <c r="C93" i="4"/>
  <c r="AL92" i="4"/>
  <c r="AM92" i="4" s="1"/>
  <c r="AK92" i="4"/>
  <c r="W92" i="4"/>
  <c r="S92" i="4"/>
  <c r="T92" i="4" s="1"/>
  <c r="R92" i="4"/>
  <c r="G92" i="4"/>
  <c r="E92" i="4"/>
  <c r="C92" i="4"/>
  <c r="AL91" i="4"/>
  <c r="AM91" i="4" s="1"/>
  <c r="AK91" i="4"/>
  <c r="W91" i="4"/>
  <c r="S91" i="4"/>
  <c r="T91" i="4" s="1"/>
  <c r="R91" i="4"/>
  <c r="G91" i="4"/>
  <c r="C91" i="4"/>
  <c r="AL90" i="4"/>
  <c r="AM90" i="4" s="1"/>
  <c r="AK90" i="4"/>
  <c r="W90" i="4"/>
  <c r="S90" i="4"/>
  <c r="T90" i="4" s="1"/>
  <c r="R90" i="4"/>
  <c r="G90" i="4"/>
  <c r="E90" i="4"/>
  <c r="C90" i="4"/>
  <c r="AL89" i="4"/>
  <c r="AM89" i="4" s="1"/>
  <c r="AK89" i="4"/>
  <c r="W89" i="4"/>
  <c r="S89" i="4"/>
  <c r="T89" i="4" s="1"/>
  <c r="R89" i="4"/>
  <c r="G89" i="4"/>
  <c r="E89" i="4"/>
  <c r="C89" i="4"/>
  <c r="AL88" i="4"/>
  <c r="AM88" i="4" s="1"/>
  <c r="AK88" i="4"/>
  <c r="W88" i="4"/>
  <c r="S88" i="4"/>
  <c r="T88" i="4" s="1"/>
  <c r="R88" i="4"/>
  <c r="G88" i="4"/>
  <c r="E88" i="4"/>
  <c r="C88" i="4"/>
  <c r="AL87" i="4"/>
  <c r="AM87" i="4" s="1"/>
  <c r="AK87" i="4"/>
  <c r="W87" i="4"/>
  <c r="S87" i="4"/>
  <c r="T87" i="4" s="1"/>
  <c r="R87" i="4"/>
  <c r="G87" i="4"/>
  <c r="E87" i="4"/>
  <c r="C87" i="4"/>
  <c r="AL86" i="4"/>
  <c r="AM86" i="4" s="1"/>
  <c r="AK86" i="4"/>
  <c r="W86" i="4"/>
  <c r="S86" i="4"/>
  <c r="T86" i="4" s="1"/>
  <c r="R86" i="4"/>
  <c r="G86" i="4"/>
  <c r="E86" i="4"/>
  <c r="C86" i="4"/>
  <c r="AL85" i="4"/>
  <c r="AM85" i="4" s="1"/>
  <c r="AK85" i="4"/>
  <c r="W85" i="4"/>
  <c r="S85" i="4"/>
  <c r="T85" i="4" s="1"/>
  <c r="R85" i="4"/>
  <c r="G85" i="4"/>
  <c r="E85" i="4"/>
  <c r="C85" i="4"/>
  <c r="AL84" i="4"/>
  <c r="AM84" i="4" s="1"/>
  <c r="AK84" i="4"/>
  <c r="W84" i="4"/>
  <c r="S84" i="4"/>
  <c r="T84" i="4" s="1"/>
  <c r="R84" i="4"/>
  <c r="G84" i="4"/>
  <c r="E84" i="4"/>
  <c r="C84" i="4"/>
  <c r="AL83" i="4"/>
  <c r="AM83" i="4" s="1"/>
  <c r="AK83" i="4"/>
  <c r="W83" i="4"/>
  <c r="S83" i="4"/>
  <c r="T83" i="4" s="1"/>
  <c r="R83" i="4"/>
  <c r="G83" i="4"/>
  <c r="E83" i="4"/>
  <c r="C83" i="4"/>
  <c r="AL82" i="4"/>
  <c r="AM82" i="4" s="1"/>
  <c r="AK82" i="4"/>
  <c r="W82" i="4"/>
  <c r="S82" i="4"/>
  <c r="T82" i="4" s="1"/>
  <c r="R82" i="4"/>
  <c r="G82" i="4"/>
  <c r="E82" i="4"/>
  <c r="C82" i="4"/>
  <c r="AL81" i="4"/>
  <c r="AM81" i="4" s="1"/>
  <c r="AK81" i="4"/>
  <c r="W81" i="4"/>
  <c r="S81" i="4"/>
  <c r="T81" i="4" s="1"/>
  <c r="R81" i="4"/>
  <c r="G81" i="4"/>
  <c r="E81" i="4"/>
  <c r="C81" i="4"/>
  <c r="AL80" i="4"/>
  <c r="AM80" i="4" s="1"/>
  <c r="AK80" i="4"/>
  <c r="W80" i="4"/>
  <c r="S80" i="4"/>
  <c r="T80" i="4" s="1"/>
  <c r="R80" i="4"/>
  <c r="G80" i="4"/>
  <c r="E80" i="4"/>
  <c r="C80" i="4"/>
  <c r="AL79" i="4"/>
  <c r="AM79" i="4" s="1"/>
  <c r="AK79" i="4"/>
  <c r="W79" i="4"/>
  <c r="S79" i="4"/>
  <c r="T79" i="4" s="1"/>
  <c r="R79" i="4"/>
  <c r="G79" i="4"/>
  <c r="E79" i="4"/>
  <c r="C79" i="4"/>
  <c r="AL78" i="4"/>
  <c r="AM78" i="4" s="1"/>
  <c r="AK78" i="4"/>
  <c r="W78" i="4"/>
  <c r="S78" i="4"/>
  <c r="T78" i="4" s="1"/>
  <c r="R78" i="4"/>
  <c r="G78" i="4"/>
  <c r="E78" i="4"/>
  <c r="C78" i="4"/>
  <c r="AL77" i="4"/>
  <c r="AM77" i="4" s="1"/>
  <c r="AK77" i="4"/>
  <c r="W77" i="4"/>
  <c r="S77" i="4"/>
  <c r="T77" i="4" s="1"/>
  <c r="R77" i="4"/>
  <c r="G77" i="4"/>
  <c r="E77" i="4"/>
  <c r="C77" i="4"/>
  <c r="AL76" i="4"/>
  <c r="AM76" i="4" s="1"/>
  <c r="AK76" i="4"/>
  <c r="W76" i="4"/>
  <c r="S76" i="4"/>
  <c r="T76" i="4" s="1"/>
  <c r="R76" i="4"/>
  <c r="G76" i="4"/>
  <c r="E76" i="4"/>
  <c r="C76" i="4"/>
  <c r="AL75" i="4"/>
  <c r="AM75" i="4" s="1"/>
  <c r="AK75" i="4"/>
  <c r="W75" i="4"/>
  <c r="S75" i="4"/>
  <c r="T75" i="4" s="1"/>
  <c r="R75" i="4"/>
  <c r="G75" i="4"/>
  <c r="E75" i="4"/>
  <c r="C75" i="4"/>
  <c r="AL74" i="4"/>
  <c r="AM74" i="4" s="1"/>
  <c r="AK74" i="4"/>
  <c r="W74" i="4"/>
  <c r="S74" i="4"/>
  <c r="T74" i="4" s="1"/>
  <c r="R74" i="4"/>
  <c r="G74" i="4"/>
  <c r="E74" i="4"/>
  <c r="C74" i="4"/>
  <c r="AL73" i="4"/>
  <c r="AM73" i="4" s="1"/>
  <c r="AK73" i="4"/>
  <c r="W73" i="4"/>
  <c r="S73" i="4"/>
  <c r="T73" i="4" s="1"/>
  <c r="R73" i="4"/>
  <c r="G73" i="4"/>
  <c r="E73" i="4"/>
  <c r="C73" i="4"/>
  <c r="AL72" i="4"/>
  <c r="AM72" i="4" s="1"/>
  <c r="AK72" i="4"/>
  <c r="W72" i="4"/>
  <c r="S72" i="4"/>
  <c r="T72" i="4" s="1"/>
  <c r="R72" i="4"/>
  <c r="G72" i="4"/>
  <c r="E72" i="4"/>
  <c r="C72" i="4"/>
  <c r="AL71" i="4"/>
  <c r="AM71" i="4" s="1"/>
  <c r="AK71" i="4"/>
  <c r="W71" i="4"/>
  <c r="S71" i="4"/>
  <c r="T71" i="4" s="1"/>
  <c r="R71" i="4"/>
  <c r="G71" i="4"/>
  <c r="E71" i="4"/>
  <c r="C71" i="4"/>
  <c r="AL70" i="4"/>
  <c r="AM70" i="4" s="1"/>
  <c r="AK70" i="4"/>
  <c r="W70" i="4"/>
  <c r="S70" i="4"/>
  <c r="T70" i="4" s="1"/>
  <c r="R70" i="4"/>
  <c r="G70" i="4"/>
  <c r="E70" i="4"/>
  <c r="C70" i="4"/>
  <c r="AL69" i="4"/>
  <c r="AM69" i="4" s="1"/>
  <c r="AK69" i="4"/>
  <c r="W69" i="4"/>
  <c r="S69" i="4"/>
  <c r="T69" i="4" s="1"/>
  <c r="R69" i="4"/>
  <c r="G69" i="4"/>
  <c r="E69" i="4"/>
  <c r="C69" i="4"/>
  <c r="AL68" i="4"/>
  <c r="AM68" i="4" s="1"/>
  <c r="AK68" i="4"/>
  <c r="W68" i="4"/>
  <c r="S68" i="4"/>
  <c r="T68" i="4" s="1"/>
  <c r="R68" i="4"/>
  <c r="G68" i="4"/>
  <c r="E68" i="4"/>
  <c r="C68" i="4"/>
  <c r="AL67" i="4"/>
  <c r="AM67" i="4" s="1"/>
  <c r="AK67" i="4"/>
  <c r="W67" i="4"/>
  <c r="S67" i="4"/>
  <c r="T67" i="4" s="1"/>
  <c r="R67" i="4"/>
  <c r="G67" i="4"/>
  <c r="E67" i="4"/>
  <c r="C67" i="4"/>
  <c r="AL66" i="4"/>
  <c r="AM66" i="4" s="1"/>
  <c r="AK66" i="4"/>
  <c r="W66" i="4"/>
  <c r="S66" i="4"/>
  <c r="T66" i="4" s="1"/>
  <c r="R66" i="4"/>
  <c r="G66" i="4"/>
  <c r="E66" i="4"/>
  <c r="C66" i="4"/>
  <c r="AL65" i="4"/>
  <c r="AM65" i="4" s="1"/>
  <c r="AK65" i="4"/>
  <c r="W65" i="4"/>
  <c r="S65" i="4"/>
  <c r="T65" i="4" s="1"/>
  <c r="R65" i="4"/>
  <c r="G65" i="4"/>
  <c r="E65" i="4"/>
  <c r="C65" i="4"/>
  <c r="AL64" i="4"/>
  <c r="AM64" i="4" s="1"/>
  <c r="AK64" i="4"/>
  <c r="W64" i="4"/>
  <c r="S64" i="4"/>
  <c r="T64" i="4" s="1"/>
  <c r="R64" i="4"/>
  <c r="G64" i="4"/>
  <c r="E64" i="4"/>
  <c r="C64" i="4"/>
  <c r="AL63" i="4"/>
  <c r="AM63" i="4" s="1"/>
  <c r="AK63" i="4"/>
  <c r="W63" i="4"/>
  <c r="S63" i="4"/>
  <c r="T63" i="4" s="1"/>
  <c r="R63" i="4"/>
  <c r="G63" i="4"/>
  <c r="E63" i="4"/>
  <c r="C63" i="4"/>
  <c r="AL62" i="4"/>
  <c r="AM62" i="4" s="1"/>
  <c r="AK62" i="4"/>
  <c r="W62" i="4"/>
  <c r="S62" i="4"/>
  <c r="T62" i="4" s="1"/>
  <c r="R62" i="4"/>
  <c r="G62" i="4"/>
  <c r="E62" i="4"/>
  <c r="C62" i="4"/>
  <c r="AL61" i="4"/>
  <c r="AM61" i="4" s="1"/>
  <c r="AK61" i="4"/>
  <c r="W61" i="4"/>
  <c r="S61" i="4"/>
  <c r="T61" i="4" s="1"/>
  <c r="R61" i="4"/>
  <c r="G61" i="4"/>
  <c r="E61" i="4"/>
  <c r="C61" i="4"/>
  <c r="AL60" i="4"/>
  <c r="AM60" i="4" s="1"/>
  <c r="AK60" i="4"/>
  <c r="W60" i="4"/>
  <c r="S60" i="4"/>
  <c r="T60" i="4" s="1"/>
  <c r="R60" i="4"/>
  <c r="G60" i="4"/>
  <c r="E60" i="4"/>
  <c r="C60" i="4"/>
  <c r="AL59" i="4"/>
  <c r="AM59" i="4" s="1"/>
  <c r="AK59" i="4"/>
  <c r="W59" i="4"/>
  <c r="S59" i="4"/>
  <c r="T59" i="4" s="1"/>
  <c r="R59" i="4"/>
  <c r="G59" i="4"/>
  <c r="E59" i="4"/>
  <c r="C59" i="4"/>
  <c r="AL58" i="4"/>
  <c r="AM58" i="4" s="1"/>
  <c r="AK58" i="4"/>
  <c r="W58" i="4"/>
  <c r="S58" i="4"/>
  <c r="T58" i="4" s="1"/>
  <c r="R58" i="4"/>
  <c r="G58" i="4"/>
  <c r="E58" i="4"/>
  <c r="C58" i="4"/>
  <c r="AL57" i="4"/>
  <c r="AM57" i="4" s="1"/>
  <c r="AK57" i="4"/>
  <c r="W57" i="4"/>
  <c r="S57" i="4"/>
  <c r="T57" i="4" s="1"/>
  <c r="R57" i="4"/>
  <c r="G57" i="4"/>
  <c r="E57" i="4"/>
  <c r="C57" i="4"/>
  <c r="AL56" i="4"/>
  <c r="AM56" i="4" s="1"/>
  <c r="AK56" i="4"/>
  <c r="W56" i="4"/>
  <c r="S56" i="4"/>
  <c r="T56" i="4" s="1"/>
  <c r="R56" i="4"/>
  <c r="G56" i="4"/>
  <c r="E56" i="4"/>
  <c r="C56" i="4"/>
  <c r="AL55" i="4"/>
  <c r="AM55" i="4" s="1"/>
  <c r="AK55" i="4"/>
  <c r="W55" i="4"/>
  <c r="S55" i="4"/>
  <c r="T55" i="4" s="1"/>
  <c r="R55" i="4"/>
  <c r="G55" i="4"/>
  <c r="E55" i="4"/>
  <c r="C55" i="4"/>
  <c r="AL54" i="4"/>
  <c r="AM54" i="4" s="1"/>
  <c r="AK54" i="4"/>
  <c r="W54" i="4"/>
  <c r="S54" i="4"/>
  <c r="T54" i="4" s="1"/>
  <c r="R54" i="4"/>
  <c r="G54" i="4"/>
  <c r="E54" i="4"/>
  <c r="C54" i="4"/>
  <c r="AL53" i="4"/>
  <c r="AM53" i="4" s="1"/>
  <c r="AK53" i="4"/>
  <c r="W53" i="4"/>
  <c r="S53" i="4"/>
  <c r="T53" i="4" s="1"/>
  <c r="R53" i="4"/>
  <c r="G53" i="4"/>
  <c r="E53" i="4"/>
  <c r="C53" i="4"/>
  <c r="AL52" i="4"/>
  <c r="AM52" i="4" s="1"/>
  <c r="AK52" i="4"/>
  <c r="W52" i="4"/>
  <c r="S52" i="4"/>
  <c r="T52" i="4" s="1"/>
  <c r="R52" i="4"/>
  <c r="G52" i="4"/>
  <c r="E52" i="4"/>
  <c r="C52" i="4"/>
  <c r="AL51" i="4"/>
  <c r="AM51" i="4" s="1"/>
  <c r="AK51" i="4"/>
  <c r="W51" i="4"/>
  <c r="S51" i="4"/>
  <c r="T51" i="4" s="1"/>
  <c r="R51" i="4"/>
  <c r="G51" i="4"/>
  <c r="E51" i="4"/>
  <c r="C51" i="4"/>
  <c r="AL50" i="4"/>
  <c r="AM50" i="4" s="1"/>
  <c r="AK50" i="4"/>
  <c r="W50" i="4"/>
  <c r="S50" i="4"/>
  <c r="T50" i="4" s="1"/>
  <c r="R50" i="4"/>
  <c r="G50" i="4"/>
  <c r="E50" i="4"/>
  <c r="C50" i="4"/>
  <c r="AL49" i="4"/>
  <c r="AM49" i="4" s="1"/>
  <c r="AK49" i="4"/>
  <c r="W49" i="4"/>
  <c r="S49" i="4"/>
  <c r="T49" i="4" s="1"/>
  <c r="R49" i="4"/>
  <c r="G49" i="4"/>
  <c r="E49" i="4"/>
  <c r="C49" i="4"/>
  <c r="AL48" i="4"/>
  <c r="AM48" i="4" s="1"/>
  <c r="AK48" i="4"/>
  <c r="W48" i="4"/>
  <c r="S48" i="4"/>
  <c r="T48" i="4" s="1"/>
  <c r="R48" i="4"/>
  <c r="G48" i="4"/>
  <c r="E48" i="4"/>
  <c r="C48" i="4"/>
  <c r="AL47" i="4"/>
  <c r="AM47" i="4" s="1"/>
  <c r="AK47" i="4"/>
  <c r="W47" i="4"/>
  <c r="S47" i="4"/>
  <c r="T47" i="4" s="1"/>
  <c r="R47" i="4"/>
  <c r="G47" i="4"/>
  <c r="E47" i="4"/>
  <c r="C47" i="4"/>
  <c r="AL46" i="4"/>
  <c r="AM46" i="4" s="1"/>
  <c r="AK46" i="4"/>
  <c r="W46" i="4"/>
  <c r="S46" i="4"/>
  <c r="T46" i="4" s="1"/>
  <c r="R46" i="4"/>
  <c r="G46" i="4"/>
  <c r="E46" i="4"/>
  <c r="C46" i="4"/>
  <c r="AL45" i="4"/>
  <c r="AM45" i="4" s="1"/>
  <c r="AK45" i="4"/>
  <c r="W45" i="4"/>
  <c r="S45" i="4"/>
  <c r="T45" i="4" s="1"/>
  <c r="R45" i="4"/>
  <c r="G45" i="4"/>
  <c r="E45" i="4"/>
  <c r="C45" i="4"/>
  <c r="AL44" i="4"/>
  <c r="AM44" i="4" s="1"/>
  <c r="AK44" i="4"/>
  <c r="W44" i="4"/>
  <c r="S44" i="4"/>
  <c r="T44" i="4" s="1"/>
  <c r="R44" i="4"/>
  <c r="G44" i="4"/>
  <c r="E44" i="4"/>
  <c r="C44" i="4"/>
  <c r="AL43" i="4"/>
  <c r="AM43" i="4" s="1"/>
  <c r="AK43" i="4"/>
  <c r="W43" i="4"/>
  <c r="S43" i="4"/>
  <c r="T43" i="4" s="1"/>
  <c r="R43" i="4"/>
  <c r="G43" i="4"/>
  <c r="E43" i="4"/>
  <c r="C43" i="4"/>
  <c r="AL42" i="4"/>
  <c r="AM42" i="4" s="1"/>
  <c r="AK42" i="4"/>
  <c r="W42" i="4"/>
  <c r="S42" i="4"/>
  <c r="T42" i="4" s="1"/>
  <c r="R42" i="4"/>
  <c r="G42" i="4"/>
  <c r="E42" i="4"/>
  <c r="C42" i="4"/>
  <c r="AL41" i="4"/>
  <c r="AM41" i="4" s="1"/>
  <c r="AK41" i="4"/>
  <c r="W41" i="4"/>
  <c r="S41" i="4"/>
  <c r="T41" i="4" s="1"/>
  <c r="R41" i="4"/>
  <c r="G41" i="4"/>
  <c r="E41" i="4"/>
  <c r="C41" i="4"/>
  <c r="AL40" i="4"/>
  <c r="AM40" i="4" s="1"/>
  <c r="AK40" i="4"/>
  <c r="W40" i="4"/>
  <c r="S40" i="4"/>
  <c r="T40" i="4" s="1"/>
  <c r="R40" i="4"/>
  <c r="G40" i="4"/>
  <c r="E40" i="4"/>
  <c r="C40" i="4"/>
  <c r="AL39" i="4"/>
  <c r="AM39" i="4" s="1"/>
  <c r="AK39" i="4"/>
  <c r="W39" i="4"/>
  <c r="S39" i="4"/>
  <c r="T39" i="4" s="1"/>
  <c r="R39" i="4"/>
  <c r="G39" i="4"/>
  <c r="E39" i="4"/>
  <c r="C39" i="4"/>
  <c r="AL38" i="4"/>
  <c r="AM38" i="4" s="1"/>
  <c r="AK38" i="4"/>
  <c r="W38" i="4"/>
  <c r="S38" i="4"/>
  <c r="T38" i="4" s="1"/>
  <c r="R38" i="4"/>
  <c r="G38" i="4"/>
  <c r="E38" i="4"/>
  <c r="C38" i="4"/>
  <c r="AL37" i="4"/>
  <c r="AM37" i="4" s="1"/>
  <c r="AK37" i="4"/>
  <c r="W37" i="4"/>
  <c r="S37" i="4"/>
  <c r="T37" i="4" s="1"/>
  <c r="R37" i="4"/>
  <c r="E37" i="4"/>
  <c r="C37" i="4"/>
  <c r="AL36" i="4"/>
  <c r="AM36" i="4" s="1"/>
  <c r="AK36" i="4"/>
  <c r="W36" i="4"/>
  <c r="S36" i="4"/>
  <c r="T36" i="4" s="1"/>
  <c r="R36" i="4"/>
  <c r="G36" i="4"/>
  <c r="E36" i="4"/>
  <c r="C36" i="4"/>
  <c r="AL35" i="4"/>
  <c r="AM35" i="4" s="1"/>
  <c r="AK35" i="4"/>
  <c r="W35" i="4"/>
  <c r="S35" i="4"/>
  <c r="T35" i="4" s="1"/>
  <c r="R35" i="4"/>
  <c r="G35" i="4"/>
  <c r="E35" i="4"/>
  <c r="C35" i="4"/>
  <c r="AL34" i="4"/>
  <c r="AM34" i="4" s="1"/>
  <c r="AK34" i="4"/>
  <c r="W34" i="4"/>
  <c r="S34" i="4"/>
  <c r="T34" i="4" s="1"/>
  <c r="R34" i="4"/>
  <c r="G34" i="4"/>
  <c r="E34" i="4"/>
  <c r="C34" i="4"/>
  <c r="AL33" i="4"/>
  <c r="AM33" i="4" s="1"/>
  <c r="AK33" i="4"/>
  <c r="W33" i="4"/>
  <c r="S33" i="4"/>
  <c r="T33" i="4" s="1"/>
  <c r="R33" i="4"/>
  <c r="G33" i="4"/>
  <c r="G37" i="5" s="1"/>
  <c r="E33" i="4"/>
  <c r="C33" i="4"/>
  <c r="AL32" i="4"/>
  <c r="AM32" i="4" s="1"/>
  <c r="AK32" i="4"/>
  <c r="W32" i="4"/>
  <c r="S32" i="4"/>
  <c r="T32" i="4" s="1"/>
  <c r="R32" i="4"/>
  <c r="G32" i="4"/>
  <c r="E32" i="4"/>
  <c r="C32" i="4"/>
  <c r="AL31" i="4"/>
  <c r="AM31" i="4" s="1"/>
  <c r="AK31" i="4"/>
  <c r="W31" i="4"/>
  <c r="S31" i="4"/>
  <c r="T31" i="4" s="1"/>
  <c r="R31" i="4"/>
  <c r="G31" i="4"/>
  <c r="E31" i="4"/>
  <c r="C31" i="4"/>
  <c r="AL30" i="4"/>
  <c r="AM30" i="4" s="1"/>
  <c r="AK30" i="4"/>
  <c r="W30" i="4"/>
  <c r="S30" i="4"/>
  <c r="T30" i="4" s="1"/>
  <c r="R30" i="4"/>
  <c r="G30" i="4"/>
  <c r="E30" i="4"/>
  <c r="C30" i="4"/>
  <c r="AL29" i="4"/>
  <c r="AM29" i="4" s="1"/>
  <c r="AK29" i="4"/>
  <c r="W29" i="4"/>
  <c r="S29" i="4"/>
  <c r="T29" i="4" s="1"/>
  <c r="R29" i="4"/>
  <c r="G29" i="4"/>
  <c r="E29" i="4"/>
  <c r="C29" i="4"/>
  <c r="AL28" i="4"/>
  <c r="AM28" i="4" s="1"/>
  <c r="AK28" i="4"/>
  <c r="W28" i="4"/>
  <c r="S28" i="4"/>
  <c r="T28" i="4" s="1"/>
  <c r="R28" i="4"/>
  <c r="G28" i="4"/>
  <c r="E28" i="4"/>
  <c r="C28" i="4"/>
  <c r="AL27" i="4"/>
  <c r="AM27" i="4" s="1"/>
  <c r="AK27" i="4"/>
  <c r="W27" i="4"/>
  <c r="S27" i="4"/>
  <c r="T27" i="4" s="1"/>
  <c r="R27" i="4"/>
  <c r="G27" i="4"/>
  <c r="E27" i="4"/>
  <c r="C27" i="4"/>
  <c r="AL26" i="4"/>
  <c r="AM26" i="4" s="1"/>
  <c r="AK26" i="4"/>
  <c r="W26" i="4"/>
  <c r="S26" i="4"/>
  <c r="T26" i="4" s="1"/>
  <c r="R26" i="4"/>
  <c r="G26" i="4"/>
  <c r="E26" i="4"/>
  <c r="C26" i="4"/>
  <c r="AL25" i="4"/>
  <c r="AM25" i="4" s="1"/>
  <c r="AK25" i="4"/>
  <c r="W25" i="4"/>
  <c r="S25" i="4"/>
  <c r="T25" i="4" s="1"/>
  <c r="R25" i="4"/>
  <c r="G25" i="4"/>
  <c r="E25" i="4"/>
  <c r="C25" i="4"/>
  <c r="AL24" i="4"/>
  <c r="AM24" i="4" s="1"/>
  <c r="AK24" i="4"/>
  <c r="W24" i="4"/>
  <c r="S24" i="4"/>
  <c r="T24" i="4" s="1"/>
  <c r="R24" i="4"/>
  <c r="G24" i="4"/>
  <c r="E24" i="4"/>
  <c r="C24" i="4"/>
  <c r="AL23" i="4"/>
  <c r="AM23" i="4" s="1"/>
  <c r="AK23" i="4"/>
  <c r="W23" i="4"/>
  <c r="S23" i="4"/>
  <c r="T23" i="4" s="1"/>
  <c r="R23" i="4"/>
  <c r="G23" i="4"/>
  <c r="E23" i="4"/>
  <c r="C23" i="4"/>
  <c r="AL22" i="4"/>
  <c r="AM22" i="4" s="1"/>
  <c r="AK22" i="4"/>
  <c r="W22" i="4"/>
  <c r="S22" i="4"/>
  <c r="T22" i="4" s="1"/>
  <c r="R22" i="4"/>
  <c r="G22" i="4"/>
  <c r="E22" i="4"/>
  <c r="C22" i="4"/>
  <c r="AL21" i="4"/>
  <c r="AM21" i="4" s="1"/>
  <c r="AK21" i="4"/>
  <c r="W21" i="4"/>
  <c r="S21" i="4"/>
  <c r="T21" i="4" s="1"/>
  <c r="R21" i="4"/>
  <c r="G21" i="4"/>
  <c r="E21" i="4"/>
  <c r="C21" i="4"/>
  <c r="AL20" i="4"/>
  <c r="AM20" i="4" s="1"/>
  <c r="AK20" i="4"/>
  <c r="W20" i="4"/>
  <c r="S20" i="4"/>
  <c r="T20" i="4" s="1"/>
  <c r="R20" i="4"/>
  <c r="G20" i="4"/>
  <c r="E20" i="4"/>
  <c r="C20" i="4"/>
  <c r="AL19" i="4"/>
  <c r="AM19" i="4" s="1"/>
  <c r="AK19" i="4"/>
  <c r="W19" i="4"/>
  <c r="S19" i="4"/>
  <c r="T19" i="4" s="1"/>
  <c r="R19" i="4"/>
  <c r="G19" i="4"/>
  <c r="E19" i="4"/>
  <c r="C19" i="4"/>
  <c r="AL18" i="4"/>
  <c r="AM18" i="4" s="1"/>
  <c r="AK18" i="4"/>
  <c r="W18" i="4"/>
  <c r="S18" i="4"/>
  <c r="T18" i="4" s="1"/>
  <c r="R18" i="4"/>
  <c r="G18" i="4"/>
  <c r="E18" i="4"/>
  <c r="C18" i="4"/>
  <c r="AL17" i="4"/>
  <c r="AM17" i="4" s="1"/>
  <c r="AK17" i="4"/>
  <c r="W17" i="4"/>
  <c r="S17" i="4"/>
  <c r="T17" i="4" s="1"/>
  <c r="R17" i="4"/>
  <c r="G17" i="4"/>
  <c r="E17" i="4"/>
  <c r="C17" i="4"/>
  <c r="AL16" i="4"/>
  <c r="AM16" i="4" s="1"/>
  <c r="AK16" i="4"/>
  <c r="W16" i="4"/>
  <c r="S16" i="4"/>
  <c r="T16" i="4" s="1"/>
  <c r="R16" i="4"/>
  <c r="G16" i="4"/>
  <c r="E16" i="4"/>
  <c r="C16" i="4"/>
  <c r="AL15" i="4"/>
  <c r="AM15" i="4" s="1"/>
  <c r="AK15" i="4"/>
  <c r="W15" i="4"/>
  <c r="S15" i="4"/>
  <c r="T15" i="4" s="1"/>
  <c r="R15" i="4"/>
  <c r="G15" i="4"/>
  <c r="E15" i="4"/>
  <c r="C15" i="4"/>
  <c r="AL14" i="4"/>
  <c r="AM14" i="4" s="1"/>
  <c r="AK14" i="4"/>
  <c r="W14" i="4"/>
  <c r="S14" i="4"/>
  <c r="T14" i="4" s="1"/>
  <c r="R14" i="4"/>
  <c r="G14" i="4"/>
  <c r="E14" i="4"/>
  <c r="C14" i="4"/>
  <c r="AL13" i="4"/>
  <c r="AM13" i="4" s="1"/>
  <c r="AK13" i="4"/>
  <c r="W13" i="4"/>
  <c r="S13" i="4"/>
  <c r="T13" i="4" s="1"/>
  <c r="R13" i="4"/>
  <c r="G13" i="4"/>
  <c r="E13" i="4"/>
  <c r="C13" i="4"/>
  <c r="AL12" i="4"/>
  <c r="AM12" i="4" s="1"/>
  <c r="AK12" i="4"/>
  <c r="W12" i="4"/>
  <c r="S12" i="4"/>
  <c r="T12" i="4" s="1"/>
  <c r="R12" i="4"/>
  <c r="G12" i="4"/>
  <c r="E12" i="4"/>
  <c r="C12" i="4"/>
  <c r="AL11" i="4"/>
  <c r="AM11" i="4" s="1"/>
  <c r="AK11" i="4"/>
  <c r="W11" i="4"/>
  <c r="S11" i="4"/>
  <c r="T11" i="4" s="1"/>
  <c r="R11" i="4"/>
  <c r="G11" i="4"/>
  <c r="E11" i="4"/>
  <c r="C11" i="4"/>
  <c r="AL10" i="4"/>
  <c r="AM10" i="4" s="1"/>
  <c r="AK10" i="4"/>
  <c r="W10" i="4"/>
  <c r="S10" i="4"/>
  <c r="T10" i="4" s="1"/>
  <c r="R10" i="4"/>
  <c r="G10" i="4"/>
  <c r="E10" i="4"/>
  <c r="C10" i="4"/>
  <c r="AL9" i="4"/>
  <c r="AM9" i="4" s="1"/>
  <c r="AK9" i="4"/>
  <c r="W9" i="4"/>
  <c r="S9" i="4"/>
  <c r="T9" i="4" s="1"/>
  <c r="R9" i="4"/>
  <c r="G9" i="4"/>
  <c r="E9" i="4"/>
  <c r="C9" i="4"/>
  <c r="AL8" i="4"/>
  <c r="AM8" i="4" s="1"/>
  <c r="AK8" i="4"/>
  <c r="W8" i="4"/>
  <c r="S8" i="4"/>
  <c r="T8" i="4" s="1"/>
  <c r="R8" i="4"/>
  <c r="G8" i="4"/>
  <c r="E8" i="4"/>
  <c r="C8" i="4"/>
  <c r="AL7" i="4"/>
  <c r="AM7" i="4" s="1"/>
  <c r="AK7" i="4"/>
  <c r="W7" i="4"/>
  <c r="S7" i="4"/>
  <c r="T7" i="4" s="1"/>
  <c r="R7" i="4"/>
  <c r="G7" i="4"/>
  <c r="E7" i="4"/>
  <c r="C7" i="4"/>
  <c r="AL6" i="4"/>
  <c r="AM6" i="4" s="1"/>
  <c r="AK6" i="4"/>
  <c r="W6" i="4"/>
  <c r="S6" i="4"/>
  <c r="T6" i="4" s="1"/>
  <c r="R6" i="4"/>
  <c r="G6" i="4"/>
  <c r="E6" i="4"/>
  <c r="C6" i="4"/>
  <c r="AL5" i="4"/>
  <c r="AM5" i="4" s="1"/>
  <c r="AK5" i="4"/>
  <c r="W5" i="4"/>
  <c r="S5" i="4"/>
  <c r="T5" i="4" s="1"/>
  <c r="R5" i="4"/>
  <c r="G5" i="4"/>
  <c r="E5" i="4"/>
  <c r="C5" i="4"/>
  <c r="AO91" i="4" l="1"/>
  <c r="AP91" i="4" s="1"/>
  <c r="AO93" i="4"/>
  <c r="AP93" i="4" s="1"/>
  <c r="AO95" i="4"/>
  <c r="AP95" i="4" s="1"/>
  <c r="AO97" i="4"/>
  <c r="AP97" i="4" s="1"/>
  <c r="AO98" i="4"/>
  <c r="AP98" i="4" s="1"/>
  <c r="AO99" i="4"/>
  <c r="AP99" i="4" s="1"/>
  <c r="AO101" i="4"/>
  <c r="AP101" i="4" s="1"/>
  <c r="AO102" i="4"/>
  <c r="AP102" i="4" s="1"/>
  <c r="AO103" i="4"/>
  <c r="AP103" i="4" s="1"/>
  <c r="AO104" i="4"/>
  <c r="AP104" i="4" s="1"/>
  <c r="AO42" i="4"/>
  <c r="AP42" i="4" s="1"/>
  <c r="AO48" i="4"/>
  <c r="AP48" i="4" s="1"/>
  <c r="AO55" i="4"/>
  <c r="AP55" i="4" s="1"/>
  <c r="L55" i="5" s="1"/>
  <c r="AO60" i="4"/>
  <c r="AP60" i="4" s="1"/>
  <c r="L60" i="5" s="1"/>
  <c r="AO68" i="4"/>
  <c r="AP68" i="4" s="1"/>
  <c r="L68" i="5" s="1"/>
  <c r="AO73" i="4"/>
  <c r="AP73" i="4" s="1"/>
  <c r="L73" i="5" s="1"/>
  <c r="AO11" i="4"/>
  <c r="AP11" i="4" s="1"/>
  <c r="AO15" i="4"/>
  <c r="AP15" i="4" s="1"/>
  <c r="L15" i="5" s="1"/>
  <c r="AO20" i="4"/>
  <c r="AP20" i="4" s="1"/>
  <c r="L20" i="5" s="1"/>
  <c r="AO28" i="4"/>
  <c r="AP28" i="4" s="1"/>
  <c r="L28" i="5" s="1"/>
  <c r="AO31" i="4"/>
  <c r="AP31" i="4" s="1"/>
  <c r="L31" i="5" s="1"/>
  <c r="AO32" i="4"/>
  <c r="AP32" i="4" s="1"/>
  <c r="L32" i="5" s="1"/>
  <c r="AO36" i="4"/>
  <c r="AP36" i="4" s="1"/>
  <c r="L36" i="5" s="1"/>
  <c r="AO52" i="4"/>
  <c r="AP52" i="4" s="1"/>
  <c r="L52" i="5" s="1"/>
  <c r="AO64" i="4"/>
  <c r="AP64" i="4" s="1"/>
  <c r="L64" i="5" s="1"/>
  <c r="AO78" i="4"/>
  <c r="AP78" i="4" s="1"/>
  <c r="L78" i="5" s="1"/>
  <c r="AO14" i="4"/>
  <c r="AP14" i="4" s="1"/>
  <c r="L14" i="5" s="1"/>
  <c r="AO22" i="4"/>
  <c r="AP22" i="4" s="1"/>
  <c r="AO33" i="4"/>
  <c r="AP33" i="4" s="1"/>
  <c r="L33" i="5" s="1"/>
  <c r="AO45" i="4"/>
  <c r="AP45" i="4" s="1"/>
  <c r="L45" i="5" s="1"/>
  <c r="AO50" i="4"/>
  <c r="AP50" i="4" s="1"/>
  <c r="L50" i="5" s="1"/>
  <c r="AO57" i="4"/>
  <c r="AP57" i="4" s="1"/>
  <c r="L57" i="5" s="1"/>
  <c r="AO63" i="4"/>
  <c r="AP63" i="4" s="1"/>
  <c r="L63" i="5" s="1"/>
  <c r="AO69" i="4"/>
  <c r="AP69" i="4" s="1"/>
  <c r="L69" i="5" s="1"/>
  <c r="AO77" i="4"/>
  <c r="AP77" i="4" s="1"/>
  <c r="L77" i="5" s="1"/>
  <c r="AO10" i="4"/>
  <c r="AP10" i="4" s="1"/>
  <c r="AO18" i="4"/>
  <c r="AP18" i="4" s="1"/>
  <c r="L18" i="5" s="1"/>
  <c r="AO41" i="4"/>
  <c r="AP41" i="4" s="1"/>
  <c r="L41" i="5" s="1"/>
  <c r="AO46" i="4"/>
  <c r="AP46" i="4" s="1"/>
  <c r="L46" i="5" s="1"/>
  <c r="AO54" i="4"/>
  <c r="AP54" i="4" s="1"/>
  <c r="L54" i="5" s="1"/>
  <c r="AO59" i="4"/>
  <c r="AP59" i="4" s="1"/>
  <c r="L59" i="5" s="1"/>
  <c r="AO67" i="4"/>
  <c r="AP67" i="4" s="1"/>
  <c r="AO72" i="4"/>
  <c r="AP72" i="4" s="1"/>
  <c r="L72" i="5" s="1"/>
  <c r="AO76" i="4"/>
  <c r="AP76" i="4" s="1"/>
  <c r="AO79" i="4"/>
  <c r="AP79" i="4" s="1"/>
  <c r="L79" i="5" s="1"/>
  <c r="AO80" i="4"/>
  <c r="AP80" i="4" s="1"/>
  <c r="L80" i="5" s="1"/>
  <c r="AO81" i="4"/>
  <c r="AP81" i="4" s="1"/>
  <c r="AO82" i="4"/>
  <c r="AP82" i="4" s="1"/>
  <c r="AO83" i="4"/>
  <c r="AP83" i="4" s="1"/>
  <c r="AO84" i="4"/>
  <c r="AP84" i="4" s="1"/>
  <c r="AO85" i="4"/>
  <c r="AP85" i="4" s="1"/>
  <c r="AO86" i="4"/>
  <c r="AP86" i="4" s="1"/>
  <c r="AO87" i="4"/>
  <c r="AP87" i="4" s="1"/>
  <c r="AO89" i="4"/>
  <c r="AP89" i="4" s="1"/>
  <c r="AO40" i="4"/>
  <c r="AP40" i="4" s="1"/>
  <c r="L40" i="5" s="1"/>
  <c r="AO49" i="4"/>
  <c r="AP49" i="4" s="1"/>
  <c r="L49" i="5" s="1"/>
  <c r="AO53" i="4"/>
  <c r="AP53" i="4" s="1"/>
  <c r="L53" i="5" s="1"/>
  <c r="AO58" i="4"/>
  <c r="AP58" i="4" s="1"/>
  <c r="L58" i="5" s="1"/>
  <c r="AO62" i="4"/>
  <c r="AP62" i="4" s="1"/>
  <c r="L62" i="5" s="1"/>
  <c r="AO65" i="4"/>
  <c r="AP65" i="4" s="1"/>
  <c r="L65" i="5" s="1"/>
  <c r="AO70" i="4"/>
  <c r="AP70" i="4" s="1"/>
  <c r="L70" i="5" s="1"/>
  <c r="AO74" i="4"/>
  <c r="AP74" i="4" s="1"/>
  <c r="L74" i="5" s="1"/>
  <c r="AN6" i="4"/>
  <c r="AO8" i="4"/>
  <c r="AP8" i="4" s="1"/>
  <c r="AO12" i="4"/>
  <c r="AP12" i="4" s="1"/>
  <c r="L12" i="5" s="1"/>
  <c r="AO16" i="4"/>
  <c r="AP16" i="4" s="1"/>
  <c r="AO19" i="4"/>
  <c r="AP19" i="4" s="1"/>
  <c r="AO24" i="4"/>
  <c r="AP24" i="4" s="1"/>
  <c r="L24" i="5" s="1"/>
  <c r="AO26" i="4"/>
  <c r="AP26" i="4" s="1"/>
  <c r="L26" i="5" s="1"/>
  <c r="AO30" i="4"/>
  <c r="AP30" i="4" s="1"/>
  <c r="L30" i="5" s="1"/>
  <c r="AO35" i="4"/>
  <c r="AP35" i="4" s="1"/>
  <c r="L35" i="5" s="1"/>
  <c r="AO38" i="4"/>
  <c r="AP38" i="4" s="1"/>
  <c r="L38" i="5" s="1"/>
  <c r="AO43" i="4"/>
  <c r="AP43" i="4" s="1"/>
  <c r="AO47" i="4"/>
  <c r="AP47" i="4" s="1"/>
  <c r="L47" i="5" s="1"/>
  <c r="AO51" i="4"/>
  <c r="AP51" i="4" s="1"/>
  <c r="L51" i="5" s="1"/>
  <c r="AO56" i="4"/>
  <c r="AP56" i="4" s="1"/>
  <c r="L56" i="5" s="1"/>
  <c r="AO61" i="4"/>
  <c r="AP61" i="4" s="1"/>
  <c r="L61" i="5" s="1"/>
  <c r="AO66" i="4"/>
  <c r="AP66" i="4" s="1"/>
  <c r="L66" i="5" s="1"/>
  <c r="AO71" i="4"/>
  <c r="AP71" i="4" s="1"/>
  <c r="L71" i="5" s="1"/>
  <c r="AO75" i="4"/>
  <c r="AP75" i="4" s="1"/>
  <c r="L75" i="5" s="1"/>
  <c r="AO7" i="4"/>
  <c r="AP7" i="4" s="1"/>
  <c r="AO9" i="4"/>
  <c r="AP9" i="4" s="1"/>
  <c r="AO13" i="4"/>
  <c r="AP13" i="4" s="1"/>
  <c r="L13" i="5" s="1"/>
  <c r="AO17" i="4"/>
  <c r="AP17" i="4" s="1"/>
  <c r="L17" i="5" s="1"/>
  <c r="AO21" i="4"/>
  <c r="AP21" i="4" s="1"/>
  <c r="L21" i="5" s="1"/>
  <c r="AO23" i="4"/>
  <c r="AP23" i="4" s="1"/>
  <c r="L23" i="5" s="1"/>
  <c r="AO27" i="4"/>
  <c r="AP27" i="4" s="1"/>
  <c r="L27" i="5" s="1"/>
  <c r="AO29" i="4"/>
  <c r="AP29" i="4" s="1"/>
  <c r="AO34" i="4"/>
  <c r="AP34" i="4" s="1"/>
  <c r="L34" i="5" s="1"/>
  <c r="AO37" i="4"/>
  <c r="AP37" i="4" s="1"/>
  <c r="L37" i="5" s="1"/>
  <c r="G71" i="5"/>
  <c r="E72" i="5"/>
  <c r="G54" i="5"/>
  <c r="C56" i="5"/>
  <c r="G62" i="5"/>
  <c r="E63" i="5"/>
  <c r="C64" i="5"/>
  <c r="G70" i="5"/>
  <c r="E71" i="5"/>
  <c r="C72" i="5"/>
  <c r="G78" i="5"/>
  <c r="C48" i="5"/>
  <c r="E79" i="5"/>
  <c r="C80" i="5"/>
  <c r="G55" i="5"/>
  <c r="E56" i="5"/>
  <c r="G63" i="5"/>
  <c r="E64" i="5"/>
  <c r="G46" i="5"/>
  <c r="C37" i="5"/>
  <c r="G10" i="5"/>
  <c r="C12" i="5"/>
  <c r="G18" i="5"/>
  <c r="C20" i="5"/>
  <c r="G35" i="5"/>
  <c r="G36" i="5"/>
  <c r="C38" i="5"/>
  <c r="E47" i="5"/>
  <c r="G27" i="5"/>
  <c r="E28" i="5"/>
  <c r="C29" i="5"/>
  <c r="E10" i="5"/>
  <c r="C11" i="5"/>
  <c r="G17" i="5"/>
  <c r="E18" i="5"/>
  <c r="C19" i="5"/>
  <c r="G25" i="5"/>
  <c r="G34" i="5"/>
  <c r="E35" i="5"/>
  <c r="C36" i="5"/>
  <c r="G44" i="5"/>
  <c r="G53" i="5"/>
  <c r="E54" i="5"/>
  <c r="C55" i="5"/>
  <c r="G61" i="5"/>
  <c r="E62" i="5"/>
  <c r="C63" i="5"/>
  <c r="G69" i="5"/>
  <c r="E70" i="5"/>
  <c r="C71" i="5"/>
  <c r="G77" i="5"/>
  <c r="E78" i="5"/>
  <c r="C79" i="5"/>
  <c r="G9" i="5"/>
  <c r="G26" i="5"/>
  <c r="E27" i="5"/>
  <c r="G45" i="5"/>
  <c r="E46" i="5"/>
  <c r="E41" i="5"/>
  <c r="C69" i="5"/>
  <c r="C77" i="5"/>
  <c r="C17" i="5"/>
  <c r="C25" i="5"/>
  <c r="C44" i="5"/>
  <c r="C53" i="5"/>
  <c r="C61" i="5"/>
  <c r="C18" i="5"/>
  <c r="G24" i="5"/>
  <c r="E25" i="5"/>
  <c r="C26" i="5"/>
  <c r="G33" i="5"/>
  <c r="E34" i="5"/>
  <c r="C35" i="5"/>
  <c r="G42" i="5"/>
  <c r="E43" i="5"/>
  <c r="E44" i="5"/>
  <c r="C45" i="5"/>
  <c r="G52" i="5"/>
  <c r="E53" i="5"/>
  <c r="C54" i="5"/>
  <c r="G60" i="5"/>
  <c r="E61" i="5"/>
  <c r="C62" i="5"/>
  <c r="G68" i="5"/>
  <c r="E69" i="5"/>
  <c r="C70" i="5"/>
  <c r="G76" i="5"/>
  <c r="E77" i="5"/>
  <c r="C78" i="5"/>
  <c r="E16" i="5"/>
  <c r="E24" i="5"/>
  <c r="E33" i="5"/>
  <c r="C43" i="5"/>
  <c r="C9" i="5"/>
  <c r="C10" i="5"/>
  <c r="G16" i="5"/>
  <c r="E17" i="5"/>
  <c r="E9" i="5"/>
  <c r="E26" i="5"/>
  <c r="C27" i="5"/>
  <c r="G43" i="5"/>
  <c r="E45" i="5"/>
  <c r="C46" i="5"/>
  <c r="G79" i="5"/>
  <c r="E80" i="5"/>
  <c r="C34" i="5"/>
  <c r="E42" i="5"/>
  <c r="G11" i="5"/>
  <c r="L22" i="5"/>
  <c r="G28" i="5"/>
  <c r="G47" i="5"/>
  <c r="L67" i="5"/>
  <c r="G19" i="5"/>
  <c r="G14" i="5"/>
  <c r="E15" i="5"/>
  <c r="G22" i="5"/>
  <c r="E23" i="5"/>
  <c r="E32" i="5"/>
  <c r="E51" i="5"/>
  <c r="E59" i="5"/>
  <c r="E67" i="5"/>
  <c r="C68" i="5"/>
  <c r="E75" i="5"/>
  <c r="L76" i="5"/>
  <c r="G12" i="5"/>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11" i="5"/>
  <c r="L19" i="5"/>
  <c r="L16" i="5"/>
  <c r="L42" i="5"/>
  <c r="U27" i="4"/>
  <c r="U44" i="4"/>
  <c r="AN53" i="4"/>
  <c r="U11" i="4"/>
  <c r="U19" i="4"/>
  <c r="U51" i="4"/>
  <c r="X86" i="4"/>
  <c r="Y86" i="4" s="1"/>
  <c r="U99" i="4"/>
  <c r="AN36" i="4"/>
  <c r="X90" i="4"/>
  <c r="Y90" i="4" s="1"/>
  <c r="U101" i="4"/>
  <c r="AN56" i="4"/>
  <c r="U59" i="4"/>
  <c r="U73" i="4"/>
  <c r="U103" i="4"/>
  <c r="AN95" i="4"/>
  <c r="U23" i="4"/>
  <c r="U43" i="4"/>
  <c r="U56" i="4"/>
  <c r="U68" i="4"/>
  <c r="X75" i="4"/>
  <c r="Y75" i="4" s="1"/>
  <c r="AN78" i="4"/>
  <c r="AN84" i="4"/>
  <c r="AN66" i="4"/>
  <c r="AN73" i="4"/>
  <c r="AN97" i="4"/>
  <c r="U48" i="4"/>
  <c r="X48" i="4"/>
  <c r="Y48" i="4" s="1"/>
  <c r="U32" i="4"/>
  <c r="X32" i="4"/>
  <c r="Y32" i="4" s="1"/>
  <c r="U39" i="4"/>
  <c r="AN41" i="4"/>
  <c r="AN87" i="4"/>
  <c r="X94" i="4"/>
  <c r="Y94" i="4" s="1"/>
  <c r="AN99" i="4"/>
  <c r="U35" i="4"/>
  <c r="U31" i="4"/>
  <c r="AN83" i="4"/>
  <c r="X45" i="4"/>
  <c r="Y45" i="4" s="1"/>
  <c r="X67" i="4"/>
  <c r="Y67" i="4" s="1"/>
  <c r="AN75" i="4"/>
  <c r="U15" i="4"/>
  <c r="AO39" i="4"/>
  <c r="AP39" i="4" s="1"/>
  <c r="AN44" i="4"/>
  <c r="AN52" i="4"/>
  <c r="U69" i="4"/>
  <c r="AN72" i="4"/>
  <c r="X74" i="4"/>
  <c r="Y74" i="4" s="1"/>
  <c r="AN76" i="4"/>
  <c r="AN89" i="4"/>
  <c r="X92" i="4"/>
  <c r="Y92" i="4" s="1"/>
  <c r="X29" i="4"/>
  <c r="Y29" i="4" s="1"/>
  <c r="AN40" i="4"/>
  <c r="U47" i="4"/>
  <c r="AN82" i="4"/>
  <c r="U24" i="4"/>
  <c r="X24" i="4"/>
  <c r="Y24" i="4" s="1"/>
  <c r="U12" i="4"/>
  <c r="X12" i="4"/>
  <c r="Y12" i="4" s="1"/>
  <c r="U36" i="4"/>
  <c r="X36" i="4"/>
  <c r="Y36" i="4" s="1"/>
  <c r="U60" i="4"/>
  <c r="X60" i="4"/>
  <c r="Y60" i="4" s="1"/>
  <c r="U9" i="4"/>
  <c r="X9" i="4"/>
  <c r="Y9" i="4" s="1"/>
  <c r="U41" i="4"/>
  <c r="X41" i="4"/>
  <c r="Y41" i="4" s="1"/>
  <c r="U49" i="4"/>
  <c r="X49" i="4"/>
  <c r="Y49" i="4" s="1"/>
  <c r="U52" i="4"/>
  <c r="X52" i="4"/>
  <c r="Y52" i="4" s="1"/>
  <c r="U16" i="4"/>
  <c r="X16" i="4"/>
  <c r="Y16" i="4" s="1"/>
  <c r="U21" i="4"/>
  <c r="X21" i="4"/>
  <c r="Y21" i="4" s="1"/>
  <c r="U13" i="4"/>
  <c r="X13" i="4"/>
  <c r="Y13" i="4" s="1"/>
  <c r="U37" i="4"/>
  <c r="X37" i="4"/>
  <c r="U8" i="4"/>
  <c r="X8" i="4"/>
  <c r="Y8" i="4" s="1"/>
  <c r="U25" i="4"/>
  <c r="X25" i="4"/>
  <c r="Y25" i="4" s="1"/>
  <c r="U20" i="4"/>
  <c r="X20" i="4"/>
  <c r="Y20" i="4" s="1"/>
  <c r="U28" i="4"/>
  <c r="X28" i="4"/>
  <c r="Y28" i="4" s="1"/>
  <c r="U17" i="4"/>
  <c r="X17" i="4"/>
  <c r="Y17" i="4" s="1"/>
  <c r="U33" i="4"/>
  <c r="X33" i="4"/>
  <c r="Y33" i="4"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AN64" i="4"/>
  <c r="AN74" i="4"/>
  <c r="AN79" i="4"/>
  <c r="U86" i="4"/>
  <c r="AN103" i="4"/>
  <c r="U40" i="4"/>
  <c r="X44" i="4"/>
  <c r="Y44" i="4" s="1"/>
  <c r="X56" i="4"/>
  <c r="Y56" i="4" s="1"/>
  <c r="X71" i="4"/>
  <c r="Y71" i="4" s="1"/>
  <c r="X100" i="4"/>
  <c r="Y100" i="4" s="1"/>
  <c r="AN29" i="4"/>
  <c r="AN45" i="4"/>
  <c r="AN65" i="4"/>
  <c r="AN68" i="4"/>
  <c r="AN77" i="4"/>
  <c r="AN85" i="4"/>
  <c r="AN101" i="4"/>
  <c r="AN32" i="4"/>
  <c r="X40" i="4"/>
  <c r="Y40" i="4" s="1"/>
  <c r="AN48" i="4"/>
  <c r="AN61" i="4"/>
  <c r="AN80" i="4"/>
  <c r="AN93" i="4"/>
  <c r="AN104" i="4"/>
  <c r="U72" i="4"/>
  <c r="X72" i="4"/>
  <c r="Y72" i="4" s="1"/>
  <c r="U10" i="4"/>
  <c r="X10" i="4"/>
  <c r="Y10" i="4" s="1"/>
  <c r="U18" i="4"/>
  <c r="X18" i="4"/>
  <c r="Y18" i="4" s="1"/>
  <c r="U58" i="4"/>
  <c r="X58" i="4"/>
  <c r="Y58" i="4" s="1"/>
  <c r="U65" i="4"/>
  <c r="X65" i="4"/>
  <c r="Y65" i="4" s="1"/>
  <c r="U34" i="4"/>
  <c r="X34" i="4"/>
  <c r="Y34" i="4" s="1"/>
  <c r="U50" i="4"/>
  <c r="X50" i="4"/>
  <c r="Y50" i="4" s="1"/>
  <c r="U61" i="4"/>
  <c r="X61" i="4"/>
  <c r="Y61" i="4" s="1"/>
  <c r="AO25" i="4"/>
  <c r="AP25" i="4" s="1"/>
  <c r="AN25" i="4"/>
  <c r="U53" i="4"/>
  <c r="X53" i="4"/>
  <c r="Y53" i="4" s="1"/>
  <c r="U66" i="4"/>
  <c r="X66" i="4"/>
  <c r="Y66" i="4" s="1"/>
  <c r="X5" i="4"/>
  <c r="Y5" i="4" s="1"/>
  <c r="U5" i="4"/>
  <c r="U30" i="4"/>
  <c r="X30" i="4"/>
  <c r="Y30" i="4" s="1"/>
  <c r="U46" i="4"/>
  <c r="X46" i="4"/>
  <c r="Y46" i="4" s="1"/>
  <c r="U62" i="4"/>
  <c r="X62" i="4"/>
  <c r="Y62" i="4" s="1"/>
  <c r="U22" i="4"/>
  <c r="X22" i="4"/>
  <c r="Y22" i="4" s="1"/>
  <c r="U70" i="4"/>
  <c r="X70" i="4"/>
  <c r="Y70" i="4" s="1"/>
  <c r="J74" i="5" s="1"/>
  <c r="U38" i="4"/>
  <c r="X38" i="4"/>
  <c r="Y38" i="4" s="1"/>
  <c r="U42" i="4"/>
  <c r="X42" i="4"/>
  <c r="Y42" i="4" s="1"/>
  <c r="U54" i="4"/>
  <c r="X54" i="4"/>
  <c r="Y54" i="4" s="1"/>
  <c r="J58" i="5" s="1"/>
  <c r="U6" i="4"/>
  <c r="X6" i="4"/>
  <c r="Y6" i="4" s="1"/>
  <c r="U14" i="4"/>
  <c r="X14" i="4"/>
  <c r="Y14" i="4" s="1"/>
  <c r="U7" i="4"/>
  <c r="X7" i="4"/>
  <c r="Y7" i="4" s="1"/>
  <c r="U26" i="4"/>
  <c r="X26" i="4"/>
  <c r="Y26" i="4" s="1"/>
  <c r="U57" i="4"/>
  <c r="X57" i="4"/>
  <c r="Y57" i="4" s="1"/>
  <c r="U64" i="4"/>
  <c r="X64" i="4"/>
  <c r="Y64" i="4"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X15" i="4"/>
  <c r="Y15" i="4" s="1"/>
  <c r="X19" i="4"/>
  <c r="Y19" i="4" s="1"/>
  <c r="X23" i="4"/>
  <c r="Y23" i="4" s="1"/>
  <c r="X27" i="4"/>
  <c r="Y27" i="4" s="1"/>
  <c r="X31" i="4"/>
  <c r="Y31" i="4" s="1"/>
  <c r="X35" i="4"/>
  <c r="Y35" i="4" s="1"/>
  <c r="X39" i="4"/>
  <c r="Y39" i="4" s="1"/>
  <c r="X43" i="4"/>
  <c r="Y43" i="4" s="1"/>
  <c r="X47" i="4"/>
  <c r="Y47" i="4" s="1"/>
  <c r="X51" i="4"/>
  <c r="Y51" i="4" s="1"/>
  <c r="X55" i="4"/>
  <c r="Y55" i="4" s="1"/>
  <c r="X59" i="4"/>
  <c r="Y59" i="4" s="1"/>
  <c r="AN67" i="4"/>
  <c r="X68" i="4"/>
  <c r="Y68" i="4"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U71" i="4"/>
  <c r="AO96" i="4"/>
  <c r="AP96" i="4" s="1"/>
  <c r="AN96" i="4"/>
  <c r="AN98" i="4"/>
  <c r="X99" i="4"/>
  <c r="Y99" i="4" s="1"/>
  <c r="X103" i="4"/>
  <c r="Y103" i="4" s="1"/>
  <c r="U88" i="4"/>
  <c r="U92" i="4"/>
  <c r="U96" i="4"/>
  <c r="U100" i="4"/>
  <c r="X101" i="4"/>
  <c r="Y101" i="4" s="1"/>
  <c r="L43" i="5" l="1"/>
  <c r="L29" i="5"/>
  <c r="J75" i="5"/>
  <c r="J67" i="5"/>
  <c r="J72" i="5"/>
  <c r="J57" i="5"/>
  <c r="J60" i="5"/>
  <c r="J9" i="5"/>
  <c r="J77" i="5"/>
  <c r="J24" i="5"/>
  <c r="J45" i="5"/>
  <c r="J61" i="5"/>
  <c r="J32" i="5"/>
  <c r="J47" i="5"/>
  <c r="J15" i="5"/>
  <c r="J66" i="5"/>
  <c r="J73" i="5"/>
  <c r="J18" i="5"/>
  <c r="J38" i="5"/>
  <c r="J48" i="5"/>
  <c r="J29" i="5"/>
  <c r="J21" i="5"/>
  <c r="J12" i="5"/>
  <c r="J42" i="5"/>
  <c r="J59" i="5"/>
  <c r="J27" i="5"/>
  <c r="J35" i="5"/>
  <c r="J50" i="5"/>
  <c r="J14" i="5"/>
  <c r="J31" i="5"/>
  <c r="J44" i="5"/>
  <c r="J20" i="5"/>
  <c r="J13" i="5"/>
  <c r="J28" i="5"/>
  <c r="J10" i="5"/>
  <c r="J34" i="5"/>
  <c r="J69" i="5"/>
  <c r="J76" i="5"/>
  <c r="J78" i="5"/>
  <c r="L44" i="5"/>
  <c r="J68" i="5"/>
  <c r="J55" i="5"/>
  <c r="J23" i="5"/>
  <c r="J56" i="5"/>
  <c r="J64" i="5"/>
  <c r="J49" i="5"/>
  <c r="J51" i="5"/>
  <c r="J19" i="5"/>
  <c r="J26" i="5"/>
  <c r="J65" i="5"/>
  <c r="J62" i="5"/>
  <c r="J36" i="5"/>
  <c r="J17" i="5"/>
  <c r="J53" i="5"/>
  <c r="J40" i="5"/>
  <c r="J79" i="5"/>
  <c r="J43" i="5"/>
  <c r="J11" i="5"/>
  <c r="J46" i="5"/>
  <c r="J54" i="5"/>
  <c r="J22" i="5"/>
  <c r="J33" i="5"/>
  <c r="J39" i="5"/>
  <c r="J25" i="5"/>
  <c r="J16" i="5"/>
  <c r="J80" i="5"/>
  <c r="J70" i="5"/>
  <c r="J71" i="5"/>
  <c r="J63" i="5"/>
  <c r="J52" i="5"/>
  <c r="J30" i="5"/>
  <c r="L25" i="5"/>
  <c r="L39" i="5"/>
  <c r="Y37" i="4"/>
  <c r="J41" i="5" s="1"/>
  <c r="J37" i="5" l="1"/>
</calcChain>
</file>

<file path=xl/sharedStrings.xml><?xml version="1.0" encoding="utf-8"?>
<sst xmlns="http://schemas.openxmlformats.org/spreadsheetml/2006/main" count="3218" uniqueCount="579">
  <si>
    <t>Document Title</t>
  </si>
  <si>
    <t>Product security Risk Table</t>
  </si>
  <si>
    <t>Document number / Revision</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</si>
  <si>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</si>
  <si>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</si>
  <si>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</si>
  <si>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</si>
  <si>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</si>
  <si>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</si>
  <si>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</si>
  <si>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</si>
  <si>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</si>
  <si>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</si>
  <si>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</si>
  <si>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</si>
  <si>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</si>
  <si>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</si>
  <si>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</si>
  <si>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</si>
  <si>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</si>
  <si>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</si>
  <si>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</si>
  <si>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</si>
  <si>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</si>
  <si>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</si>
  <si>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</si>
  <si>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</si>
  <si>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</si>
  <si>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</si>
  <si>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</si>
  <si>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</si>
  <si>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</si>
  <si>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</si>
  <si>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</si>
  <si>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</si>
  <si>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</si>
  <si>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</si>
  <si>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</si>
  <si>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</si>
  <si>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</si>
  <si>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</si>
  <si>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</si>
  <si>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</si>
  <si>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</si>
  <si>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</si>
  <si>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</si>
  <si>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</si>
  <si>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</si>
  <si>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</si>
  <si>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</si>
  <si>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</si>
  <si>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</si>
  <si>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</si>
  <si>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</si>
  <si>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</si>
  <si>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</si>
  <si>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</si>
  <si>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</si>
  <si>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</si>
  <si>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</si>
  <si>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</si>
  <si>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</si>
  <si>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</si>
  <si>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</si>
  <si>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</si>
  <si>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</si>
  <si>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</si>
  <si>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</si>
  <si>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</si>
  <si>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</si>
  <si>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</si>
  <si>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</si>
  <si>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</si>
  <si>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</si>
  <si>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</si>
  <si>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</si>
  <si>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</si>
  <si>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</si>
  <si>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</si>
  <si>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</si>
  <si>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</si>
  <si>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</si>
  <si>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</si>
  <si>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</si>
  <si>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</si>
  <si>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</si>
  <si>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</si>
  <si>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</si>
  <si>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</si>
  <si>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</si>
  <si>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</si>
  <si>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</si>
  <si>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</si>
  <si>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</si>
  <si>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</si>
  <si>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</si>
  <si>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</si>
  <si>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</si>
  <si>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</si>
  <si>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</si>
  <si>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</si>
  <si>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</si>
  <si>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</si>
  <si>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</si>
  <si>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</si>
  <si>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</si>
  <si>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</si>
  <si>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</si>
  <si>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</si>
  <si>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</si>
  <si>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</si>
  <si>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</si>
  <si>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</si>
  <si>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</si>
  <si>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</si>
  <si>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</si>
  <si>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</si>
  <si>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</si>
  <si>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</si>
  <si>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</si>
  <si>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</si>
  <si>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</si>
  <si>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</si>
  <si>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</si>
  <si>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</si>
  <si>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</si>
  <si>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</si>
  <si>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</si>
  <si>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</si>
  <si>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</si>
  <si>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</si>
  <si>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</si>
  <si>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</si>
  <si>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</si>
  <si>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</si>
  <si>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</si>
  <si>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</si>
  <si>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</si>
  <si>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</si>
  <si>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</si>
  <si>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</si>
  <si>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</si>
  <si>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</si>
  <si>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</si>
  <si>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</si>
  <si>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</si>
  <si>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</si>
  <si>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</si>
  <si>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</si>
  <si>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</si>
  <si>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</si>
  <si>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</si>
  <si>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</si>
  <si>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</si>
  <si>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</si>
  <si>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</si>
  <si>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</si>
  <si>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</si>
  <si>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</si>
  <si>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</si>
  <si>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</si>
  <si>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</si>
  <si>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</si>
  <si>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</si>
  <si>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</si>
  <si>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</si>
  <si>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</si>
  <si>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</si>
  <si>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</si>
  <si>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</si>
  <si>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</si>
  <si>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</si>
  <si>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</si>
  <si>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</si>
  <si>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</si>
  <si>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</si>
  <si>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</si>
  <si>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</si>
  <si>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</si>
  <si>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</si>
  <si>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</si>
  <si>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</si>
  <si>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</si>
  <si>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</si>
  <si>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</si>
  <si>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</si>
  <si>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</si>
  <si>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</si>
  <si>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</si>
  <si>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</si>
  <si>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</si>
  <si>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</si>
  <si>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</si>
  <si>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</si>
  <si>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</si>
  <si>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</si>
  <si>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</si>
  <si>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</si>
  <si>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</si>
  <si>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</si>
  <si>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</si>
  <si>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</si>
  <si>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</si>
  <si>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</si>
  <si>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</si>
  <si>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</si>
  <si>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</si>
  <si>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</si>
  <si>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</si>
  <si>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</si>
  <si>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</si>
  <si>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</si>
  <si>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</si>
  <si>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</si>
  <si>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</si>
  <si>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</si>
  <si>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</si>
  <si>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</si>
  <si>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</si>
  <si>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</si>
  <si>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</si>
  <si>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</si>
  <si>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</si>
  <si>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</si>
  <si>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</si>
  <si>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</si>
  <si>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</si>
  <si>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</si>
  <si>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</si>
  <si>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</si>
  <si>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</si>
  <si>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</si>
  <si>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</si>
  <si>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</si>
  <si>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</si>
  <si>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</si>
  <si>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</si>
  <si>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</si>
  <si>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</si>
  <si>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</si>
  <si>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</si>
  <si>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</si>
  <si>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</si>
  <si>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</si>
  <si>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</si>
  <si>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</si>
  <si>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</si>
  <si>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</si>
  <si>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</si>
  <si>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</si>
  <si>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</si>
  <si>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</si>
  <si>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</si>
  <si>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</si>
  <si>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</si>
  <si>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</si>
  <si>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</si>
  <si>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</si>
  <si>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</si>
  <si>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</si>
  <si>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</si>
  <si>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</si>
  <si>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</si>
  <si>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</si>
  <si>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</si>
  <si>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</si>
  <si>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</si>
  <si>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</si>
  <si>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</si>
  <si>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</si>
  <si>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</si>
  <si>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Network</t>
  </si>
  <si>
    <t>None</t>
  </si>
  <si>
    <t>Local</t>
  </si>
  <si>
    <t>High</t>
  </si>
  <si>
    <t>Moderate</t>
  </si>
  <si>
    <t>SOM responsibility
1. Statefull Firewall
2. Maintain access control (read/modify) permission list for any sensitive &amp; unencrypted data if present.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</si>
  <si>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</si>
  <si>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</si>
  <si>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</si>
  <si>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</si>
  <si>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</si>
  <si>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</si>
  <si>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</si>
  <si>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</si>
  <si>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</si>
  <si>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</si>
  <si>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</si>
  <si>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</si>
  <si>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</si>
  <si>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</si>
  <si>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</si>
  <si>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</si>
  <si>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</si>
  <si>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</si>
  <si>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</si>
  <si>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Statefull firewall
2. Configure and upgrade routers for the n/w security
3. Configure firewalls to reject any packets with spoofed addresses.
4. Use secure tunnel communication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</si>
  <si>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</si>
  <si>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</si>
  <si>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</si>
  <si>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</si>
  <si>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Allowing application or script to perform abnormal activites on the system.
2) Modifying the data, tampering the confidential data making it unavailable or challenging the integrity of data.</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</si>
  <si>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</si>
  <si>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</si>
  <si>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</si>
  <si>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</si>
  <si>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</si>
  <si>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</si>
  <si>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</si>
  <si>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</si>
  <si>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</si>
  <si>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</si>
  <si>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</si>
  <si>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</si>
  <si>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</si>
  <si>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</si>
  <si>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</si>
  <si>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</si>
  <si>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</si>
  <si>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</si>
  <si>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</si>
  <si>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</si>
  <si>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</si>
  <si>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</si>
  <si>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</si>
  <si>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</si>
  <si>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</si>
  <si>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</si>
  <si>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</si>
  <si>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</si>
  <si>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</si>
  <si>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</si>
  <si>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</si>
  <si>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</si>
  <si>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</si>
  <si>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</si>
  <si>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</si>
  <si>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</si>
  <si>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</si>
  <si>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</si>
  <si>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</si>
  <si>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</si>
  <si>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</si>
  <si>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</si>
  <si>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</si>
  <si>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</si>
  <si>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</si>
  <si>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</si>
  <si>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</si>
  <si>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</si>
  <si>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</si>
  <si>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</si>
  <si>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</si>
  <si>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</si>
  <si>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</si>
  <si>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</si>
  <si>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</si>
  <si>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</si>
  <si>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</si>
  <si>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</si>
  <si>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</si>
  <si>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</si>
  <si>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</si>
  <si>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</si>
  <si>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</si>
  <si>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</si>
  <si>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</si>
  <si>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</si>
  <si>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</si>
  <si>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</si>
  <si>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</si>
  <si>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</si>
  <si>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</si>
  <si>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</si>
  <si>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</si>
  <si>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</si>
  <si>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</si>
  <si>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</si>
  <si>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</si>
  <si>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</si>
  <si>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</si>
  <si>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</si>
  <si>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</si>
  <si>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</si>
  <si>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</si>
  <si>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</si>
  <si>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</si>
  <si>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</si>
  <si>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</si>
  <si>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</si>
  <si>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</si>
  <si>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</si>
  <si>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</si>
  <si>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</si>
  <si>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</si>
  <si>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</si>
  <si>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</si>
  <si>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</si>
  <si>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</si>
  <si>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</si>
  <si>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</si>
  <si>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</si>
  <si>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</si>
  <si>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</si>
  <si>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</si>
  <si>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</si>
  <si>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</si>
  <si>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</si>
  <si>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</si>
  <si>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</si>
  <si>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</si>
  <si>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</si>
  <si>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</si>
  <si>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</si>
  <si>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</si>
  <si>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Using web app the admin can able to view the functionality of different components existing in the SM platform. Admin app doesnt control any of the system components. Hence the risk associated to the SM platform with admin web app can be ignored.</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</si>
  <si>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</si>
  <si>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</si>
  <si>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</si>
  <si>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</si>
  <si>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</si>
  <si>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</si>
  <si>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</si>
  <si>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</si>
  <si>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</si>
  <si>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</si>
  <si>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</si>
  <si>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</si>
  <si>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</si>
  <si>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</si>
  <si>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</si>
  <si>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</si>
  <si>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</si>
  <si>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</si>
  <si>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Design Engineering R&amp;D (Software)</t>
  </si>
  <si>
    <t>Initial Release DR1-4 Document was reviewed but not approved and archived, thus archiving</t>
  </si>
  <si>
    <t>NA</t>
  </si>
  <si>
    <t>SmartMedic Phase II</t>
  </si>
  <si>
    <t>Document updated as per DR5-7 requirements
-Security Controls/Mitigations
-Security Risk Control Measures
-Implementation of Risk Control Measures
-Verification of Risk Control Measures
(Effectiveness)</t>
  </si>
  <si>
    <t xml:space="preserve">1) Malicious utilization of  computer resources
2) computing power  
3) denial of service attacks, 
4) ransomware attack 
5) Bitcoin mining, etc </t>
  </si>
  <si>
    <t>02</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</si>
  <si>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</si>
  <si>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SOM D001020115 - 13. Malware Detection/Protection
2,3,4. SRS D001020025</t>
  </si>
  <si>
    <t>1. SOM D001020115 - 13.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</si>
  <si>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 xml:space="preserve">1. SOM D001020115 - 13. Malware Detection/Protection
2,3,4. SRS D001020025
</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</si>
  <si>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</si>
  <si>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SOM D001020115 - 13.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</si>
  <si>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SOM D001020115 - 13.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</si>
  <si>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SOM D001020115 - 13.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</si>
  <si>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SOM D001020115 - 13.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</si>
  <si>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1. SOM D001020115 - 13. Malware Detection/Protection
2. SOM D001020115 - 7.1. Access control policy and management</t>
  </si>
  <si>
    <t>1. SRS D001020024 - 2.17.8 - Only Stryker made/ authenticated devices should be able to communicate with SM device and tablet.
2. SOM D001020115 - 13. Malware Detection/Protection
3. SRS D001020024 -2.17.2The Application shall provide secure tunnel Communications channel</t>
  </si>
  <si>
    <t>1. SRS D001020025
2. SOM D001020115 - 13. Malware Detection/Protection
3. SRS D001020025</t>
  </si>
  <si>
    <t>1. Using web app the admin can able to view the functionality of different components existing in the SM platform. Admin app doesnt control any of the system components. Hence the risk associated to the SM platform with admin web app can be ignored.
2. SOM D001020115 - 13. Malware Detection/Protection
3.SRS D001020097 –2.1.7.2
The application shall allow to upgrade the tablet application.
4. SRS D001020097 - 2.1.2.4 - Never create/use credentials with personal details such as date of birth, spouse, or child’s or pet’s name
5.SOM D001020115 - 13. Malware Detection/Protection</t>
  </si>
  <si>
    <t>1. Have to be closed before DR-8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D001020115 - 13. Malware Detection/Protection</t>
  </si>
  <si>
    <t>1. SRS D001020097 –  2.1.2.3The Application shall have the ‘Remember me’ feature for login credentials and all the data which we shall store inside local storage shall be encrypted.
2. SOM D001020115 - 13. Malware Detection/Protection
3. SAD/SDD-D001020099-6.7 Security
4. SRS D001020097 : 2.25.1 :Application shall have the User Management Screen to configure and manage the users as per the roles.
5.SAD/SDD-D001020099-6.7 Security</t>
  </si>
  <si>
    <t>1. Have to be closed before DR-8
2. SOM D001020115 - 13. Malware Detection/Protection
3.  SAD/SDD-D001020099-6.7 Security
SRS D001020023-2.13.2System shall store patient id in anonymized fashion.
4.SAD/SDD-D001020099-6.7 Security
5.SAD/SDD-D001020099-6.7 Security
SRS D001020023-2.13.2System shall store patient id in anonymized fashion.</t>
  </si>
  <si>
    <t>1. SAD/SDD-D001020099-6.7 Security
2. SOM D001020115 - 13. Malware Detection/Protection
3. SAD/SDD-D001020099-6.7 Security
4. SOM D001020115 - 7.1. Access control policy and management
5. SAD/SDD-D001020099-6.7 Security</t>
  </si>
  <si>
    <t>1. SRS D001020024 -2.17.2The Application shall provide secure tunnel Communications channel
SRS D001020023 -2.13.3The Application shall provide secure tunnel Communications channel
2. SOM D001020115 - 22. Transmission confidentiality
3. SOM D001020115 - 13. Malware Detection/Protection
4. SOM D001020115 - 7.1. Access control policy and management
5. SAD/SDD-D001020099-6.7 Security</t>
  </si>
  <si>
    <t>1. NSA-SDD-D001020110-4.2.2-Azure Cloud Infrastructure
2. SOM D001020115 - 7.1.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</si>
  <si>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SOM D001020115 - 13. Malware Detection/Protection
2. SOM D001020115 - 22. Transmission confidentiality 
3. SOM D001020115 - 13. Malware Detection/Protection
4. SRS D001020024 -2.17.2The Application shall provide secure tunnel Communications channel</t>
  </si>
  <si>
    <t>1. SRS D001020024 -2.17.2The Application shall provide secure tunnel Communications channel
2. SAD/SDD-D001020099-6.7 Security
3. SOM D001020115 - 13. Malware Detection/Protection
4. SOM D001020115 - 7.1. Access control policy and management</t>
  </si>
  <si>
    <t>1.  SOM D001020115 - 13. Malware Detection/Protection
2. SOM D001020115 -10.2. Configuration settings</t>
  </si>
  <si>
    <t>1. SRS D001020024 -2.17.2The Application shall provide secure tunnel Communications channel
SRS D001020023 -2.13.3The Application shall provide secure tunnel Communications channel
2. SOM D001020115 - 22. Transmission confidentiality
3. SOM D001020115 - 13. Malware Detection/Protection
4. SOM D001020115 - 7.1. Access control policy and management
5. SAD/SDD-D001020099-6.7 Security"</t>
  </si>
  <si>
    <t>1. NSA-SDD-D001020110-4.2.2-Azure Cloud Infrastructure
2. SOM D001020115 - 7.1.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</si>
  <si>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SOM D001020115 - 13. Malware Detection/Protection
2. SOM D001020115 - 22. Transmission confidentiality
3. SOM D001020115 - 13. Malware Detection/Protection
4.  SRS D001020024 -2.17.2The Application shall provide secure tunnel Communications channel</t>
  </si>
  <si>
    <t xml:space="preserve">Penetration Testing Protocol Document #: D001020037
Security Penetration Test Report: D001020164
DSTC001: GSL-STC-01 
</t>
  </si>
  <si>
    <t xml:space="preserve">Penetration Testing Protocol Document #: D001020037 
Security Penetration Test Report: D001020164
DSTC001: GSL-STC-02
</t>
  </si>
  <si>
    <t xml:space="preserve">Penetration Testing Protocol Document #: D001020037 
Security Penetration Test Report: D001020164
DSTC001: GSL-STC-03
</t>
  </si>
  <si>
    <t>Penetration Testing Protocol Document #: D001020037 
Security Penetration Test Report: D001020164
 DSTC001: GSL-STC-04</t>
  </si>
  <si>
    <t>Penetration Testing Protocol Document #: D001020037 
Security Penetration Test Report: D001020164
DSTC001: GSL-STC-05</t>
  </si>
  <si>
    <t>Penetration Testing Protocol Document #: D001020037 
Security Penetration Test Report: D001020164
DSTC001: GSL-STC-06</t>
  </si>
  <si>
    <t>Penetration Testing Protocol Document #: D001020037 
Security Penetration Test Report: D001020164
DSTC001: GSL-STC-07</t>
  </si>
  <si>
    <t xml:space="preserve">Penetration Testing Protocol Document #: D001020037 
Security Penetration Test Report: D001020164
DSTC001: GSL-STC-08
</t>
  </si>
  <si>
    <t xml:space="preserve">Penetration Testing Protocol Document #: D001020037 
Security Penetration Test Report: D001020164
DSTC001: GSL-STC-09
</t>
  </si>
  <si>
    <t>Penetration Testing Protocol Document #: D001020037 
Security Penetration Test Report: D001020164
DSTC001: GSL-STC-10</t>
  </si>
  <si>
    <t xml:space="preserve">Penetration Testing Protocol Document #: D001020037 
Security Penetration Test Report: D001020164
DSTC001: GSL-STC-11 
</t>
  </si>
  <si>
    <t xml:space="preserve">Penetration Testing Protocol Document #: D001020037 
Security Penetration Test Report: D001020164
DSTC001: GSL-STC-12
</t>
  </si>
  <si>
    <t xml:space="preserve">Penetration Testing Protocol Document #: D001020037 
Security Penetration Test Report: D001020164
DSTC001: GSL-STC-13 
</t>
  </si>
  <si>
    <t xml:space="preserve">Penetration Testing Protocol Document #: D001020037 
Security Penetration Test Report: D001020164
DSTC001: GSL-STC-14
</t>
  </si>
  <si>
    <t xml:space="preserve">Penetration Testing Protocol Document #: D001020037 
Security Penetration Test Report: D001020164
DSTC001: GSL-STC-15 
</t>
  </si>
  <si>
    <t xml:space="preserve">Penetration Testing Protocol Document #: D001020037 
Security Penetration Test Report: D001020164
DSTC001: GSL-STC-16
</t>
  </si>
  <si>
    <t xml:space="preserve">Penetration Testing Protocol Document #: D001020037 
Security Penetration Test Report: D001020164
DSTC001: GSL-STC-17 
</t>
  </si>
  <si>
    <t>Penetration Testing Protocol Document #: D001020037 
Security Penetration Test Report: D001020164
DSTC001: GSL-STC-18</t>
  </si>
  <si>
    <t xml:space="preserve">Penetration Testing Protocol Document #: D001020037 
Security Penetration Test Report: D001020164
DSTC001: GSL-STC-19
</t>
  </si>
  <si>
    <t xml:space="preserve">Penetration Testing Protocol Document #: D001020037 
Security Penetration Test Report: D001020164
DSTC001: GSL-STC-20 
</t>
  </si>
  <si>
    <t>Penetration Testing Protocol Document #: D001020037 
Security Penetration Test Report: D001020164
DSTC001: GSL-STC-21</t>
  </si>
  <si>
    <t xml:space="preserve">Penetration Testing Protocol Document #: D001020037 
Security Penetration Test Report: D001020164
DSTC001: GSL-STC-22
</t>
  </si>
  <si>
    <t xml:space="preserve">Penetration Testing Protocol Document #: D001020037 
Security Penetration Test Report: D001020164
DSTC001: GSL-STC-23 
</t>
  </si>
  <si>
    <t xml:space="preserve">Penetration Testing Protocol Document #: D001020037 
Security Penetration Test Report: D001020164
DSTC001: GSL-STC-24 
</t>
  </si>
  <si>
    <t xml:space="preserve">Penetration Testing Protocol Document #: D001020037 
Security Penetration Test Report: D001020164
DSTC001: GSL-STC-25 
</t>
  </si>
  <si>
    <t xml:space="preserve">Penetration Testing Protocol Document #: D001020037 
Security Penetration Test Report: D001020164
DSTC001: GSL-STC-26
</t>
  </si>
  <si>
    <t xml:space="preserve">Penetration Testing Protocol Document #: D001020037 
Security Penetration Test Report: D001020164
DSTC001: GSL-STC-27
</t>
  </si>
  <si>
    <t>Penetration Testing Protocol Document #: D001020037 
Security Penetration Test Report: D001020164
DSTC001: GSL-STC-28</t>
  </si>
  <si>
    <t xml:space="preserve">Penetration Testing Protocol Document #: D001020037 
Security Penetration Test Report: D001020164
DSTC001: GSL-STC-29
</t>
  </si>
  <si>
    <t xml:space="preserve">Penetration Testing Protocol Document #: D001020037 
Security Penetration Test Report: D001020164
DSTC001: GSL-STC-30
</t>
  </si>
  <si>
    <t xml:space="preserve">Penetration Testing Protocol Document #: D001020037 
Security Penetration Test Report: D001020164
DSTC001: GSL-STC-31
</t>
  </si>
  <si>
    <t xml:space="preserve">Penetration Testing Protocol Document #: D001020037 
Security Penetration Test Report: D001020164
DSTC001: GSL-STC-32
</t>
  </si>
  <si>
    <t>Penetration Testing Protocol Document #: D001020037 
Security Penetration Test Report: D001020164
DSTC001: GSL-STC-34</t>
  </si>
  <si>
    <t>Penetration Testing Protocol Document #: D001020037
Security Penetration Test Report: D001020164
DSTC001: GSL-STC-35</t>
  </si>
  <si>
    <t>Penetration Testing Protocol Document #: D001020037 
Security Penetration Test Report: D001020164
DSTC001: GSL-STC-36</t>
  </si>
  <si>
    <t xml:space="preserve">Penetration Testing Protocol Document #: D001020037 
Security Penetration Test Report: D001020164
DSTC001: GSL-STC-37 </t>
  </si>
  <si>
    <t xml:space="preserve">Penetration Testing Protocol Document #: D001020037 
Security Penetration Test Report: D001020164
DSTC001: GSL-STC-38
</t>
  </si>
  <si>
    <t xml:space="preserve">Penetration Testing Protocol Document #: D001020037 
Security Penetration Test Report: D001020164
DSTC001: GSL-STC-39 
</t>
  </si>
  <si>
    <t xml:space="preserve">Penetration Testing Protocol Document #: D001020037 
Security Penetration Test Report: D001020164
DSTC001: GSL-STC-40
</t>
  </si>
  <si>
    <t>Penetration Testing Protocol Document #: D001020037 
Security Penetration Test Report: D001020164
DSTC001: GSL-STC-41</t>
  </si>
  <si>
    <t xml:space="preserve">Penetration Testing Protocol Document #: D001020037 
Security Penetration Test Report: D001020164
DSTC001: GSL-STC-42
</t>
  </si>
  <si>
    <t>Penetration Testing Protocol Document #: D001020037 
Security Penetration Test Report: D001020164
DSTC001: GSL-STC-44</t>
  </si>
  <si>
    <t xml:space="preserve">Penetration Testing Protocol Document #: D001020037 
Security Penetration Test Report: D001020164
DSTC001: GSL-STC-45
</t>
  </si>
  <si>
    <t>Penetration Testing Protocol Document #: D001020037 
Security Penetration Test Report: D001020164
DSTC001: GSL-STC-48</t>
  </si>
  <si>
    <t xml:space="preserve">Penetration Testing Protocol Document #: D001020037 
Security Penetration Test Report: D001020164
DSTC001: GSL-STC-49
</t>
  </si>
  <si>
    <t xml:space="preserve">Penetration Testing Protocol Document #: D001020037 
Security Penetration Test Report: D001020164
DSTC001: GSL-STC-50
</t>
  </si>
  <si>
    <t>Penetration Testing Protocol Document #: D001020037 
Security Penetration Test Report: D001020164
DSTC001: GSL-STC-53</t>
  </si>
  <si>
    <t>Penetration Testing Protocol Document #: D001020037 
Security Penetration Test Report: D001020164
DSTC001: GSL-STC-56</t>
  </si>
  <si>
    <t xml:space="preserve">Penetration Testing Protocol Document #: D001020037 
Security Penetration Test Report: D001020164
DSTC001: GSL-STC-59
</t>
  </si>
  <si>
    <t>Penetration Testing Protocol Document #: D001020037 
Security Penetration Test Report: D001020164
DSTC001: GSL-STC-64</t>
  </si>
  <si>
    <t>Penetration Testing Protocol Document #: D001020037 
Security Penetration Test Report: D001020164
DSTC001: GSL-STC-66</t>
  </si>
  <si>
    <t>Penetration Testing Protocol Document #: D001020037 
Security Penetration Test Report: D001020164
DSTC001: GSL-STC-67</t>
  </si>
  <si>
    <t>Penetration Testing Protocol Document #: D001020037 
Security Penetration Test Report: D001020164
DSTC001: GSL-STC-68</t>
  </si>
  <si>
    <t xml:space="preserve">Penetration Testing Protocol Document #: D001020037 
Security Penetration Test Report: D001020164
DSTC001: GSL-STC-69
</t>
  </si>
  <si>
    <t xml:space="preserve">Penetration Testing Protocol Document #: D001020037 
Security Penetration Test Report: D001020164
DSTC001: GSL-STC-70
</t>
  </si>
  <si>
    <t xml:space="preserve">Penetration Testing Protocol Document #: D001020037 
Security Penetration Test Report: D001020164
DSTC001: GSL-STC-71
</t>
  </si>
  <si>
    <t>Penetration Testing Protocol Document #: D001020037 
Security Penetration Test Report: D001020164
DSTC001: GSL-STC-72</t>
  </si>
  <si>
    <t>Penetration Testing Protocol Document #: D001020037 
Security Penetration Test Report: D001020164
DSTC001: GSL-STC-73</t>
  </si>
  <si>
    <t>Penetration Testing Protocol Document #: D001020037 
Security Penetration Test Report: D001020164
DSTC001: GSL-STC-74</t>
  </si>
  <si>
    <t>Penetration Testing Protocol Document #: D001020037 
Security Penetration Test Report: D001020164
DSTC001: GSL-STC-75</t>
  </si>
  <si>
    <t>Penetration Testing Protocol Document #: D001020037 
Security Penetration Test Report: D001020164
DSTC001: GSL-STC-77</t>
  </si>
  <si>
    <t>Penetration Testing Protocol Document #: D001020037 
Security Penetration Test Report: D001020164
DSTC001: GSL-STC-78</t>
  </si>
  <si>
    <t>Penetration Testing Protocol Document #: D001020037 
Security Penetration Test Report: D001020164
DSTC001: GSL-STC-79</t>
  </si>
  <si>
    <t xml:space="preserve">Penetration Testing Protocol Document #: D001020037 
Security Penetration Test Report: D001020164
DSTC001: GSL-STC-80
</t>
  </si>
  <si>
    <t xml:space="preserve">Penetration Testing Protocol Document #: D001020037 
Security Penetration Test Report: D001020164
DSTC001: GSL-STC-81
</t>
  </si>
  <si>
    <t xml:space="preserve">Penetration Testing Protocol Document #: D001020037 
Security Penetration Test Report: D001020164
DSTC001: GSL-STC-82
</t>
  </si>
  <si>
    <t xml:space="preserve">Penetration Testing Protocol Document #: D001020037 
Security Penetration Test Report: D001020164
DSTC001: GSL-STC-83
</t>
  </si>
  <si>
    <t xml:space="preserve">Penetration Testing Protocol Document #: D001020037 
Security Penetration Test Report: D001020164
DSTC001: GSL-STC-84
</t>
  </si>
  <si>
    <t xml:space="preserve">Penetration Testing Protocol Document #: D001020037 
Security Penetration Test Report: D001020164
DSTC001: GSL-STC-85
</t>
  </si>
  <si>
    <t xml:space="preserve">Penetration Testing Protocol Document #: D001020037 
Security Penetration Test Report: D001020164
DSTC001: GSL-STC-86
</t>
  </si>
  <si>
    <t xml:space="preserve">Penetration Testing Protocol Document #: D001020037 
Security Penetration Test Report: D001020164
DSTC001: GSL-STC-87
</t>
  </si>
  <si>
    <t xml:space="preserve">Penetration Testing Protocol Document #: D001020037 
Security Penetration Test Report: D001020164
DSTC001: GSL-STC-89
</t>
  </si>
  <si>
    <t xml:space="preserve">Penetration Testing Protocol Document #: D001020037 
Security Penetration Test Report: D001020164
DSTC001: GSL-STC-90
</t>
  </si>
  <si>
    <t xml:space="preserve">Penetration Testing Protocol Document #: D001020037 
Security Penetration Test Report: D001020164
DSTC001: GSL-STC-91
</t>
  </si>
  <si>
    <t xml:space="preserve">Penetration Testing Protocol Document #: D001020037 
Security Penetration Test Report: D001020164
DSTC001: GSL-STC-92
</t>
  </si>
  <si>
    <t xml:space="preserve">Penetration Testing Protocol Document #: D001020037 
Security Penetration Test Report: D001020164
DSTC001: GSL-STC-93
</t>
  </si>
  <si>
    <t>Penetration Testing Protocol Document #: D001020037 
Security Penetration Test Report: D001020164
DSTC001: GSL-STC-96</t>
  </si>
  <si>
    <t>Penetration Testing Protocol Document #: D001020037 
Security Penetration Test Report: D001020164
DSTC001: GSL-STC-97</t>
  </si>
  <si>
    <t>Penetration Testing Protocol Document #: D001020037 
Security Penetration Test Report: D001020164
DSTC001: GSL-STC-98</t>
  </si>
  <si>
    <t>Penetration Testing Protocol Document #: D001020037 
Security Penetration Test Report: D001020164
DSTC001: GSL-STC-99</t>
  </si>
  <si>
    <t xml:space="preserve">Penetration Testing Protocol Document #: D001020037 
Security Penetration Test Report: D001020164
DSTC001: GSL-STC-102
</t>
  </si>
  <si>
    <t xml:space="preserve">Penetration Testing Protocol Document #: D001020037 
Security Penetration Test Report: D001020164
DSTC001: GSL-STC-103
</t>
  </si>
  <si>
    <t xml:space="preserve">Penetration Testing Protocol Document #: D001020037 
Security Penetration Test Report: D001020164
DSTC001: GSL-STC-104
</t>
  </si>
  <si>
    <t xml:space="preserve">Penetration Testing Protocol Document #: D001020037 
Security Penetration Test Report: D001020164
DSTC001: GSL-STC-105
</t>
  </si>
  <si>
    <t xml:space="preserve">Penetration Testing Protocol Document #: D001020037 
Security Penetration Test Report: D001020164
DSTC001: GSL-STC-107
</t>
  </si>
  <si>
    <t xml:space="preserve">Penetration Testing Protocol Document #: D001020037 
Security Penetration Test Report: D001020164
DSTC001: GSL-STC-108
</t>
  </si>
  <si>
    <t xml:space="preserve">Penetration Testing Protocol Document #: D001020037 
Security Penetration Test Report: D001020164
DSTC001: GSL-STC-112
</t>
  </si>
  <si>
    <t xml:space="preserve">Penetration Testing Protocol Document #: D001020037 
Security Penetration Test Report: D001020164
DSTC001: GSL-STC-113
</t>
  </si>
  <si>
    <t xml:space="preserve">Penetration Testing Protocol Document #: D001020037 
Security Penetration Test Report: D001020164
DSTC001: GSL-STC-115
</t>
  </si>
  <si>
    <t xml:space="preserve">Penetration Testing Protocol Document #: D001020037 
Security Penetration Test Report: D001020164
DSTC001: GSL-STC-117
</t>
  </si>
  <si>
    <t xml:space="preserve">Penetration Testing Protocol Document #: D001020037 
Security Penetration Test Report: D001020164
DSTC001: GSL-STC-121
</t>
  </si>
  <si>
    <t xml:space="preserve">Penetration Testing Protocol Document #: D001020037 
Security Penetration Test Report: D001020164
DSTC001: GSL-STC-122
</t>
  </si>
  <si>
    <t xml:space="preserve">Penetration Testing Protocol Document #: D001020037 
Security Penetration Test Report: D001020164
DSTC001: GSL-STC-125
</t>
  </si>
  <si>
    <t xml:space="preserve">Penetration Testing Protocol Document #: D001020037 
Security Penetration Test Report: D001020164
DSTC001: GSL-STC-128
</t>
  </si>
  <si>
    <t xml:space="preserve">Penetration Testing Protocol Document #: D001020037 
Security Penetration Test Report: D001020164
DSTC001: GSL-STC-127
</t>
  </si>
  <si>
    <t xml:space="preserve">Penetration Testing Protocol Document #: D001020037 
Security Penetration Test Report: D001020164
DSTC001: GSL-STC-132
</t>
  </si>
  <si>
    <t xml:space="preserve">Penetration Testing Protocol Document #: D001020037 
Security Penetration Test Report: D001020164
DSTC001: GSL-STC-135
</t>
  </si>
  <si>
    <t>Penetration Testing Protocol Document #: D001020037 
Security Penetration Test Report: D001020164
DSTC001: GSL-STC-37
DSTC001: GSL-STC-71
DSTC001: GSL-STC-89</t>
  </si>
  <si>
    <t>Penetration Testing Protocol Document #: D001020037 
Security Penetration Test Report: D001020164
DSTC001: GSL-STC-37
DSTC001: GSL-STC-39
DSTC001: GSL-STC-97
DSTC001: GSL-STC-99
DSTC001: GSL-STC-103</t>
  </si>
  <si>
    <t xml:space="preserve"> SOM D001020115 - 13. Malware Detection/Protection</t>
  </si>
  <si>
    <t>SOM D001020115 - 13. Malware Detection/Protection</t>
  </si>
  <si>
    <t>1. SOM D001020115 - 22. Transmission confidentiality
2. SOM D001020115 - 13. Malware Detection/Protection
3. SOM D001020115 - 7.1. Access control policy and management</t>
  </si>
  <si>
    <t>SOM D001020115 - 7.1. Access control policy and management</t>
  </si>
  <si>
    <t>1. SOM D001020115 - 13. Malware Detection/Protection
2. SOM D001020115 - 22. Transmission confidentiality 
3. SOM D001020115 - 13. Malware Detection/Protection</t>
  </si>
  <si>
    <t>1. SOM D001020115 - 13. Malware Detection/Protection
2. SOM D001020115 - 7.1. Access control policy and management</t>
  </si>
  <si>
    <t>1. SOM D001020115 - 13. Malware Detection/Protection
2. SOM D001020115 - 22. Transmission confidentiality
3. SOM D001020115 - 13. Malware Detection/Protection</t>
  </si>
  <si>
    <t>Ashish Gaurav</t>
  </si>
  <si>
    <t>V&amp;V Lead</t>
  </si>
  <si>
    <t>D001020017 / 02</t>
  </si>
  <si>
    <t>&lt;Author Name / Function / Organization&gt; Deepak Sharma / Design Engineering R&amp;D  Software</t>
  </si>
  <si>
    <t>Remarks ( Column added additionaly for SOM Reference</t>
  </si>
  <si>
    <t>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t>
  </si>
  <si>
    <t>DR8-10 updates Security Ris Assess Tab
-Security Penetration Test Report: D001020164 reference no. added in Verification of Risk Control Measures (Effectiveness)
-Mapping in Verification of Risk Control Measures (Effectiveness) modified as per VAPT Testcases 
-SOM mapping updated as per the SOM Document D001020115
-Residual Security Risk Acceptability Justification updated for No reisudal risk
-Remarks ( Column added additionaly for SOM Reference in Security Risk Assess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</si>
</sst>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
      <sz val="9"/>
      <name val="Humanist Slabserif 712 Std Roma"/>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4" fillId="0" borderId="0"/>
    <xf numFmtId="0" fontId="4" fillId="0" borderId="0"/>
  </cellStyleXfs>
  <cellXfs count="273">
    <xf numFmtId="0" fontId="0" fillId="0" borderId="0" xfId="0"/>
    <xf numFmtId="0" fontId="5"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6" fillId="2" borderId="1" xfId="0" applyFont="1" applyFill="1" applyBorder="1" applyAlignment="1">
      <alignment vertical="top"/>
    </xf>
    <xf numFmtId="0" fontId="6" fillId="2" borderId="2" xfId="0" applyFont="1" applyFill="1" applyBorder="1" applyAlignment="1">
      <alignment vertical="top" wrapText="1"/>
    </xf>
    <xf numFmtId="0" fontId="7" fillId="0" borderId="3" xfId="0" applyFont="1" applyBorder="1" applyAlignment="1">
      <alignment horizontal="left" vertical="top" wrapText="1"/>
    </xf>
    <xf numFmtId="0" fontId="6" fillId="2" borderId="4" xfId="0" applyFont="1" applyFill="1" applyBorder="1" applyAlignment="1">
      <alignment vertical="top"/>
    </xf>
    <xf numFmtId="0" fontId="6" fillId="2" borderId="5" xfId="0" applyFont="1" applyFill="1" applyBorder="1" applyAlignment="1">
      <alignment vertical="top" wrapText="1"/>
    </xf>
    <xf numFmtId="0" fontId="8" fillId="3" borderId="3" xfId="0" applyFont="1" applyFill="1" applyBorder="1" applyAlignment="1">
      <alignment horizontal="left" vertical="top"/>
    </xf>
    <xf numFmtId="0" fontId="7" fillId="2" borderId="2" xfId="0" applyFont="1" applyFill="1" applyBorder="1" applyAlignment="1">
      <alignmen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4" xfId="0" applyFont="1" applyFill="1" applyBorder="1" applyAlignment="1">
      <alignment horizontal="center" vertical="top" wrapText="1"/>
    </xf>
    <xf numFmtId="0" fontId="7"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Border="1" applyAlignment="1">
      <alignment vertical="top" wrapText="1"/>
    </xf>
    <xf numFmtId="0" fontId="7" fillId="0" borderId="3" xfId="0" applyFont="1" applyBorder="1" applyAlignment="1">
      <alignment horizontal="center" vertical="top" wrapText="1"/>
    </xf>
    <xf numFmtId="0" fontId="7" fillId="0" borderId="3" xfId="0" applyFont="1" applyBorder="1" applyAlignment="1">
      <alignment vertical="top" wrapText="1"/>
    </xf>
    <xf numFmtId="0" fontId="7" fillId="0" borderId="7" xfId="0" applyFont="1" applyBorder="1" applyAlignment="1">
      <alignment horizontal="center" vertical="top" wrapText="1"/>
    </xf>
    <xf numFmtId="0" fontId="7" fillId="0" borderId="7" xfId="0" applyFont="1" applyBorder="1" applyAlignment="1">
      <alignment vertical="top" wrapText="1"/>
    </xf>
    <xf numFmtId="0" fontId="10" fillId="0" borderId="0" xfId="0" applyFont="1"/>
    <xf numFmtId="0" fontId="10" fillId="0" borderId="0" xfId="0" applyFont="1" applyAlignment="1">
      <alignment wrapText="1"/>
    </xf>
    <xf numFmtId="0" fontId="0" fillId="0" borderId="0" xfId="0" applyAlignment="1">
      <alignment vertical="top"/>
    </xf>
    <xf numFmtId="0" fontId="0" fillId="0" borderId="0" xfId="0" applyAlignment="1">
      <alignment vertical="top" wrapText="1"/>
    </xf>
    <xf numFmtId="0" fontId="7" fillId="0" borderId="0" xfId="0" applyFont="1" applyAlignment="1">
      <alignment vertical="top"/>
    </xf>
    <xf numFmtId="0" fontId="8" fillId="5" borderId="5" xfId="0" applyFont="1" applyFill="1" applyBorder="1" applyAlignment="1">
      <alignment vertical="top"/>
    </xf>
    <xf numFmtId="0" fontId="8" fillId="5" borderId="6" xfId="0" applyFont="1" applyFill="1" applyBorder="1" applyAlignment="1">
      <alignment horizontal="center" vertical="top" wrapText="1"/>
    </xf>
    <xf numFmtId="0" fontId="8" fillId="5" borderId="6" xfId="0" applyFont="1" applyFill="1" applyBorder="1" applyAlignment="1">
      <alignment horizontal="center" vertical="top"/>
    </xf>
    <xf numFmtId="0" fontId="7" fillId="0" borderId="5" xfId="0" applyFont="1" applyBorder="1" applyAlignment="1">
      <alignment vertical="top"/>
    </xf>
    <xf numFmtId="0" fontId="7" fillId="0" borderId="6" xfId="0" applyFont="1" applyBorder="1" applyAlignment="1">
      <alignment vertical="top" wrapText="1"/>
    </xf>
    <xf numFmtId="0" fontId="7" fillId="0" borderId="2" xfId="0" applyFont="1" applyBorder="1" applyAlignment="1">
      <alignment vertical="top"/>
    </xf>
    <xf numFmtId="0" fontId="7" fillId="6" borderId="10" xfId="0" applyFont="1" applyFill="1" applyBorder="1" applyAlignment="1">
      <alignment horizontal="left" vertical="top"/>
    </xf>
    <xf numFmtId="0" fontId="7" fillId="6" borderId="10" xfId="0" applyFont="1" applyFill="1" applyBorder="1" applyAlignment="1">
      <alignment horizontal="left" vertical="top" wrapText="1"/>
    </xf>
    <xf numFmtId="0" fontId="7" fillId="0" borderId="2" xfId="0" applyFont="1" applyBorder="1" applyAlignment="1">
      <alignment vertical="top" wrapText="1"/>
    </xf>
    <xf numFmtId="0" fontId="7" fillId="0" borderId="3" xfId="0" applyFont="1" applyBorder="1" applyAlignment="1">
      <alignment vertical="top"/>
    </xf>
    <xf numFmtId="0" fontId="7" fillId="0" borderId="9" xfId="0" applyFont="1" applyBorder="1" applyAlignment="1">
      <alignment vertical="top" wrapText="1"/>
    </xf>
    <xf numFmtId="0" fontId="7" fillId="0" borderId="7" xfId="0" applyFont="1" applyBorder="1" applyAlignment="1">
      <alignment vertical="top"/>
    </xf>
    <xf numFmtId="0" fontId="7" fillId="4" borderId="9" xfId="0" applyFont="1" applyFill="1" applyBorder="1" applyAlignment="1">
      <alignment vertical="top"/>
    </xf>
    <xf numFmtId="0" fontId="7" fillId="4" borderId="2" xfId="0" applyFont="1" applyFill="1" applyBorder="1" applyAlignment="1">
      <alignment vertical="top"/>
    </xf>
    <xf numFmtId="0" fontId="7" fillId="6" borderId="2" xfId="0" applyFont="1" applyFill="1" applyBorder="1" applyAlignment="1">
      <alignment horizontal="left" vertical="top"/>
    </xf>
    <xf numFmtId="0" fontId="7" fillId="6" borderId="3" xfId="0" applyFont="1" applyFill="1" applyBorder="1" applyAlignment="1">
      <alignment horizontal="left" vertical="top" wrapText="1"/>
    </xf>
    <xf numFmtId="0" fontId="7" fillId="6" borderId="3" xfId="0" applyFont="1" applyFill="1" applyBorder="1" applyAlignment="1">
      <alignment horizontal="left" vertical="top"/>
    </xf>
    <xf numFmtId="0" fontId="0" fillId="0" borderId="0" xfId="0" applyAlignment="1">
      <alignment horizontal="center" vertical="top"/>
    </xf>
    <xf numFmtId="0" fontId="7" fillId="0" borderId="0" xfId="0" applyFont="1" applyAlignment="1">
      <alignment horizontal="center" vertical="top"/>
    </xf>
    <xf numFmtId="0" fontId="8" fillId="5" borderId="4" xfId="0" applyFont="1" applyFill="1" applyBorder="1" applyAlignment="1">
      <alignment horizontal="center" vertical="top" wrapText="1"/>
    </xf>
    <xf numFmtId="0" fontId="7" fillId="0" borderId="11" xfId="0" applyFont="1" applyBorder="1" applyAlignment="1">
      <alignment horizontal="center" vertical="top" wrapText="1"/>
    </xf>
    <xf numFmtId="0" fontId="7" fillId="0" borderId="3" xfId="2" applyFont="1" applyBorder="1" applyAlignment="1">
      <alignment vertical="top" wrapText="1"/>
    </xf>
    <xf numFmtId="0" fontId="7" fillId="0" borderId="3" xfId="0" applyFont="1" applyBorder="1" applyAlignment="1">
      <alignment horizontal="center" vertical="top"/>
    </xf>
    <xf numFmtId="0" fontId="7" fillId="0" borderId="1" xfId="0" applyFont="1" applyBorder="1" applyAlignment="1">
      <alignment vertical="top"/>
    </xf>
    <xf numFmtId="0" fontId="9" fillId="0" borderId="0" xfId="0" applyFont="1" applyAlignment="1">
      <alignment vertical="top"/>
    </xf>
    <xf numFmtId="0" fontId="7" fillId="4" borderId="11" xfId="0" applyFont="1" applyFill="1" applyBorder="1" applyAlignment="1">
      <alignment horizontal="center" vertical="top" wrapText="1"/>
    </xf>
    <xf numFmtId="0" fontId="7" fillId="4" borderId="3" xfId="0" applyFont="1" applyFill="1" applyBorder="1" applyAlignment="1">
      <alignment vertical="top" wrapText="1"/>
    </xf>
    <xf numFmtId="0" fontId="7" fillId="4" borderId="7" xfId="0" applyFont="1" applyFill="1" applyBorder="1" applyAlignment="1">
      <alignment horizontal="center" vertical="top" wrapText="1"/>
    </xf>
    <xf numFmtId="0" fontId="7" fillId="0" borderId="7" xfId="0" applyFont="1" applyBorder="1" applyAlignment="1">
      <alignment horizontal="center" vertical="top"/>
    </xf>
    <xf numFmtId="0" fontId="7"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7" fillId="0" borderId="0" xfId="0" applyFont="1" applyAlignment="1">
      <alignment horizontal="center" vertical="center"/>
    </xf>
    <xf numFmtId="0" fontId="7" fillId="0" borderId="0" xfId="0" applyFont="1"/>
    <xf numFmtId="0" fontId="7" fillId="0" borderId="0" xfId="0" applyFont="1" applyAlignment="1">
      <alignment wrapText="1"/>
    </xf>
    <xf numFmtId="0" fontId="6" fillId="7" borderId="7" xfId="0" applyFont="1" applyFill="1" applyBorder="1" applyAlignment="1">
      <alignment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vertical="center" wrapText="1"/>
    </xf>
    <xf numFmtId="0" fontId="8" fillId="10" borderId="3" xfId="0" applyFont="1" applyFill="1" applyBorder="1" applyAlignment="1">
      <alignment horizontal="center" vertical="center" wrapText="1"/>
    </xf>
    <xf numFmtId="0" fontId="8" fillId="7" borderId="6" xfId="0" applyFont="1" applyFill="1" applyBorder="1" applyAlignment="1">
      <alignment vertical="center" wrapText="1"/>
    </xf>
    <xf numFmtId="0" fontId="11" fillId="7" borderId="13"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12" fillId="8" borderId="15" xfId="0" applyFont="1" applyFill="1" applyBorder="1" applyAlignment="1">
      <alignment horizontal="center" vertical="center" textRotation="90" wrapText="1"/>
    </xf>
    <xf numFmtId="0" fontId="8" fillId="8" borderId="15"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12" fillId="10" borderId="9" xfId="0" applyFont="1" applyFill="1" applyBorder="1" applyAlignment="1">
      <alignment horizontal="center" vertical="center" textRotation="90" wrapText="1"/>
    </xf>
    <xf numFmtId="0" fontId="8" fillId="10" borderId="8" xfId="0" applyFont="1" applyFill="1" applyBorder="1" applyAlignment="1">
      <alignment horizontal="center" vertical="center" wrapText="1"/>
    </xf>
    <xf numFmtId="0" fontId="7" fillId="0" borderId="6" xfId="0" applyFont="1" applyBorder="1" applyAlignment="1">
      <alignment horizontal="center" vertical="top"/>
    </xf>
    <xf numFmtId="0" fontId="7" fillId="0" borderId="6" xfId="0" applyFont="1" applyBorder="1" applyAlignment="1">
      <alignment horizontal="center" vertical="center"/>
    </xf>
    <xf numFmtId="0" fontId="7" fillId="11" borderId="6" xfId="0" applyFont="1" applyFill="1" applyBorder="1" applyAlignment="1">
      <alignment vertical="top" wrapText="1"/>
    </xf>
    <xf numFmtId="0" fontId="7" fillId="0" borderId="3" xfId="0" applyFont="1" applyBorder="1" applyAlignment="1">
      <alignment horizontal="center" vertical="center"/>
    </xf>
    <xf numFmtId="0" fontId="7" fillId="11" borderId="3" xfId="0" applyFont="1" applyFill="1" applyBorder="1" applyAlignment="1">
      <alignment vertical="top"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164" fontId="15" fillId="11" borderId="3" xfId="0" applyNumberFormat="1" applyFont="1" applyFill="1" applyBorder="1" applyAlignment="1">
      <alignment horizontal="center" vertical="center" wrapText="1"/>
    </xf>
    <xf numFmtId="2" fontId="15" fillId="11" borderId="3" xfId="0" applyNumberFormat="1" applyFont="1" applyFill="1" applyBorder="1" applyAlignment="1">
      <alignment horizontal="center" vertical="center" wrapText="1"/>
    </xf>
    <xf numFmtId="164" fontId="7" fillId="11" borderId="3" xfId="0" applyNumberFormat="1" applyFont="1" applyFill="1" applyBorder="1" applyAlignment="1">
      <alignment horizontal="center" vertical="center" wrapText="1"/>
    </xf>
    <xf numFmtId="0" fontId="15" fillId="13" borderId="3" xfId="0" applyFont="1" applyFill="1" applyBorder="1" applyAlignment="1">
      <alignment horizontal="center" vertical="center" wrapText="1"/>
    </xf>
    <xf numFmtId="0" fontId="7" fillId="4" borderId="6" xfId="0" applyFont="1" applyFill="1" applyBorder="1" applyAlignment="1">
      <alignment horizontal="center" vertical="top"/>
    </xf>
    <xf numFmtId="0" fontId="7" fillId="0" borderId="7" xfId="0" applyFont="1" applyBorder="1" applyAlignment="1">
      <alignment horizontal="center" vertical="center"/>
    </xf>
    <xf numFmtId="0" fontId="7" fillId="4" borderId="7" xfId="0" applyFont="1" applyFill="1" applyBorder="1" applyAlignment="1">
      <alignment horizontal="center" vertical="top"/>
    </xf>
    <xf numFmtId="0" fontId="7" fillId="4" borderId="7" xfId="0" applyFont="1" applyFill="1" applyBorder="1" applyAlignment="1">
      <alignment horizontal="center" vertical="center" wrapText="1"/>
    </xf>
    <xf numFmtId="164" fontId="7" fillId="11" borderId="7" xfId="0" applyNumberFormat="1" applyFont="1" applyFill="1" applyBorder="1" applyAlignment="1">
      <alignment horizontal="center" vertical="center" wrapText="1"/>
    </xf>
    <xf numFmtId="164" fontId="15" fillId="11" borderId="7" xfId="0" applyNumberFormat="1" applyFont="1" applyFill="1" applyBorder="1" applyAlignment="1">
      <alignment horizontal="center" vertical="center" wrapText="1"/>
    </xf>
    <xf numFmtId="164" fontId="15" fillId="4" borderId="7" xfId="0" applyNumberFormat="1" applyFont="1" applyFill="1" applyBorder="1" applyAlignment="1">
      <alignment horizontal="center" vertical="center" wrapText="1"/>
    </xf>
    <xf numFmtId="164" fontId="15"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7" fillId="0" borderId="6" xfId="0" applyFont="1" applyBorder="1" applyAlignment="1">
      <alignment vertical="top"/>
    </xf>
    <xf numFmtId="0" fontId="7" fillId="12" borderId="3" xfId="0" applyFont="1" applyFill="1" applyBorder="1" applyAlignment="1">
      <alignment vertical="top"/>
    </xf>
    <xf numFmtId="0" fontId="6"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6"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7" fillId="11" borderId="20" xfId="0" applyFont="1" applyFill="1" applyBorder="1" applyAlignment="1">
      <alignment horizontal="center" vertical="center"/>
    </xf>
    <xf numFmtId="2" fontId="7" fillId="0" borderId="20" xfId="0" applyNumberFormat="1" applyFont="1" applyBorder="1" applyAlignment="1">
      <alignment horizontal="center" vertical="center"/>
    </xf>
    <xf numFmtId="0" fontId="7" fillId="0" borderId="21" xfId="0" applyFont="1" applyBorder="1"/>
    <xf numFmtId="0" fontId="7" fillId="0" borderId="22" xfId="0" applyFont="1" applyBorder="1"/>
    <xf numFmtId="0" fontId="7" fillId="0" borderId="23" xfId="0" applyFont="1" applyBorder="1"/>
    <xf numFmtId="0" fontId="7" fillId="0" borderId="24" xfId="0" applyFont="1" applyBorder="1"/>
    <xf numFmtId="0" fontId="7" fillId="0" borderId="25" xfId="0" applyFont="1" applyBorder="1"/>
    <xf numFmtId="0" fontId="7" fillId="0" borderId="24" xfId="0" applyFont="1" applyBorder="1" applyAlignment="1">
      <alignment horizontal="center" vertical="center"/>
    </xf>
    <xf numFmtId="0" fontId="7" fillId="16" borderId="0" xfId="0" applyFont="1" applyFill="1" applyAlignment="1">
      <alignment horizontal="center" vertical="center"/>
    </xf>
    <xf numFmtId="2" fontId="7" fillId="0" borderId="0" xfId="0" applyNumberFormat="1" applyFont="1" applyAlignment="1">
      <alignment horizontal="center" vertical="center"/>
    </xf>
    <xf numFmtId="0" fontId="7" fillId="0" borderId="14" xfId="0" applyFont="1" applyBorder="1"/>
    <xf numFmtId="0" fontId="7" fillId="0" borderId="26" xfId="0" applyFont="1" applyBorder="1"/>
    <xf numFmtId="0" fontId="7" fillId="0" borderId="27" xfId="0" applyFont="1" applyBorder="1"/>
    <xf numFmtId="0" fontId="7" fillId="17" borderId="0" xfId="0" applyFont="1" applyFill="1" applyAlignment="1">
      <alignment horizontal="center" vertical="center"/>
    </xf>
    <xf numFmtId="0" fontId="7" fillId="18" borderId="0" xfId="0" applyFont="1" applyFill="1" applyAlignment="1">
      <alignment horizontal="center" vertical="center"/>
    </xf>
    <xf numFmtId="0" fontId="7" fillId="0" borderId="28" xfId="0" applyFont="1" applyBorder="1"/>
    <xf numFmtId="0" fontId="7" fillId="0" borderId="27" xfId="0" applyFont="1" applyBorder="1" applyAlignment="1">
      <alignment horizontal="center" vertical="center"/>
    </xf>
    <xf numFmtId="0" fontId="22" fillId="19" borderId="0" xfId="0" applyFont="1" applyFill="1" applyAlignment="1">
      <alignment horizontal="center" vertical="center"/>
    </xf>
    <xf numFmtId="0" fontId="7" fillId="0" borderId="29" xfId="0" applyFont="1" applyBorder="1"/>
    <xf numFmtId="0" fontId="7" fillId="0" borderId="30" xfId="0" applyFont="1" applyBorder="1"/>
    <xf numFmtId="0" fontId="7" fillId="0" borderId="31" xfId="0" applyFont="1" applyBorder="1" applyAlignment="1">
      <alignment horizontal="center" vertical="center"/>
    </xf>
    <xf numFmtId="0" fontId="7" fillId="0" borderId="32" xfId="0" applyFont="1" applyBorder="1"/>
    <xf numFmtId="0" fontId="7" fillId="0" borderId="33" xfId="0" applyFont="1" applyBorder="1"/>
    <xf numFmtId="0" fontId="7" fillId="0" borderId="34" xfId="0" applyFont="1" applyBorder="1" applyAlignment="1">
      <alignment horizontal="center" vertical="center"/>
    </xf>
    <xf numFmtId="0" fontId="7" fillId="0" borderId="35" xfId="0" applyFont="1" applyBorder="1"/>
    <xf numFmtId="0" fontId="7" fillId="0" borderId="31" xfId="0" applyFont="1" applyBorder="1"/>
    <xf numFmtId="0" fontId="20" fillId="20" borderId="36" xfId="0" applyFont="1" applyFill="1" applyBorder="1"/>
    <xf numFmtId="0" fontId="7" fillId="0" borderId="37" xfId="0" applyFont="1" applyBorder="1"/>
    <xf numFmtId="0" fontId="7" fillId="0" borderId="20" xfId="0" applyFont="1" applyBorder="1"/>
    <xf numFmtId="0" fontId="7" fillId="0" borderId="38" xfId="0" applyFont="1" applyBorder="1"/>
    <xf numFmtId="0" fontId="7" fillId="0" borderId="22" xfId="0" applyFont="1" applyBorder="1" applyAlignment="1">
      <alignment horizontal="center" vertical="center"/>
    </xf>
    <xf numFmtId="0" fontId="23" fillId="0" borderId="0" xfId="0" applyFont="1"/>
    <xf numFmtId="0" fontId="7" fillId="0" borderId="14" xfId="0" applyFont="1" applyBorder="1" applyAlignment="1">
      <alignment horizontal="center" vertical="center"/>
    </xf>
    <xf numFmtId="0" fontId="7" fillId="0" borderId="30" xfId="0" applyFont="1" applyBorder="1" applyAlignment="1">
      <alignment horizontal="center" vertical="center"/>
    </xf>
    <xf numFmtId="0" fontId="25" fillId="0" borderId="16" xfId="0" applyFont="1" applyBorder="1" applyAlignment="1">
      <alignment horizontal="center" vertical="center"/>
    </xf>
    <xf numFmtId="0" fontId="7" fillId="0" borderId="16" xfId="0" applyFont="1" applyBorder="1" applyAlignment="1">
      <alignment horizontal="center" vertical="center"/>
    </xf>
    <xf numFmtId="0" fontId="25" fillId="0" borderId="40" xfId="0" applyFont="1" applyBorder="1" applyAlignment="1">
      <alignment horizontal="center" vertical="center"/>
    </xf>
    <xf numFmtId="0" fontId="10" fillId="0" borderId="17" xfId="0" applyFont="1" applyBorder="1" applyAlignment="1">
      <alignment horizontal="center" vertical="center"/>
    </xf>
    <xf numFmtId="0" fontId="8" fillId="5" borderId="5" xfId="0" applyFont="1" applyFill="1" applyBorder="1" applyAlignment="1">
      <alignment horizontal="center" vertical="top" wrapText="1"/>
    </xf>
    <xf numFmtId="0" fontId="8" fillId="5" borderId="14" xfId="0" applyFont="1" applyFill="1" applyBorder="1" applyAlignment="1">
      <alignment horizontal="center" vertical="top" wrapText="1"/>
    </xf>
    <xf numFmtId="0" fontId="8" fillId="5" borderId="26" xfId="0" applyFont="1" applyFill="1" applyBorder="1" applyAlignment="1">
      <alignment horizontal="center" vertical="top" wrapText="1"/>
    </xf>
    <xf numFmtId="0" fontId="8" fillId="21" borderId="5" xfId="0" applyFont="1" applyFill="1" applyBorder="1" applyAlignment="1">
      <alignment horizontal="center" vertical="top" wrapText="1"/>
    </xf>
    <xf numFmtId="0" fontId="8" fillId="21" borderId="14" xfId="0" applyFont="1" applyFill="1" applyBorder="1" applyAlignment="1">
      <alignment horizontal="center" vertical="top" wrapText="1"/>
    </xf>
    <xf numFmtId="0" fontId="8" fillId="21" borderId="4" xfId="0" applyFont="1" applyFill="1" applyBorder="1" applyAlignment="1">
      <alignment horizontal="center" vertical="top" wrapText="1"/>
    </xf>
    <xf numFmtId="0" fontId="7" fillId="0" borderId="5" xfId="0" applyFont="1" applyBorder="1" applyAlignment="1">
      <alignment horizontal="center" vertical="top" wrapText="1"/>
    </xf>
    <xf numFmtId="0" fontId="7" fillId="0" borderId="1" xfId="0" applyFont="1" applyBorder="1" applyAlignment="1">
      <alignment horizontal="center" vertical="top"/>
    </xf>
    <xf numFmtId="0" fontId="16" fillId="0" borderId="3" xfId="0" applyFont="1" applyBorder="1" applyAlignment="1">
      <alignment horizontal="left" vertical="top" wrapText="1"/>
    </xf>
    <xf numFmtId="0" fontId="7" fillId="0" borderId="4" xfId="0" applyFont="1" applyBorder="1" applyAlignment="1">
      <alignment horizontal="center" vertical="top" wrapText="1"/>
    </xf>
    <xf numFmtId="0" fontId="7" fillId="0" borderId="1" xfId="0" applyFont="1" applyBorder="1" applyAlignment="1">
      <alignment horizontal="center" vertical="top" wrapText="1"/>
    </xf>
    <xf numFmtId="0" fontId="7" fillId="0" borderId="9" xfId="0" applyFont="1" applyBorder="1" applyAlignment="1">
      <alignment horizontal="center" vertical="top" wrapText="1"/>
    </xf>
    <xf numFmtId="0" fontId="7" fillId="0" borderId="7" xfId="0" applyFont="1" applyBorder="1" applyAlignment="1">
      <alignment horizontal="left" vertical="top" wrapText="1"/>
    </xf>
    <xf numFmtId="0" fontId="7" fillId="0" borderId="8" xfId="0" applyFont="1" applyBorder="1" applyAlignment="1">
      <alignment horizontal="center" vertical="top"/>
    </xf>
    <xf numFmtId="0" fontId="16" fillId="0" borderId="7" xfId="0" applyFont="1" applyBorder="1" applyAlignment="1">
      <alignment horizontal="left" vertical="top" wrapText="1"/>
    </xf>
    <xf numFmtId="0" fontId="7"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4" fillId="0" borderId="3" xfId="3" applyBorder="1" applyAlignment="1">
      <alignment horizontal="center" vertical="center" wrapText="1"/>
    </xf>
    <xf numFmtId="0" fontId="39" fillId="0" borderId="0" xfId="3" applyFont="1"/>
    <xf numFmtId="0" fontId="40" fillId="0" borderId="0" xfId="3" applyFont="1"/>
    <xf numFmtId="0" fontId="4" fillId="0" borderId="0" xfId="3"/>
    <xf numFmtId="0" fontId="41" fillId="25" borderId="3" xfId="3" applyFont="1" applyFill="1" applyBorder="1"/>
    <xf numFmtId="0" fontId="37" fillId="26" borderId="3" xfId="3" applyFont="1" applyFill="1" applyBorder="1" applyAlignment="1">
      <alignment horizontal="center"/>
    </xf>
    <xf numFmtId="0" fontId="4" fillId="0" borderId="3" xfId="3" applyBorder="1"/>
    <xf numFmtId="0" fontId="7" fillId="28" borderId="6" xfId="0" applyFont="1" applyFill="1" applyBorder="1" applyAlignment="1">
      <alignment horizontal="center" vertical="top"/>
    </xf>
    <xf numFmtId="0" fontId="7" fillId="28" borderId="6" xfId="0" applyFont="1" applyFill="1" applyBorder="1" applyAlignment="1">
      <alignment horizontal="center" vertical="center"/>
    </xf>
    <xf numFmtId="0" fontId="7" fillId="28" borderId="3" xfId="0" applyFont="1" applyFill="1" applyBorder="1" applyAlignment="1">
      <alignment vertical="top" wrapText="1"/>
    </xf>
    <xf numFmtId="0" fontId="7" fillId="28" borderId="3" xfId="0" applyFont="1" applyFill="1" applyBorder="1" applyAlignment="1">
      <alignment horizontal="center" vertical="center" wrapText="1"/>
    </xf>
    <xf numFmtId="0" fontId="7" fillId="28" borderId="3" xfId="0" applyFont="1" applyFill="1" applyBorder="1" applyAlignment="1">
      <alignment horizontal="center" vertical="top" wrapText="1"/>
    </xf>
    <xf numFmtId="0" fontId="0" fillId="28" borderId="0" xfId="0" applyFill="1"/>
    <xf numFmtId="0" fontId="7" fillId="27" borderId="3" xfId="0" applyFont="1" applyFill="1" applyBorder="1" applyAlignment="1">
      <alignment horizontal="center" vertical="top" wrapText="1"/>
    </xf>
    <xf numFmtId="0" fontId="7" fillId="0" borderId="6" xfId="0" applyFont="1" applyFill="1" applyBorder="1" applyAlignment="1">
      <alignment horizontal="center" vertical="top"/>
    </xf>
    <xf numFmtId="0" fontId="7" fillId="0" borderId="6" xfId="0" applyFont="1" applyFill="1" applyBorder="1" applyAlignment="1">
      <alignment horizontal="center" vertical="center"/>
    </xf>
    <xf numFmtId="0" fontId="7" fillId="0" borderId="3" xfId="0" applyFont="1" applyFill="1" applyBorder="1" applyAlignment="1">
      <alignment vertical="top" wrapText="1"/>
    </xf>
    <xf numFmtId="0" fontId="7"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0" fontId="7" fillId="0" borderId="0" xfId="0" applyFont="1" applyFill="1" applyAlignment="1">
      <alignment vertical="top"/>
    </xf>
    <xf numFmtId="0" fontId="7" fillId="0" borderId="7" xfId="0" applyFont="1" applyFill="1" applyBorder="1" applyAlignment="1">
      <alignment horizontal="center" vertical="top"/>
    </xf>
    <xf numFmtId="0" fontId="7" fillId="0" borderId="7" xfId="0" applyFont="1" applyFill="1" applyBorder="1" applyAlignment="1">
      <alignment horizontal="center" vertical="center"/>
    </xf>
    <xf numFmtId="0" fontId="7" fillId="0" borderId="7" xfId="0" applyFont="1" applyFill="1" applyBorder="1" applyAlignment="1">
      <alignment vertical="top" wrapText="1"/>
    </xf>
    <xf numFmtId="0" fontId="7" fillId="0" borderId="7" xfId="0" applyFont="1" applyFill="1" applyBorder="1" applyAlignment="1">
      <alignment horizontal="center" vertical="center" wrapText="1"/>
    </xf>
    <xf numFmtId="164" fontId="15" fillId="0" borderId="7" xfId="0" applyNumberFormat="1" applyFont="1" applyFill="1" applyBorder="1" applyAlignment="1">
      <alignment horizontal="center" vertical="center" wrapText="1"/>
    </xf>
    <xf numFmtId="0" fontId="7" fillId="0" borderId="7" xfId="0" applyFont="1" applyFill="1" applyBorder="1" applyAlignment="1">
      <alignment horizontal="center" vertical="top" wrapText="1"/>
    </xf>
    <xf numFmtId="0" fontId="0" fillId="0" borderId="0" xfId="0" applyFill="1"/>
    <xf numFmtId="0" fontId="7" fillId="0" borderId="3" xfId="0" applyFont="1" applyFill="1" applyBorder="1" applyAlignment="1">
      <alignment horizontal="center" vertical="top"/>
    </xf>
    <xf numFmtId="0" fontId="7"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3"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4" fillId="0" borderId="3" xfId="3" applyBorder="1" applyAlignment="1">
      <alignment vertical="center"/>
    </xf>
    <xf numFmtId="15" fontId="4" fillId="0" borderId="3" xfId="3" applyNumberFormat="1" applyBorder="1" applyAlignment="1">
      <alignment horizontal="center" vertical="center"/>
    </xf>
    <xf numFmtId="0" fontId="1" fillId="0" borderId="3" xfId="3" applyFont="1" applyBorder="1" applyAlignment="1">
      <alignment horizontal="center" vertical="center" wrapText="1"/>
    </xf>
    <xf numFmtId="0" fontId="7" fillId="0" borderId="1" xfId="0" applyFont="1" applyBorder="1" applyAlignment="1">
      <alignment vertical="top" wrapText="1"/>
    </xf>
    <xf numFmtId="0" fontId="7" fillId="0" borderId="3" xfId="0" applyFont="1" applyBorder="1" applyAlignment="1">
      <alignment vertical="center" wrapText="1"/>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4" fillId="24" borderId="3" xfId="3" applyFill="1" applyBorder="1" applyAlignment="1">
      <alignment horizontal="left" vertical="center" wrapText="1"/>
    </xf>
    <xf numFmtId="0" fontId="4" fillId="0" borderId="3" xfId="3" applyBorder="1" applyAlignment="1">
      <alignment horizontal="left" vertical="center" wrapText="1"/>
    </xf>
    <xf numFmtId="0" fontId="1" fillId="0" borderId="3" xfId="3" applyFont="1" applyBorder="1" applyAlignment="1">
      <alignment horizontal="left" vertical="center" wrapText="1"/>
    </xf>
    <xf numFmtId="15" fontId="4" fillId="0" borderId="3" xfId="3" applyNumberFormat="1" applyBorder="1" applyAlignment="1">
      <alignment horizontal="left" vertical="center" wrapText="1"/>
    </xf>
    <xf numFmtId="0" fontId="2"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7" fillId="0" borderId="3" xfId="0" applyFont="1" applyBorder="1" applyAlignment="1">
      <alignment horizontal="left" vertical="top" wrapText="1"/>
    </xf>
    <xf numFmtId="15" fontId="7" fillId="0" borderId="3" xfId="0" applyNumberFormat="1" applyFont="1" applyBorder="1" applyAlignment="1">
      <alignment horizontal="left" vertical="top" wrapText="1"/>
    </xf>
    <xf numFmtId="0" fontId="10" fillId="0" borderId="0" xfId="0" applyFont="1" applyAlignment="1">
      <alignment wrapText="1"/>
    </xf>
    <xf numFmtId="0" fontId="6" fillId="7" borderId="10"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7" fillId="0" borderId="0" xfId="0" applyFont="1" applyAlignment="1">
      <alignment horizontal="left" vertical="top" wrapText="1"/>
    </xf>
    <xf numFmtId="0" fontId="6"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6" fillId="9" borderId="41" xfId="0" applyFont="1" applyFill="1" applyBorder="1" applyAlignment="1">
      <alignment horizontal="center" vertical="top" wrapText="1"/>
    </xf>
    <xf numFmtId="0" fontId="6"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xf numFmtId="0" fontId="43" fillId="0" borderId="3" xfId="4" applyFont="1" applyBorder="1" applyAlignment="1">
      <alignment horizontal="left" vertical="center" wrapText="1"/>
    </xf>
    <xf numFmtId="0" fontId="43" fillId="0" borderId="3" xfId="4" applyFont="1" applyBorder="1" applyAlignment="1">
      <alignment horizontal="left" vertical="center"/>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33">
    <dxf>
      <font>
        <name val="Cambria"/>
        <family val="1"/>
        <charset val="1"/>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F2F2F2"/>
          <bgColor rgb="FFFFFFFF"/>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3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R104" totalsRowShown="0">
  <autoFilter ref="A4:AR104" xr:uid="{00000000-0009-0000-0100-000003000000}"/>
  <tableColumns count="44">
    <tableColumn id="1" xr3:uid="{00000000-0010-0000-0300-000001000000}" name="_x000a_ID #"/>
    <tableColumn id="2" xr3:uid="{00000000-0010-0000-0300-000002000000}" name="T ID" dataDxfId="26"/>
    <tableColumn id="3" xr3:uid="{00000000-0010-0000-0300-000003000000}" name="Threat Event(s)" dataDxfId="25"/>
    <tableColumn id="4" xr3:uid="{00000000-0010-0000-0300-000004000000}" name="V ID" dataDxfId="24"/>
    <tableColumn id="5" xr3:uid="{00000000-0010-0000-0300-000005000000}" name="Vulnerabilities" dataDxfId="23"/>
    <tableColumn id="6" xr3:uid="{00000000-0010-0000-0300-000006000000}" name="A ID" dataDxfId="22"/>
    <tableColumn id="7" xr3:uid="{00000000-0010-0000-0300-000007000000}" name="Asset" dataDxfId="21"/>
    <tableColumn id="8" xr3:uid="{00000000-0010-0000-0300-000008000000}" name="Impact Description"/>
    <tableColumn id="9" xr3:uid="{00000000-0010-0000-0300-000009000000}" name="Safety Impact _x000a_(Risk ID# or N/A)" dataDxfId="2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19"/>
    <tableColumn id="27" xr3:uid="{00000000-0010-0000-0300-00001B000000}" name="Implementation of Risk Control Measures " dataDxfId="18"/>
    <tableColumn id="28" xr3:uid="{00000000-0010-0000-0300-00001C000000}" name="Verification of Risk Control Measures (Effectiveness)" dataDxfId="17"/>
    <tableColumn id="29" xr3:uid="{00000000-0010-0000-0300-00001D000000}" name="ConfidentialityP" dataDxfId="16"/>
    <tableColumn id="30" xr3:uid="{00000000-0010-0000-0300-00001E000000}" name="IntegrityP" dataDxfId="15"/>
    <tableColumn id="31" xr3:uid="{00000000-0010-0000-0300-00001F000000}" name="AvailabilityP" dataDxfId="14"/>
    <tableColumn id="32" xr3:uid="{00000000-0010-0000-0300-000020000000}" name="Attack VectorP" dataDxfId="13"/>
    <tableColumn id="33" xr3:uid="{00000000-0010-0000-0300-000021000000}" name="Attack ComplexityP" dataDxfId="12"/>
    <tableColumn id="34" xr3:uid="{00000000-0010-0000-0300-000022000000}" name="Privileges RequiredP" dataDxfId="11"/>
    <tableColumn id="35" xr3:uid="{00000000-0010-0000-0300-000023000000}" name="User InteractionP" dataDxfId="10"/>
    <tableColumn id="36" xr3:uid="{00000000-0010-0000-0300-000024000000}" name="ScopeP" dataDxfId="9"/>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8"/>
    <tableColumn id="41" xr3:uid="{00000000-0010-0000-0300-000029000000}" name="Overall Risk ScoreP" dataDxfId="7"/>
    <tableColumn id="42" xr3:uid="{00000000-0010-0000-0300-00002A000000}" name="Security Risk LevelP"/>
    <tableColumn id="43" xr3:uid="{00000000-0010-0000-0300-00002B000000}" name="Residual Security Risk Acceptability Justification" dataDxfId="0"/>
    <tableColumn id="44" xr3:uid="{7AB41175-F828-41C2-9020-ED8C81C955E2}" name="Remarks ( Column added additionaly for SOM Reference" dataDxfId="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4"/>
  <sheetViews>
    <sheetView tabSelected="1" view="pageBreakPreview" zoomScaleNormal="90" zoomScaleSheetLayoutView="100" workbookViewId="0">
      <selection activeCell="A11" sqref="A11"/>
    </sheetView>
  </sheetViews>
  <sheetFormatPr defaultRowHeight="14.4"/>
  <cols>
    <col min="2" max="2" width="13.44140625" customWidth="1"/>
    <col min="3" max="3" width="15.44140625" customWidth="1"/>
    <col min="4" max="4" width="28.88671875" customWidth="1"/>
    <col min="5" max="5" width="19.109375" customWidth="1"/>
    <col min="6" max="6" width="27" customWidth="1"/>
  </cols>
  <sheetData>
    <row r="3" spans="2:6" ht="32.1" customHeight="1">
      <c r="B3" s="245" t="s">
        <v>0</v>
      </c>
      <c r="C3" s="245"/>
      <c r="D3" s="245" t="s">
        <v>1</v>
      </c>
      <c r="E3" s="245"/>
      <c r="F3" s="245"/>
    </row>
    <row r="4" spans="2:6" ht="32.1" customHeight="1">
      <c r="B4" s="245" t="s">
        <v>2</v>
      </c>
      <c r="C4" s="245"/>
      <c r="D4" s="246" t="s">
        <v>574</v>
      </c>
      <c r="E4" s="245"/>
      <c r="F4" s="245"/>
    </row>
    <row r="5" spans="2:6" ht="32.1" customHeight="1">
      <c r="B5" s="245" t="s">
        <v>3</v>
      </c>
      <c r="C5" s="245"/>
      <c r="D5" s="247">
        <v>44794</v>
      </c>
      <c r="E5" s="245"/>
      <c r="F5" s="245"/>
    </row>
    <row r="6" spans="2:6" ht="32.1" customHeight="1">
      <c r="B6" s="245" t="s">
        <v>4</v>
      </c>
      <c r="C6" s="245"/>
      <c r="D6" s="248" t="s">
        <v>437</v>
      </c>
      <c r="E6" s="245"/>
      <c r="F6" s="245"/>
    </row>
    <row r="7" spans="2:6" ht="32.1" customHeight="1">
      <c r="B7" s="245" t="s">
        <v>6</v>
      </c>
      <c r="C7" s="245"/>
      <c r="D7" s="245" t="s">
        <v>7</v>
      </c>
      <c r="E7" s="245"/>
      <c r="F7" s="245"/>
    </row>
    <row r="11" spans="2:6" ht="33.6" customHeight="1">
      <c r="B11" s="249" t="s">
        <v>8</v>
      </c>
      <c r="C11" s="250"/>
      <c r="D11" s="250"/>
      <c r="E11" s="250"/>
      <c r="F11" s="251"/>
    </row>
    <row r="12" spans="2:6" ht="14.4" customHeight="1">
      <c r="B12" s="199" t="s">
        <v>9</v>
      </c>
      <c r="C12" s="200" t="s">
        <v>10</v>
      </c>
      <c r="D12" s="200" t="s">
        <v>11</v>
      </c>
      <c r="E12" s="200" t="s">
        <v>12</v>
      </c>
      <c r="F12" s="200" t="s">
        <v>3</v>
      </c>
    </row>
    <row r="13" spans="2:6" ht="37.200000000000003" customHeight="1">
      <c r="B13" s="201" t="s">
        <v>13</v>
      </c>
      <c r="C13" s="202" t="s">
        <v>14</v>
      </c>
      <c r="D13" s="233" t="s">
        <v>434</v>
      </c>
      <c r="E13" s="202"/>
      <c r="F13" s="202"/>
    </row>
    <row r="14" spans="2:6" ht="37.200000000000003" customHeight="1">
      <c r="B14" s="244" t="s">
        <v>15</v>
      </c>
      <c r="C14" s="237" t="s">
        <v>572</v>
      </c>
      <c r="D14" s="237" t="s">
        <v>573</v>
      </c>
      <c r="E14" s="202"/>
      <c r="F14" s="202"/>
    </row>
    <row r="15" spans="2:6" ht="37.200000000000003" customHeight="1">
      <c r="B15" s="244"/>
      <c r="C15" s="202" t="s">
        <v>16</v>
      </c>
      <c r="D15" s="202" t="s">
        <v>17</v>
      </c>
      <c r="E15" s="202"/>
      <c r="F15" s="202"/>
    </row>
    <row r="16" spans="2:6" ht="37.200000000000003" customHeight="1">
      <c r="B16" s="244"/>
      <c r="C16" s="202" t="s">
        <v>18</v>
      </c>
      <c r="D16" s="202" t="s">
        <v>19</v>
      </c>
      <c r="E16" s="202"/>
      <c r="F16" s="202"/>
    </row>
    <row r="19" spans="2:6">
      <c r="B19" s="203" t="s">
        <v>20</v>
      </c>
      <c r="C19" s="204"/>
      <c r="D19" s="205"/>
      <c r="E19" s="204"/>
      <c r="F19" s="204"/>
    </row>
    <row r="20" spans="2:6">
      <c r="B20" s="206" t="s">
        <v>21</v>
      </c>
      <c r="C20" s="206" t="s">
        <v>22</v>
      </c>
      <c r="D20" s="207" t="s">
        <v>23</v>
      </c>
      <c r="E20" s="240" t="s">
        <v>24</v>
      </c>
      <c r="F20" s="240"/>
    </row>
    <row r="21" spans="2:6" ht="30" customHeight="1">
      <c r="B21" s="234" t="s">
        <v>25</v>
      </c>
      <c r="C21" s="232">
        <v>44438</v>
      </c>
      <c r="D21" s="235" t="s">
        <v>14</v>
      </c>
      <c r="E21" s="241" t="s">
        <v>435</v>
      </c>
      <c r="F21" s="242"/>
    </row>
    <row r="22" spans="2:6" ht="78" customHeight="1">
      <c r="B22" s="234" t="s">
        <v>26</v>
      </c>
      <c r="C22" s="232">
        <v>44659</v>
      </c>
      <c r="D22" s="235" t="s">
        <v>14</v>
      </c>
      <c r="E22" s="241" t="s">
        <v>438</v>
      </c>
      <c r="F22" s="242"/>
    </row>
    <row r="23" spans="2:6" ht="130.19999999999999" customHeight="1">
      <c r="B23" s="234" t="s">
        <v>440</v>
      </c>
      <c r="C23" s="236">
        <v>44794</v>
      </c>
      <c r="D23" s="235" t="s">
        <v>14</v>
      </c>
      <c r="E23" s="271" t="s">
        <v>578</v>
      </c>
      <c r="F23" s="272"/>
    </row>
    <row r="24" spans="2:6">
      <c r="B24" s="208"/>
      <c r="C24" s="208"/>
      <c r="D24" s="208"/>
      <c r="E24" s="243"/>
      <c r="F24" s="243"/>
    </row>
  </sheetData>
  <mergeCells count="17">
    <mergeCell ref="B14:B16"/>
    <mergeCell ref="B3:C3"/>
    <mergeCell ref="D3:F3"/>
    <mergeCell ref="B4:C4"/>
    <mergeCell ref="D4:F4"/>
    <mergeCell ref="B5:C5"/>
    <mergeCell ref="D5:F5"/>
    <mergeCell ref="B6:C6"/>
    <mergeCell ref="D6:F6"/>
    <mergeCell ref="B7:C7"/>
    <mergeCell ref="D7:F7"/>
    <mergeCell ref="B11:F11"/>
    <mergeCell ref="E20:F20"/>
    <mergeCell ref="E21:F21"/>
    <mergeCell ref="E22:F22"/>
    <mergeCell ref="E23:F23"/>
    <mergeCell ref="E24:F24"/>
  </mergeCells>
  <pageMargins left="0.25" right="0.25" top="0.75" bottom="0.75" header="0.3" footer="0.3"/>
  <pageSetup paperSize="9" scale="87" orientation="portrait" r:id="rId1"/>
  <headerFooter>
    <oddHeader>&amp;L&amp;G</oddHeader>
    <oddFooter>&amp;L&amp;"Cambria,Regular"&amp;8Stryker Confidential&amp;R&amp;"Cambria,Regular"&amp;8Page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09375" defaultRowHeight="14.4"/>
  <cols>
    <col min="1" max="1" width="27.88671875" customWidth="1"/>
    <col min="2" max="2" width="102.109375" customWidth="1"/>
  </cols>
  <sheetData>
    <row r="1" spans="1:2" ht="18">
      <c r="A1" s="190"/>
      <c r="B1" s="191"/>
    </row>
    <row r="2" spans="1:2" ht="18">
      <c r="A2" s="192" t="s">
        <v>405</v>
      </c>
      <c r="B2" s="193" t="s">
        <v>406</v>
      </c>
    </row>
    <row r="3" spans="1:2" ht="18">
      <c r="A3" s="194"/>
      <c r="B3" s="195"/>
    </row>
    <row r="4" spans="1:2">
      <c r="A4" s="270"/>
      <c r="B4" s="196"/>
    </row>
    <row r="5" spans="1:2">
      <c r="A5" s="270"/>
      <c r="B5" s="197"/>
    </row>
    <row r="6" spans="1:2">
      <c r="A6" s="270"/>
      <c r="B6" s="197"/>
    </row>
    <row r="7" spans="1:2">
      <c r="A7" s="270"/>
      <c r="B7" s="198"/>
    </row>
    <row r="8" spans="1:2" ht="18">
      <c r="A8" s="190"/>
      <c r="B8" s="191"/>
    </row>
    <row r="9" spans="1:2">
      <c r="A9" s="270"/>
      <c r="B9" s="196"/>
    </row>
    <row r="10" spans="1:2">
      <c r="A10" s="270"/>
      <c r="B10" s="197"/>
    </row>
    <row r="11" spans="1:2">
      <c r="A11" s="270"/>
      <c r="B11" s="197"/>
    </row>
    <row r="12" spans="1:2">
      <c r="A12" s="270"/>
      <c r="B12" s="197"/>
    </row>
    <row r="13" spans="1:2">
      <c r="A13" s="270"/>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Normal="95" zoomScaleSheetLayoutView="100" workbookViewId="0">
      <selection activeCell="D14" sqref="D14"/>
    </sheetView>
  </sheetViews>
  <sheetFormatPr defaultColWidth="9.109375" defaultRowHeight="14.4"/>
  <cols>
    <col min="1" max="1" width="7.88671875" style="1" customWidth="1"/>
    <col min="2" max="2" width="30.88671875" style="1" customWidth="1"/>
    <col min="3" max="3" width="40.88671875" style="1" customWidth="1"/>
    <col min="4" max="4" width="51.109375" style="1" customWidth="1"/>
    <col min="5" max="5" width="16.109375" style="1" customWidth="1"/>
    <col min="6" max="6" width="14.109375" style="1" customWidth="1"/>
    <col min="7" max="1024" width="9.109375" style="1"/>
  </cols>
  <sheetData>
    <row r="1" spans="1:4" ht="13.8" customHeight="1"/>
    <row r="2" spans="1:4" s="3" customFormat="1" ht="13.8">
      <c r="A2" s="117" t="s">
        <v>27</v>
      </c>
    </row>
    <row r="3" spans="1:4" s="3" customFormat="1" ht="13.8"/>
    <row r="4" spans="1:4" s="3" customFormat="1" ht="13.8">
      <c r="A4" s="4" t="s">
        <v>28</v>
      </c>
      <c r="B4" s="5"/>
      <c r="C4" s="252" t="s">
        <v>5</v>
      </c>
      <c r="D4" s="252"/>
    </row>
    <row r="5" spans="1:4" s="3" customFormat="1" ht="13.8">
      <c r="A5" s="7" t="s">
        <v>29</v>
      </c>
      <c r="B5" s="8"/>
      <c r="C5" s="252" t="s">
        <v>30</v>
      </c>
      <c r="D5" s="252"/>
    </row>
    <row r="6" spans="1:4" s="3" customFormat="1" ht="13.65" customHeight="1">
      <c r="A6" s="7" t="s">
        <v>31</v>
      </c>
      <c r="B6" s="8"/>
      <c r="C6" s="253">
        <v>44794</v>
      </c>
      <c r="D6" s="252"/>
    </row>
    <row r="7" spans="1:4" s="3" customFormat="1" ht="15.6" customHeight="1">
      <c r="A7" s="9" t="s">
        <v>32</v>
      </c>
      <c r="B7" s="10"/>
      <c r="C7" s="252" t="s">
        <v>575</v>
      </c>
      <c r="D7" s="252"/>
    </row>
    <row r="8" spans="1:4" s="3" customFormat="1" ht="13.8"/>
    <row r="9" spans="1:4" s="3" customFormat="1" ht="13.8"/>
    <row r="10" spans="1:4" s="3" customFormat="1" ht="27.6">
      <c r="A10" s="11" t="s">
        <v>33</v>
      </c>
      <c r="B10" s="12" t="s">
        <v>34</v>
      </c>
      <c r="C10" s="12" t="s">
        <v>35</v>
      </c>
      <c r="D10" s="13" t="s">
        <v>36</v>
      </c>
    </row>
    <row r="11" spans="1:4" s="3" customFormat="1" ht="55.2">
      <c r="A11" s="14" t="s">
        <v>37</v>
      </c>
      <c r="B11" s="15" t="s">
        <v>38</v>
      </c>
      <c r="C11" s="16" t="s">
        <v>39</v>
      </c>
      <c r="D11" s="16" t="s">
        <v>40</v>
      </c>
    </row>
    <row r="12" spans="1:4" s="3" customFormat="1" ht="27.6">
      <c r="A12" s="14" t="s">
        <v>41</v>
      </c>
      <c r="B12" s="15" t="s">
        <v>42</v>
      </c>
      <c r="C12" s="16" t="s">
        <v>43</v>
      </c>
      <c r="D12" s="16" t="s">
        <v>44</v>
      </c>
    </row>
    <row r="13" spans="1:4" s="3" customFormat="1" ht="41.4">
      <c r="A13" s="14" t="s">
        <v>45</v>
      </c>
      <c r="B13" s="15" t="s">
        <v>46</v>
      </c>
      <c r="C13" s="16" t="s">
        <v>47</v>
      </c>
      <c r="D13" s="16" t="s">
        <v>48</v>
      </c>
    </row>
    <row r="14" spans="1:4" s="3" customFormat="1" ht="27.6">
      <c r="A14" s="14" t="s">
        <v>49</v>
      </c>
      <c r="B14" s="15" t="s">
        <v>42</v>
      </c>
      <c r="C14" s="16" t="s">
        <v>50</v>
      </c>
      <c r="D14" s="16" t="s">
        <v>51</v>
      </c>
    </row>
    <row r="15" spans="1:4" s="3" customFormat="1" ht="41.4">
      <c r="A15" s="14" t="s">
        <v>52</v>
      </c>
      <c r="B15" s="15" t="s">
        <v>46</v>
      </c>
      <c r="C15" s="16" t="s">
        <v>53</v>
      </c>
      <c r="D15" s="16" t="s">
        <v>54</v>
      </c>
    </row>
    <row r="16" spans="1:4" s="3" customFormat="1" ht="27.6">
      <c r="A16" s="14" t="s">
        <v>55</v>
      </c>
      <c r="B16" s="15" t="s">
        <v>42</v>
      </c>
      <c r="C16" s="17" t="s">
        <v>56</v>
      </c>
      <c r="D16" s="16" t="s">
        <v>57</v>
      </c>
    </row>
    <row r="17" spans="1:8" s="3" customFormat="1" ht="27.6">
      <c r="A17" s="14" t="s">
        <v>58</v>
      </c>
      <c r="B17" s="15" t="s">
        <v>42</v>
      </c>
      <c r="C17" s="16" t="s">
        <v>59</v>
      </c>
      <c r="D17" s="19" t="s">
        <v>60</v>
      </c>
    </row>
    <row r="18" spans="1:8" s="3" customFormat="1" ht="27.6">
      <c r="A18" s="14" t="s">
        <v>61</v>
      </c>
      <c r="B18" s="18" t="s">
        <v>46</v>
      </c>
      <c r="C18" s="19" t="s">
        <v>62</v>
      </c>
      <c r="D18" s="19" t="s">
        <v>63</v>
      </c>
    </row>
    <row r="19" spans="1:8" s="3" customFormat="1" ht="27.6">
      <c r="A19" s="14" t="s">
        <v>64</v>
      </c>
      <c r="B19" s="18" t="s">
        <v>42</v>
      </c>
      <c r="C19" s="19" t="s">
        <v>65</v>
      </c>
      <c r="D19" s="19" t="s">
        <v>66</v>
      </c>
    </row>
    <row r="20" spans="1:8" s="3" customFormat="1" ht="27.6">
      <c r="A20" s="14" t="s">
        <v>67</v>
      </c>
      <c r="B20" s="18" t="s">
        <v>42</v>
      </c>
      <c r="C20" s="19" t="s">
        <v>68</v>
      </c>
      <c r="D20" s="19" t="s">
        <v>69</v>
      </c>
    </row>
    <row r="21" spans="1:8" s="3" customFormat="1" ht="27.6">
      <c r="A21" s="14" t="s">
        <v>70</v>
      </c>
      <c r="B21" s="18" t="s">
        <v>42</v>
      </c>
      <c r="C21" s="19" t="s">
        <v>71</v>
      </c>
      <c r="D21" s="19" t="s">
        <v>72</v>
      </c>
    </row>
    <row r="22" spans="1:8" s="3" customFormat="1" ht="27.6">
      <c r="A22" s="14" t="s">
        <v>73</v>
      </c>
      <c r="B22" s="18" t="s">
        <v>42</v>
      </c>
      <c r="C22" s="19" t="s">
        <v>74</v>
      </c>
      <c r="D22" s="19" t="s">
        <v>75</v>
      </c>
    </row>
    <row r="23" spans="1:8" s="3" customFormat="1" ht="13.8">
      <c r="A23" s="14" t="s">
        <v>76</v>
      </c>
      <c r="B23" s="18" t="s">
        <v>42</v>
      </c>
      <c r="C23" s="19" t="s">
        <v>77</v>
      </c>
      <c r="D23" s="19" t="s">
        <v>78</v>
      </c>
    </row>
    <row r="24" spans="1:8" s="3" customFormat="1" ht="27.6">
      <c r="A24" s="14" t="s">
        <v>79</v>
      </c>
      <c r="B24" s="20" t="s">
        <v>42</v>
      </c>
      <c r="C24" s="21" t="s">
        <v>80</v>
      </c>
      <c r="D24" s="19" t="s">
        <v>81</v>
      </c>
    </row>
    <row r="25" spans="1:8" ht="27.6">
      <c r="A25" s="90" t="s">
        <v>82</v>
      </c>
      <c r="B25" s="18" t="s">
        <v>42</v>
      </c>
      <c r="C25" s="19" t="s">
        <v>83</v>
      </c>
      <c r="D25" s="19" t="s">
        <v>84</v>
      </c>
    </row>
    <row r="28" spans="1:8">
      <c r="A28" s="22" t="s">
        <v>85</v>
      </c>
    </row>
    <row r="29" spans="1:8" ht="34.5" customHeight="1">
      <c r="B29" s="254" t="s">
        <v>86</v>
      </c>
      <c r="C29" s="254"/>
      <c r="D29" s="23"/>
      <c r="E29" s="23"/>
      <c r="F29" s="23"/>
      <c r="G29" s="23"/>
      <c r="H29" s="23"/>
    </row>
    <row r="31" spans="1:8">
      <c r="B31" s="3" t="s">
        <v>87</v>
      </c>
    </row>
  </sheetData>
  <mergeCells count="5">
    <mergeCell ref="C4:D4"/>
    <mergeCell ref="C5:D5"/>
    <mergeCell ref="C6:D6"/>
    <mergeCell ref="C7:D7"/>
    <mergeCell ref="B29:C29"/>
  </mergeCells>
  <pageMargins left="0.25" right="0.25" top="1.1375" bottom="0.75" header="0.3" footer="0.3"/>
  <pageSetup paperSize="9" scale="75" firstPageNumber="0" fitToHeight="0" orientation="portrait"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zoomScaleNormal="95" zoomScaleSheetLayoutView="100" workbookViewId="0">
      <selection activeCell="A2" sqref="A2"/>
    </sheetView>
  </sheetViews>
  <sheetFormatPr defaultColWidth="9.109375" defaultRowHeight="14.4"/>
  <cols>
    <col min="1" max="1" width="31.88671875" style="24" customWidth="1"/>
    <col min="2" max="2" width="58.44140625" style="25" customWidth="1"/>
    <col min="3" max="3" width="20.88671875" style="24" customWidth="1"/>
    <col min="4" max="4" width="42.88671875" style="24" customWidth="1"/>
    <col min="5" max="1024" width="9.109375" style="24"/>
  </cols>
  <sheetData>
    <row r="1" spans="1:4" ht="9.6" customHeight="1"/>
    <row r="2" spans="1:4" s="26" customFormat="1" ht="15" customHeight="1">
      <c r="A2" s="2" t="s">
        <v>88</v>
      </c>
      <c r="B2" s="3"/>
    </row>
    <row r="3" spans="1:4" s="26" customFormat="1" ht="9.6" customHeight="1">
      <c r="A3" s="2"/>
      <c r="B3" s="3"/>
    </row>
    <row r="4" spans="1:4" s="26" customFormat="1" ht="15" customHeight="1">
      <c r="B4" s="3"/>
    </row>
    <row r="5" spans="1:4" s="26" customFormat="1" ht="13.8">
      <c r="A5" s="27" t="s">
        <v>89</v>
      </c>
      <c r="B5" s="28" t="s">
        <v>90</v>
      </c>
      <c r="C5" s="29" t="s">
        <v>91</v>
      </c>
      <c r="D5" s="29" t="s">
        <v>92</v>
      </c>
    </row>
    <row r="6" spans="1:4" s="26" customFormat="1" ht="27.6">
      <c r="A6" s="30" t="s">
        <v>93</v>
      </c>
      <c r="B6" s="31" t="s">
        <v>94</v>
      </c>
      <c r="C6" s="19" t="s">
        <v>95</v>
      </c>
      <c r="D6" s="19" t="s">
        <v>96</v>
      </c>
    </row>
    <row r="7" spans="1:4" s="26" customFormat="1" ht="41.4">
      <c r="A7" s="32" t="s">
        <v>97</v>
      </c>
      <c r="B7" s="31" t="s">
        <v>98</v>
      </c>
      <c r="C7" s="19" t="s">
        <v>95</v>
      </c>
      <c r="D7" s="19" t="s">
        <v>96</v>
      </c>
    </row>
    <row r="8" spans="1:4" s="26" customFormat="1" ht="27.6">
      <c r="A8" s="32" t="s">
        <v>99</v>
      </c>
      <c r="B8" s="19" t="s">
        <v>100</v>
      </c>
      <c r="C8" s="19" t="s">
        <v>95</v>
      </c>
      <c r="D8" s="19" t="s">
        <v>96</v>
      </c>
    </row>
    <row r="9" spans="1:4" s="26" customFormat="1" ht="13.8">
      <c r="A9" s="32" t="s">
        <v>101</v>
      </c>
      <c r="B9" s="19" t="s">
        <v>102</v>
      </c>
      <c r="C9" s="19" t="s">
        <v>95</v>
      </c>
      <c r="D9" s="19" t="s">
        <v>96</v>
      </c>
    </row>
    <row r="10" spans="1:4" s="26" customFormat="1" ht="13.8">
      <c r="A10" s="32" t="s">
        <v>103</v>
      </c>
      <c r="B10" s="19" t="s">
        <v>104</v>
      </c>
      <c r="C10" s="19" t="s">
        <v>95</v>
      </c>
      <c r="D10" s="19" t="s">
        <v>96</v>
      </c>
    </row>
    <row r="11" spans="1:4" s="26" customFormat="1" ht="13.8">
      <c r="A11" s="33" t="s">
        <v>105</v>
      </c>
      <c r="B11" s="34"/>
      <c r="C11" s="33"/>
      <c r="D11" s="33"/>
    </row>
    <row r="12" spans="1:4" s="26" customFormat="1" ht="13.8">
      <c r="A12" s="35" t="s">
        <v>106</v>
      </c>
      <c r="B12" s="35" t="s">
        <v>107</v>
      </c>
      <c r="C12" s="19" t="s">
        <v>95</v>
      </c>
      <c r="D12" s="19" t="s">
        <v>96</v>
      </c>
    </row>
    <row r="13" spans="1:4" s="26" customFormat="1" ht="27.6">
      <c r="A13" s="35" t="s">
        <v>108</v>
      </c>
      <c r="B13" s="19" t="s">
        <v>109</v>
      </c>
      <c r="C13" s="19" t="s">
        <v>95</v>
      </c>
      <c r="D13" s="19" t="s">
        <v>96</v>
      </c>
    </row>
    <row r="14" spans="1:4" s="26" customFormat="1" ht="27.6">
      <c r="A14" s="35" t="s">
        <v>110</v>
      </c>
      <c r="B14" s="19" t="s">
        <v>111</v>
      </c>
      <c r="C14" s="19" t="s">
        <v>95</v>
      </c>
      <c r="D14" s="19" t="s">
        <v>96</v>
      </c>
    </row>
    <row r="15" spans="1:4" s="26" customFormat="1" ht="13.8">
      <c r="A15" s="35" t="s">
        <v>112</v>
      </c>
      <c r="B15" s="19" t="s">
        <v>113</v>
      </c>
      <c r="C15" s="19" t="s">
        <v>95</v>
      </c>
      <c r="D15" s="19" t="s">
        <v>96</v>
      </c>
    </row>
    <row r="16" spans="1:4" s="26" customFormat="1" ht="27.6">
      <c r="A16" s="35" t="s">
        <v>114</v>
      </c>
      <c r="B16" s="19" t="s">
        <v>115</v>
      </c>
      <c r="C16" s="19" t="s">
        <v>95</v>
      </c>
      <c r="D16" s="19" t="s">
        <v>96</v>
      </c>
    </row>
    <row r="17" spans="1:4" s="26" customFormat="1" ht="27.6">
      <c r="A17" s="35" t="s">
        <v>116</v>
      </c>
      <c r="B17" s="19" t="s">
        <v>117</v>
      </c>
      <c r="C17" s="19" t="s">
        <v>95</v>
      </c>
      <c r="D17" s="19" t="s">
        <v>96</v>
      </c>
    </row>
    <row r="18" spans="1:4" s="26" customFormat="1" ht="13.8">
      <c r="A18" s="33" t="s">
        <v>118</v>
      </c>
      <c r="B18" s="34"/>
      <c r="C18" s="33"/>
      <c r="D18" s="33"/>
    </row>
    <row r="19" spans="1:4" s="26" customFormat="1" ht="27.6">
      <c r="A19" s="35" t="s">
        <v>119</v>
      </c>
      <c r="B19" s="19" t="s">
        <v>120</v>
      </c>
      <c r="C19" s="19" t="s">
        <v>95</v>
      </c>
      <c r="D19" s="19" t="s">
        <v>96</v>
      </c>
    </row>
    <row r="20" spans="1:4" s="26" customFormat="1" ht="13.8">
      <c r="A20" s="35" t="s">
        <v>121</v>
      </c>
      <c r="B20" s="19" t="s">
        <v>122</v>
      </c>
      <c r="C20" s="19" t="s">
        <v>95</v>
      </c>
      <c r="D20" s="19" t="s">
        <v>96</v>
      </c>
    </row>
    <row r="21" spans="1:4" s="26" customFormat="1" ht="13.8">
      <c r="A21" s="35" t="s">
        <v>123</v>
      </c>
      <c r="B21" s="19" t="s">
        <v>124</v>
      </c>
      <c r="C21" s="19" t="s">
        <v>95</v>
      </c>
      <c r="D21" s="19" t="s">
        <v>96</v>
      </c>
    </row>
    <row r="22" spans="1:4" s="26" customFormat="1" ht="13.8">
      <c r="A22" s="35" t="s">
        <v>125</v>
      </c>
      <c r="B22" s="19" t="s">
        <v>126</v>
      </c>
      <c r="C22" s="19" t="s">
        <v>95</v>
      </c>
      <c r="D22" s="19" t="s">
        <v>96</v>
      </c>
    </row>
    <row r="23" spans="1:4" s="26" customFormat="1" ht="13.8">
      <c r="A23" s="33" t="s">
        <v>127</v>
      </c>
      <c r="B23" s="34"/>
      <c r="C23" s="33"/>
      <c r="D23" s="33"/>
    </row>
    <row r="24" spans="1:4" s="26" customFormat="1" ht="13.8">
      <c r="A24" s="35" t="s">
        <v>128</v>
      </c>
      <c r="B24" s="19" t="s">
        <v>129</v>
      </c>
      <c r="C24" s="19" t="s">
        <v>95</v>
      </c>
      <c r="D24" s="36" t="s">
        <v>96</v>
      </c>
    </row>
    <row r="25" spans="1:4" s="26" customFormat="1" ht="13.8">
      <c r="A25" s="35" t="s">
        <v>130</v>
      </c>
      <c r="B25" s="19" t="s">
        <v>131</v>
      </c>
      <c r="C25" s="19" t="s">
        <v>95</v>
      </c>
      <c r="D25" s="36" t="s">
        <v>96</v>
      </c>
    </row>
    <row r="26" spans="1:4" s="26" customFormat="1" ht="27.6">
      <c r="A26" s="35" t="s">
        <v>132</v>
      </c>
      <c r="B26" s="19" t="s">
        <v>133</v>
      </c>
      <c r="C26" s="19" t="s">
        <v>95</v>
      </c>
      <c r="D26" s="36" t="s">
        <v>96</v>
      </c>
    </row>
    <row r="27" spans="1:4" s="26" customFormat="1" ht="13.8">
      <c r="A27" s="35" t="s">
        <v>134</v>
      </c>
      <c r="B27" s="19" t="s">
        <v>135</v>
      </c>
      <c r="C27" s="19" t="s">
        <v>95</v>
      </c>
      <c r="D27" s="36" t="s">
        <v>96</v>
      </c>
    </row>
    <row r="28" spans="1:4" s="26" customFormat="1" ht="13.8">
      <c r="A28" s="33" t="s">
        <v>136</v>
      </c>
      <c r="B28" s="34"/>
      <c r="C28" s="33"/>
      <c r="D28" s="33"/>
    </row>
    <row r="29" spans="1:4" s="26" customFormat="1" ht="27.6">
      <c r="A29" s="35" t="s">
        <v>137</v>
      </c>
      <c r="B29" s="19" t="s">
        <v>138</v>
      </c>
      <c r="C29" s="19" t="s">
        <v>95</v>
      </c>
      <c r="D29" s="36" t="s">
        <v>96</v>
      </c>
    </row>
    <row r="30" spans="1:4" s="26" customFormat="1" ht="27.6">
      <c r="A30" s="35" t="s">
        <v>139</v>
      </c>
      <c r="B30" s="19" t="s">
        <v>140</v>
      </c>
      <c r="C30" s="19" t="s">
        <v>95</v>
      </c>
      <c r="D30" s="36" t="s">
        <v>96</v>
      </c>
    </row>
    <row r="31" spans="1:4" s="26" customFormat="1" ht="13.8">
      <c r="A31" s="35" t="s">
        <v>141</v>
      </c>
      <c r="B31" s="21" t="s">
        <v>142</v>
      </c>
      <c r="C31" s="19" t="s">
        <v>95</v>
      </c>
      <c r="D31" s="36" t="s">
        <v>96</v>
      </c>
    </row>
    <row r="32" spans="1:4" s="26" customFormat="1" ht="13.8">
      <c r="A32" s="37" t="s">
        <v>143</v>
      </c>
      <c r="B32" s="21" t="s">
        <v>144</v>
      </c>
      <c r="C32" s="19" t="s">
        <v>95</v>
      </c>
      <c r="D32" s="38" t="s">
        <v>96</v>
      </c>
    </row>
    <row r="33" spans="1:8" s="26" customFormat="1" ht="13.8">
      <c r="A33" s="35" t="s">
        <v>145</v>
      </c>
      <c r="B33" s="19" t="s">
        <v>146</v>
      </c>
      <c r="C33" s="19" t="s">
        <v>95</v>
      </c>
      <c r="D33" s="38" t="s">
        <v>96</v>
      </c>
    </row>
    <row r="34" spans="1:8" s="26" customFormat="1" ht="23.4" customHeight="1">
      <c r="A34" s="35" t="s">
        <v>147</v>
      </c>
      <c r="B34" s="19" t="s">
        <v>148</v>
      </c>
      <c r="C34" s="19" t="s">
        <v>95</v>
      </c>
      <c r="D34" s="38" t="s">
        <v>96</v>
      </c>
    </row>
    <row r="35" spans="1:8" s="26" customFormat="1" ht="13.8">
      <c r="A35" s="33" t="s">
        <v>149</v>
      </c>
      <c r="B35" s="34"/>
      <c r="C35" s="33"/>
      <c r="D35" s="33"/>
    </row>
    <row r="36" spans="1:8" s="26" customFormat="1" ht="27.6">
      <c r="A36" s="39" t="s">
        <v>150</v>
      </c>
      <c r="B36" s="21" t="s">
        <v>151</v>
      </c>
      <c r="C36" s="21" t="s">
        <v>95</v>
      </c>
      <c r="D36" s="38" t="s">
        <v>96</v>
      </c>
    </row>
    <row r="37" spans="1:8" s="26" customFormat="1" ht="27.6">
      <c r="A37" s="40" t="s">
        <v>152</v>
      </c>
      <c r="B37" s="19" t="s">
        <v>153</v>
      </c>
      <c r="C37" s="19" t="s">
        <v>95</v>
      </c>
      <c r="D37" s="36" t="s">
        <v>96</v>
      </c>
    </row>
    <row r="38" spans="1:8" s="26" customFormat="1" ht="13.8">
      <c r="A38" s="40" t="s">
        <v>154</v>
      </c>
      <c r="B38" s="19" t="s">
        <v>155</v>
      </c>
      <c r="C38" s="19" t="s">
        <v>95</v>
      </c>
      <c r="D38" s="36" t="s">
        <v>96</v>
      </c>
    </row>
    <row r="39" spans="1:8" s="26" customFormat="1" ht="13.8">
      <c r="A39" s="40" t="s">
        <v>156</v>
      </c>
      <c r="B39" s="19" t="s">
        <v>157</v>
      </c>
      <c r="C39" s="19" t="s">
        <v>95</v>
      </c>
      <c r="D39" s="36" t="s">
        <v>96</v>
      </c>
    </row>
    <row r="40" spans="1:8" s="26" customFormat="1" ht="13.8">
      <c r="A40" s="41" t="s">
        <v>158</v>
      </c>
      <c r="B40" s="42"/>
      <c r="C40" s="43"/>
      <c r="D40" s="43"/>
    </row>
    <row r="41" spans="1:8" s="26" customFormat="1" ht="13.8">
      <c r="A41" s="40" t="s">
        <v>159</v>
      </c>
      <c r="B41" s="19" t="s">
        <v>160</v>
      </c>
      <c r="C41" s="19" t="s">
        <v>95</v>
      </c>
      <c r="D41" s="36" t="s">
        <v>96</v>
      </c>
      <c r="E41" s="23"/>
      <c r="F41" s="23"/>
      <c r="G41" s="23"/>
      <c r="H41" s="23"/>
    </row>
    <row r="42" spans="1:8" s="26" customFormat="1" ht="27.6">
      <c r="A42" s="40" t="s">
        <v>161</v>
      </c>
      <c r="B42" s="19" t="s">
        <v>162</v>
      </c>
      <c r="C42" s="19" t="s">
        <v>95</v>
      </c>
      <c r="D42" s="36" t="s">
        <v>96</v>
      </c>
    </row>
    <row r="43" spans="1:8">
      <c r="A43" s="41" t="s">
        <v>163</v>
      </c>
      <c r="B43" s="42"/>
      <c r="C43" s="43"/>
      <c r="D43" s="43"/>
    </row>
    <row r="44" spans="1:8" ht="27.6">
      <c r="A44" s="39" t="s">
        <v>164</v>
      </c>
      <c r="B44" s="21" t="s">
        <v>165</v>
      </c>
      <c r="C44" s="21" t="s">
        <v>95</v>
      </c>
      <c r="D44" s="38" t="s">
        <v>96</v>
      </c>
    </row>
    <row r="45" spans="1:8">
      <c r="A45" s="22" t="s">
        <v>85</v>
      </c>
      <c r="B45" s="3"/>
      <c r="C45" s="26"/>
      <c r="D45" s="26"/>
    </row>
    <row r="46" spans="1:8" ht="31.8">
      <c r="A46" s="26"/>
      <c r="B46" s="23" t="s">
        <v>86</v>
      </c>
      <c r="C46" s="23"/>
      <c r="D46" s="23"/>
    </row>
    <row r="47" spans="1:8">
      <c r="A47" s="26"/>
      <c r="B47" s="3"/>
      <c r="C47" s="26"/>
      <c r="D47" s="26"/>
    </row>
  </sheetData>
  <pageMargins left="0.25" right="0.25" top="1.008" bottom="0.75" header="0.3" footer="0.3"/>
  <pageSetup paperSize="9" scale="64" firstPageNumber="0" fitToHeight="0" orientation="portrait"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zoomScaleNormal="60" zoomScaleSheetLayoutView="100" workbookViewId="0">
      <selection activeCell="C7" sqref="C7"/>
    </sheetView>
  </sheetViews>
  <sheetFormatPr defaultColWidth="9.109375" defaultRowHeight="14.4"/>
  <cols>
    <col min="1" max="1" width="6.109375" style="24" customWidth="1"/>
    <col min="2" max="2" width="38.109375" style="24" customWidth="1"/>
    <col min="3" max="3" width="49.44140625" style="24" customWidth="1"/>
    <col min="4" max="4" width="27.88671875" style="24" customWidth="1"/>
    <col min="5" max="5" width="15.109375" style="44" customWidth="1"/>
    <col min="6" max="6" width="24.88671875" style="24" customWidth="1"/>
    <col min="7" max="1024" width="9.109375" style="24"/>
  </cols>
  <sheetData>
    <row r="1" spans="1:6" ht="10.199999999999999" customHeight="1"/>
    <row r="2" spans="1:6" s="26" customFormat="1" ht="13.8">
      <c r="A2" s="2" t="s">
        <v>166</v>
      </c>
      <c r="E2" s="45"/>
    </row>
    <row r="3" spans="1:6" s="26" customFormat="1" ht="13.8">
      <c r="E3" s="45"/>
    </row>
    <row r="4" spans="1:6" s="26" customFormat="1" ht="27.6">
      <c r="A4" s="28" t="s">
        <v>167</v>
      </c>
      <c r="B4" s="28" t="s">
        <v>168</v>
      </c>
      <c r="C4" s="28" t="s">
        <v>169</v>
      </c>
      <c r="D4" s="28" t="s">
        <v>170</v>
      </c>
      <c r="E4" s="28" t="s">
        <v>171</v>
      </c>
      <c r="F4" s="46" t="s">
        <v>172</v>
      </c>
    </row>
    <row r="5" spans="1:6" s="51" customFormat="1" ht="110.4">
      <c r="A5" s="47" t="s">
        <v>173</v>
      </c>
      <c r="B5" s="19" t="s">
        <v>174</v>
      </c>
      <c r="C5" s="48" t="s">
        <v>175</v>
      </c>
      <c r="D5" s="18" t="s">
        <v>176</v>
      </c>
      <c r="E5" s="49" t="s">
        <v>95</v>
      </c>
      <c r="F5" s="50" t="s">
        <v>96</v>
      </c>
    </row>
    <row r="6" spans="1:6" s="26" customFormat="1" ht="69">
      <c r="A6" s="47" t="s">
        <v>177</v>
      </c>
      <c r="B6" s="19" t="s">
        <v>178</v>
      </c>
      <c r="C6" s="48" t="s">
        <v>179</v>
      </c>
      <c r="D6" s="18" t="s">
        <v>180</v>
      </c>
      <c r="E6" s="49" t="s">
        <v>95</v>
      </c>
      <c r="F6" s="50" t="s">
        <v>96</v>
      </c>
    </row>
    <row r="7" spans="1:6" s="26" customFormat="1" ht="69">
      <c r="A7" s="47" t="s">
        <v>181</v>
      </c>
      <c r="B7" s="19" t="s">
        <v>182</v>
      </c>
      <c r="C7" s="19" t="s">
        <v>183</v>
      </c>
      <c r="D7" s="18" t="s">
        <v>180</v>
      </c>
      <c r="E7" s="49" t="s">
        <v>95</v>
      </c>
      <c r="F7" s="50" t="s">
        <v>96</v>
      </c>
    </row>
    <row r="8" spans="1:6" s="26" customFormat="1" ht="41.4">
      <c r="A8" s="52" t="s">
        <v>184</v>
      </c>
      <c r="B8" s="53" t="s">
        <v>185</v>
      </c>
      <c r="C8" s="53" t="s">
        <v>186</v>
      </c>
      <c r="D8" s="18" t="s">
        <v>180</v>
      </c>
      <c r="E8" s="49" t="s">
        <v>95</v>
      </c>
      <c r="F8" s="50" t="s">
        <v>96</v>
      </c>
    </row>
    <row r="9" spans="1:6" s="26" customFormat="1" ht="55.2">
      <c r="A9" s="47" t="s">
        <v>187</v>
      </c>
      <c r="B9" s="53" t="s">
        <v>188</v>
      </c>
      <c r="C9" s="53" t="s">
        <v>189</v>
      </c>
      <c r="D9" s="18" t="s">
        <v>180</v>
      </c>
      <c r="E9" s="49" t="s">
        <v>95</v>
      </c>
      <c r="F9" s="50" t="s">
        <v>96</v>
      </c>
    </row>
    <row r="10" spans="1:6" s="26" customFormat="1" ht="27.6">
      <c r="A10" s="47" t="s">
        <v>190</v>
      </c>
      <c r="B10" s="53" t="s">
        <v>191</v>
      </c>
      <c r="C10" s="53" t="s">
        <v>192</v>
      </c>
      <c r="D10" s="18" t="s">
        <v>180</v>
      </c>
      <c r="E10" s="49" t="s">
        <v>95</v>
      </c>
      <c r="F10" s="50" t="s">
        <v>96</v>
      </c>
    </row>
    <row r="11" spans="1:6" s="26" customFormat="1" ht="27.6">
      <c r="A11" s="47" t="s">
        <v>193</v>
      </c>
      <c r="B11" s="53" t="s">
        <v>194</v>
      </c>
      <c r="C11" s="53" t="s">
        <v>195</v>
      </c>
      <c r="D11" s="18" t="s">
        <v>176</v>
      </c>
      <c r="E11" s="49" t="s">
        <v>95</v>
      </c>
      <c r="F11" s="50" t="s">
        <v>96</v>
      </c>
    </row>
    <row r="12" spans="1:6" s="26" customFormat="1" ht="138">
      <c r="A12" s="47" t="s">
        <v>196</v>
      </c>
      <c r="B12" s="53" t="s">
        <v>197</v>
      </c>
      <c r="C12" s="53" t="s">
        <v>198</v>
      </c>
      <c r="D12" s="18" t="s">
        <v>180</v>
      </c>
      <c r="E12" s="49" t="s">
        <v>95</v>
      </c>
      <c r="F12" s="50" t="s">
        <v>96</v>
      </c>
    </row>
    <row r="13" spans="1:6" s="26" customFormat="1" ht="27.6">
      <c r="A13" s="47" t="s">
        <v>199</v>
      </c>
      <c r="B13" s="53" t="s">
        <v>200</v>
      </c>
      <c r="C13" s="53" t="s">
        <v>201</v>
      </c>
      <c r="D13" s="18" t="s">
        <v>176</v>
      </c>
      <c r="E13" s="49" t="s">
        <v>95</v>
      </c>
      <c r="F13" s="50" t="s">
        <v>96</v>
      </c>
    </row>
    <row r="14" spans="1:6" s="26" customFormat="1" ht="27.6">
      <c r="A14" s="47" t="s">
        <v>202</v>
      </c>
      <c r="B14" s="53" t="s">
        <v>203</v>
      </c>
      <c r="C14" s="53" t="s">
        <v>204</v>
      </c>
      <c r="D14" s="18" t="s">
        <v>176</v>
      </c>
      <c r="E14" s="49" t="s">
        <v>95</v>
      </c>
      <c r="F14" s="50" t="s">
        <v>96</v>
      </c>
    </row>
    <row r="15" spans="1:6" s="26" customFormat="1" ht="41.4">
      <c r="A15" s="47" t="s">
        <v>205</v>
      </c>
      <c r="B15" s="53" t="s">
        <v>206</v>
      </c>
      <c r="C15" s="53" t="s">
        <v>207</v>
      </c>
      <c r="D15" s="18" t="s">
        <v>180</v>
      </c>
      <c r="E15" s="49" t="s">
        <v>95</v>
      </c>
      <c r="F15" s="50" t="s">
        <v>96</v>
      </c>
    </row>
    <row r="16" spans="1:6" s="26" customFormat="1" ht="27.6">
      <c r="A16" s="47" t="s">
        <v>208</v>
      </c>
      <c r="B16" s="19" t="s">
        <v>209</v>
      </c>
      <c r="C16" s="36" t="s">
        <v>210</v>
      </c>
      <c r="D16" s="49" t="s">
        <v>176</v>
      </c>
      <c r="E16" s="49" t="s">
        <v>95</v>
      </c>
      <c r="F16" s="50" t="s">
        <v>96</v>
      </c>
    </row>
    <row r="17" spans="1:6" s="26" customFormat="1" ht="41.4">
      <c r="A17" s="54" t="s">
        <v>211</v>
      </c>
      <c r="B17" s="21" t="s">
        <v>212</v>
      </c>
      <c r="C17" s="3" t="s">
        <v>213</v>
      </c>
      <c r="D17" s="18" t="s">
        <v>180</v>
      </c>
      <c r="E17" s="55" t="s">
        <v>95</v>
      </c>
      <c r="F17" s="56" t="s">
        <v>96</v>
      </c>
    </row>
    <row r="18" spans="1:6" s="26" customFormat="1" ht="55.2">
      <c r="A18" s="54" t="s">
        <v>214</v>
      </c>
      <c r="B18" s="19" t="s">
        <v>215</v>
      </c>
      <c r="C18" s="53" t="s">
        <v>216</v>
      </c>
      <c r="D18" s="18" t="s">
        <v>180</v>
      </c>
      <c r="E18" s="55" t="s">
        <v>95</v>
      </c>
      <c r="F18" s="56" t="s">
        <v>96</v>
      </c>
    </row>
    <row r="19" spans="1:6" s="26" customFormat="1" ht="13.8">
      <c r="A19" s="22" t="s">
        <v>85</v>
      </c>
      <c r="E19" s="45"/>
    </row>
    <row r="20" spans="1:6" s="26" customFormat="1" ht="31.5" customHeight="1">
      <c r="B20" s="254" t="s">
        <v>86</v>
      </c>
      <c r="C20" s="254"/>
      <c r="D20" s="254"/>
      <c r="E20" s="23"/>
      <c r="F20" s="23"/>
    </row>
    <row r="21" spans="1:6" s="26" customFormat="1" ht="13.8">
      <c r="E21" s="45"/>
    </row>
    <row r="22" spans="1:6" s="26" customFormat="1" ht="13.8">
      <c r="E22" s="45"/>
    </row>
    <row r="23" spans="1:6" s="26" customFormat="1" ht="13.8">
      <c r="E23" s="45"/>
    </row>
    <row r="24" spans="1:6" s="26" customFormat="1" ht="13.8">
      <c r="E24" s="45"/>
    </row>
    <row r="25" spans="1:6" s="26" customFormat="1" ht="13.8">
      <c r="E25" s="45"/>
    </row>
    <row r="26" spans="1:6" s="26" customFormat="1" ht="13.8">
      <c r="E26" s="45"/>
    </row>
    <row r="27" spans="1:6" s="26" customFormat="1" ht="13.8">
      <c r="E27" s="45"/>
    </row>
    <row r="28" spans="1:6" s="26" customFormat="1" ht="13.8">
      <c r="E28" s="45"/>
    </row>
    <row r="29" spans="1:6" s="26" customFormat="1" ht="13.8">
      <c r="E29" s="45"/>
    </row>
    <row r="30" spans="1:6" s="26" customFormat="1" ht="13.8">
      <c r="E30" s="45"/>
    </row>
    <row r="31" spans="1:6" s="26" customFormat="1" ht="13.8">
      <c r="E31" s="45"/>
    </row>
    <row r="32" spans="1:6" s="26" customFormat="1" ht="13.8">
      <c r="E32" s="45"/>
    </row>
    <row r="33" spans="5:5" s="26" customFormat="1" ht="13.8">
      <c r="E33" s="45"/>
    </row>
    <row r="34" spans="5:5" s="26" customFormat="1" ht="13.8">
      <c r="E34" s="45"/>
    </row>
    <row r="35" spans="5:5" s="26" customFormat="1" ht="13.8">
      <c r="E35" s="45"/>
    </row>
    <row r="36" spans="5:5" s="26" customFormat="1" ht="13.8">
      <c r="E36" s="45"/>
    </row>
    <row r="37" spans="5:5" s="26" customFormat="1" ht="13.8">
      <c r="E37" s="45"/>
    </row>
    <row r="38" spans="5:5" s="26" customFormat="1" ht="13.8">
      <c r="E38" s="45"/>
    </row>
    <row r="39" spans="5:5" s="26" customFormat="1" ht="13.8">
      <c r="E39" s="45"/>
    </row>
    <row r="40" spans="5:5" s="26" customFormat="1" ht="13.8">
      <c r="E40" s="45"/>
    </row>
    <row r="41" spans="5:5" s="26" customFormat="1" ht="13.8">
      <c r="E41" s="45"/>
    </row>
    <row r="42" spans="5:5" s="26" customFormat="1" ht="13.8">
      <c r="E42" s="45"/>
    </row>
    <row r="43" spans="5:5" s="26" customFormat="1" ht="13.8">
      <c r="E43" s="45"/>
    </row>
    <row r="44" spans="5:5" s="26" customFormat="1" ht="13.8">
      <c r="E44" s="45"/>
    </row>
    <row r="45" spans="5:5" s="26" customFormat="1" ht="13.8">
      <c r="E45" s="45"/>
    </row>
    <row r="46" spans="5:5" s="26" customFormat="1" ht="13.8">
      <c r="E46" s="45"/>
    </row>
    <row r="47" spans="5:5" s="26" customFormat="1" ht="13.8">
      <c r="E47" s="45"/>
    </row>
    <row r="48" spans="5:5" s="26" customFormat="1" ht="13.8">
      <c r="E48" s="45"/>
    </row>
    <row r="49" spans="5:5" s="26" customFormat="1" ht="13.8">
      <c r="E49" s="45"/>
    </row>
    <row r="50" spans="5:5" s="26" customFormat="1" ht="13.8">
      <c r="E50" s="45"/>
    </row>
    <row r="51" spans="5:5" s="26" customFormat="1" ht="13.8">
      <c r="E51" s="45"/>
    </row>
    <row r="52" spans="5:5" s="26" customFormat="1" ht="13.8">
      <c r="E52" s="45"/>
    </row>
    <row r="53" spans="5:5" s="26" customFormat="1" ht="13.8">
      <c r="E53" s="45"/>
    </row>
    <row r="54" spans="5:5" s="26" customFormat="1" ht="13.8">
      <c r="E54" s="45"/>
    </row>
    <row r="55" spans="5:5" s="26" customFormat="1" ht="13.8">
      <c r="E55" s="45"/>
    </row>
    <row r="56" spans="5:5" s="26" customFormat="1" ht="13.8">
      <c r="E56" s="45"/>
    </row>
    <row r="57" spans="5:5" s="26" customFormat="1" ht="13.8">
      <c r="E57" s="45"/>
    </row>
    <row r="58" spans="5:5" s="26" customFormat="1" ht="13.8">
      <c r="E58" s="45"/>
    </row>
    <row r="59" spans="5:5" s="26" customFormat="1" ht="13.8">
      <c r="E59" s="45"/>
    </row>
    <row r="60" spans="5:5" s="26" customFormat="1" ht="13.8">
      <c r="E60" s="45"/>
    </row>
    <row r="61" spans="5:5" s="26" customFormat="1" ht="13.8">
      <c r="E61" s="45"/>
    </row>
    <row r="62" spans="5:5" s="26" customFormat="1" ht="13.8">
      <c r="E62" s="45"/>
    </row>
    <row r="63" spans="5:5" s="26" customFormat="1" ht="13.8">
      <c r="E63" s="45"/>
    </row>
    <row r="64" spans="5:5" s="26" customFormat="1" ht="13.8">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99633333333333329" bottom="0.75" header="0.3" footer="0.3"/>
  <pageSetup paperSize="9" scale="61" firstPageNumber="0" fitToHeight="0" orientation="portrait"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view="pageBreakPreview" topLeftCell="AD1" zoomScale="70" zoomScaleNormal="70" zoomScaleSheetLayoutView="70" workbookViewId="0">
      <selection activeCell="AQ4" sqref="AQ4"/>
    </sheetView>
  </sheetViews>
  <sheetFormatPr defaultColWidth="9.109375" defaultRowHeight="14.4"/>
  <cols>
    <col min="2" max="2" width="4.88671875" style="57" customWidth="1"/>
    <col min="3" max="3" width="25.44140625" customWidth="1"/>
    <col min="4" max="4" width="5" style="57" customWidth="1"/>
    <col min="5" max="5" width="29" style="58" customWidth="1"/>
    <col min="6" max="6" width="6.109375" style="57" customWidth="1"/>
    <col min="7" max="7" width="28.88671875" style="58" customWidth="1"/>
    <col min="8" max="8" width="59.44140625" customWidth="1"/>
    <col min="9" max="9" width="13.44140625" bestFit="1" customWidth="1"/>
    <col min="10" max="10" width="12.88671875" style="57" bestFit="1" customWidth="1"/>
    <col min="11" max="12" width="10.109375" style="57" bestFit="1" customWidth="1"/>
    <col min="13" max="13" width="19.88671875" bestFit="1" customWidth="1"/>
    <col min="14" max="14" width="24.109375" bestFit="1" customWidth="1"/>
    <col min="15" max="15" width="16.88671875" bestFit="1" customWidth="1"/>
    <col min="16" max="16" width="22.44140625" bestFit="1" customWidth="1"/>
    <col min="17" max="17" width="12.88671875" bestFit="1" customWidth="1"/>
    <col min="18" max="18" width="29.5546875" bestFit="1" customWidth="1"/>
    <col min="19" max="19" width="9.109375" bestFit="1" customWidth="1"/>
    <col min="20" max="20" width="23.109375" bestFit="1" customWidth="1"/>
    <col min="21" max="21" width="26.88671875" bestFit="1" customWidth="1"/>
    <col min="22" max="22" width="19.109375" bestFit="1" customWidth="1"/>
    <col min="23" max="23" width="28.44140625" bestFit="1" customWidth="1"/>
    <col min="24" max="24" width="18.88671875" bestFit="1" customWidth="1"/>
    <col min="25" max="25" width="14.5546875" bestFit="1" customWidth="1"/>
    <col min="26" max="26" width="35.88671875" style="58" customWidth="1"/>
    <col min="27" max="27" width="32.88671875" customWidth="1"/>
    <col min="28" max="28" width="28.109375" customWidth="1"/>
    <col min="32" max="35" width="15.88671875" customWidth="1"/>
    <col min="36" max="36" width="15.109375" customWidth="1"/>
    <col min="37" max="37" width="18.6640625" bestFit="1" customWidth="1"/>
    <col min="38" max="38" width="13.5546875" bestFit="1" customWidth="1"/>
    <col min="39" max="39" width="11.44140625" bestFit="1" customWidth="1"/>
    <col min="40" max="40" width="13.5546875" customWidth="1"/>
    <col min="41" max="42" width="15.88671875" customWidth="1"/>
    <col min="43" max="43" width="40.88671875" style="58" customWidth="1"/>
    <col min="44" max="44" width="36.77734375" customWidth="1"/>
    <col min="45" max="45" width="24.88671875" customWidth="1"/>
  </cols>
  <sheetData>
    <row r="1" spans="1:45" s="60" customFormat="1" ht="13.8">
      <c r="A1" s="2" t="s">
        <v>217</v>
      </c>
      <c r="B1" s="59"/>
      <c r="D1" s="59"/>
      <c r="E1" s="61"/>
      <c r="F1" s="59"/>
      <c r="G1" s="61"/>
      <c r="J1" s="59"/>
      <c r="K1" s="59"/>
      <c r="L1" s="59"/>
      <c r="Z1" s="61"/>
      <c r="AQ1" s="61"/>
    </row>
    <row r="2" spans="1:45" s="60" customFormat="1" ht="13.8">
      <c r="A2" s="60" t="s">
        <v>218</v>
      </c>
      <c r="B2" s="59"/>
      <c r="D2" s="59"/>
      <c r="E2" s="61"/>
      <c r="F2" s="59"/>
      <c r="G2" s="61"/>
      <c r="J2" s="59"/>
      <c r="K2" s="59"/>
      <c r="L2" s="59"/>
      <c r="Z2" s="61"/>
      <c r="AQ2" s="61"/>
    </row>
    <row r="3" spans="1:45" s="60" customFormat="1" ht="23.25" customHeight="1">
      <c r="A3" s="62"/>
      <c r="B3" s="63"/>
      <c r="C3" s="64"/>
      <c r="D3" s="65"/>
      <c r="E3" s="66"/>
      <c r="F3" s="255" t="s">
        <v>219</v>
      </c>
      <c r="G3" s="255"/>
      <c r="H3" s="255"/>
      <c r="I3" s="255"/>
      <c r="J3" s="256" t="s">
        <v>220</v>
      </c>
      <c r="K3" s="256"/>
      <c r="L3" s="256"/>
      <c r="M3" s="256"/>
      <c r="N3" s="256"/>
      <c r="O3" s="256"/>
      <c r="P3" s="256"/>
      <c r="Q3" s="256"/>
      <c r="R3" s="256"/>
      <c r="S3" s="256"/>
      <c r="T3" s="256"/>
      <c r="U3" s="256"/>
      <c r="V3" s="256"/>
      <c r="W3" s="256"/>
      <c r="X3" s="256"/>
      <c r="Y3" s="256"/>
      <c r="Z3" s="257" t="s">
        <v>221</v>
      </c>
      <c r="AA3" s="257"/>
      <c r="AB3" s="257"/>
      <c r="AC3" s="258" t="s">
        <v>222</v>
      </c>
      <c r="AD3" s="258"/>
      <c r="AE3" s="258"/>
      <c r="AF3" s="258"/>
      <c r="AG3" s="258"/>
      <c r="AH3" s="258"/>
      <c r="AI3" s="258"/>
      <c r="AJ3" s="258"/>
      <c r="AK3" s="258"/>
      <c r="AL3" s="258"/>
      <c r="AM3" s="258"/>
      <c r="AN3" s="258"/>
      <c r="AO3" s="258"/>
      <c r="AP3" s="258"/>
      <c r="AQ3" s="258"/>
      <c r="AR3" s="61"/>
      <c r="AS3" s="61"/>
    </row>
    <row r="4" spans="1:45" s="60" customFormat="1" ht="88.5" customHeight="1">
      <c r="A4" s="68" t="s">
        <v>223</v>
      </c>
      <c r="B4" s="69" t="s">
        <v>224</v>
      </c>
      <c r="C4" s="70" t="s">
        <v>225</v>
      </c>
      <c r="D4" s="71" t="s">
        <v>226</v>
      </c>
      <c r="E4" s="72" t="s">
        <v>227</v>
      </c>
      <c r="F4" s="73" t="s">
        <v>228</v>
      </c>
      <c r="G4" s="74" t="s">
        <v>35</v>
      </c>
      <c r="H4" s="74" t="s">
        <v>229</v>
      </c>
      <c r="I4" s="75" t="s">
        <v>230</v>
      </c>
      <c r="J4" s="76" t="s">
        <v>231</v>
      </c>
      <c r="K4" s="76" t="s">
        <v>232</v>
      </c>
      <c r="L4" s="76" t="s">
        <v>233</v>
      </c>
      <c r="M4" s="77" t="s">
        <v>234</v>
      </c>
      <c r="N4" s="77" t="s">
        <v>235</v>
      </c>
      <c r="O4" s="77" t="s">
        <v>236</v>
      </c>
      <c r="P4" s="77" t="s">
        <v>237</v>
      </c>
      <c r="Q4" s="77" t="s">
        <v>238</v>
      </c>
      <c r="R4" s="77" t="s">
        <v>239</v>
      </c>
      <c r="S4" s="77" t="s">
        <v>240</v>
      </c>
      <c r="T4" s="77" t="s">
        <v>241</v>
      </c>
      <c r="U4" s="77" t="s">
        <v>242</v>
      </c>
      <c r="V4" s="78" t="s">
        <v>243</v>
      </c>
      <c r="W4" s="78" t="s">
        <v>244</v>
      </c>
      <c r="X4" s="79" t="s">
        <v>245</v>
      </c>
      <c r="Y4" s="80" t="s">
        <v>246</v>
      </c>
      <c r="Z4" s="81" t="s">
        <v>247</v>
      </c>
      <c r="AA4" s="81" t="s">
        <v>248</v>
      </c>
      <c r="AB4" s="81" t="s">
        <v>249</v>
      </c>
      <c r="AC4" s="82" t="s">
        <v>250</v>
      </c>
      <c r="AD4" s="82" t="s">
        <v>251</v>
      </c>
      <c r="AE4" s="82" t="s">
        <v>252</v>
      </c>
      <c r="AF4" s="67" t="s">
        <v>253</v>
      </c>
      <c r="AG4" s="67" t="s">
        <v>254</v>
      </c>
      <c r="AH4" s="67" t="s">
        <v>255</v>
      </c>
      <c r="AI4" s="67" t="s">
        <v>256</v>
      </c>
      <c r="AJ4" s="67" t="s">
        <v>257</v>
      </c>
      <c r="AK4" s="67" t="s">
        <v>258</v>
      </c>
      <c r="AL4" s="67" t="s">
        <v>259</v>
      </c>
      <c r="AM4" s="67" t="s">
        <v>260</v>
      </c>
      <c r="AN4" s="67" t="s">
        <v>261</v>
      </c>
      <c r="AO4" s="67" t="s">
        <v>262</v>
      </c>
      <c r="AP4" s="67" t="s">
        <v>263</v>
      </c>
      <c r="AQ4" s="83" t="s">
        <v>264</v>
      </c>
      <c r="AR4" s="239" t="s">
        <v>576</v>
      </c>
      <c r="AS4" s="61"/>
    </row>
    <row r="5" spans="1:45" s="26" customFormat="1" ht="207">
      <c r="A5" s="84">
        <v>1</v>
      </c>
      <c r="B5" s="85" t="s">
        <v>173</v>
      </c>
      <c r="C5" s="86" t="str">
        <f>IF(VLOOKUP(Table4[[#This Row],[T ID]],Table5[#All],5,FALSE())="No","Not in scope",VLOOKUP(Table4[[#This Row],[T ID]],Table5[#All],2,FALSE()))</f>
        <v>Deliver undirected malware
(CAPEC-185)</v>
      </c>
      <c r="D5" s="57" t="s">
        <v>121</v>
      </c>
      <c r="E5" s="86" t="str">
        <f>IF(VLOOKUP(Table4[[#This Row],[V ID]],Vulnerabilities[#All],3,FALSE())="No","Not in scope",VLOOKUP(Table4[[#This Row],[V ID]],Vulnerabilities[#All],2,FALSE()))</f>
        <v>Unprotected external USB Port on the tablet/devices.</v>
      </c>
      <c r="F5" s="87" t="s">
        <v>37</v>
      </c>
      <c r="G5" s="88" t="str">
        <f>VLOOKUP(Table4[[#This Row],[A ID]],Assets[#All],3,FALSE())</f>
        <v>Tablet Resources - web cam, microphone, OTG devices, Removable USB, Tablet Application, Network interfaces (Bluetooth, Wifi)</v>
      </c>
      <c r="H5" s="19" t="s">
        <v>277</v>
      </c>
      <c r="I5" s="19" t="s">
        <v>436</v>
      </c>
      <c r="J5" s="89" t="s">
        <v>266</v>
      </c>
      <c r="K5" s="89" t="s">
        <v>266</v>
      </c>
      <c r="L5" s="89" t="s">
        <v>266</v>
      </c>
      <c r="M5" s="90" t="s">
        <v>267</v>
      </c>
      <c r="N5" s="90" t="s">
        <v>266</v>
      </c>
      <c r="O5" s="90" t="s">
        <v>266</v>
      </c>
      <c r="P5" s="90" t="s">
        <v>268</v>
      </c>
      <c r="Q5" s="90" t="s">
        <v>269</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266</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270</v>
      </c>
      <c r="AA5" s="19" t="s">
        <v>441</v>
      </c>
      <c r="AB5" s="19" t="s">
        <v>466</v>
      </c>
      <c r="AC5" s="89" t="s">
        <v>266</v>
      </c>
      <c r="AD5" s="89" t="s">
        <v>266</v>
      </c>
      <c r="AE5" s="89" t="s">
        <v>266</v>
      </c>
      <c r="AF5" s="90" t="s">
        <v>267</v>
      </c>
      <c r="AG5" s="90" t="s">
        <v>266</v>
      </c>
      <c r="AH5" s="90" t="s">
        <v>266</v>
      </c>
      <c r="AI5" s="90" t="s">
        <v>268</v>
      </c>
      <c r="AJ5" s="90" t="s">
        <v>269</v>
      </c>
      <c r="AK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5" s="91">
        <f>(1 - ((1 - VLOOKUP(Table4[[#This Row],[ConfidentialityP]],'Reference - CVSSv3.0'!$B$16:$C$18,2,FALSE())) * (1 - VLOOKUP(Table4[[#This Row],[IntegrityP]],'Reference - CVSSv3.0'!$B$16:$C$18,2,FALSE())) *  (1 - VLOOKUP(Table4[[#This Row],[AvailabilityP]],'Reference - CVSSv3.0'!$B$16:$C$18,2,FALSE()))))</f>
        <v>0.52544799999999992</v>
      </c>
      <c r="AM5" s="91">
        <f>IF(Table4[[#This Row],[ScopeP]]="Unchanged",6.42*Table4[[#This Row],[ISC BaseP]],IF(Table4[[#This Row],[ScopeP]]="Changed",7.52*(Table4[[#This Row],[ISC BaseP]] - 0.029) - 3.25 * POWER(Table4[[#This Row],[ISC BaseP]] - 0.02,15),NA()))</f>
        <v>3.3733761599999994</v>
      </c>
      <c r="AN5"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238" t="s">
        <v>577</v>
      </c>
      <c r="AR5" s="19" t="s">
        <v>565</v>
      </c>
    </row>
    <row r="6" spans="1:45" s="26" customFormat="1" ht="138">
      <c r="A6" s="84">
        <v>2</v>
      </c>
      <c r="B6" s="85" t="s">
        <v>173</v>
      </c>
      <c r="C6" s="86" t="str">
        <f>IF(VLOOKUP(Table4[[#This Row],[T ID]],Table5[#All],5,FALSE())="No","Not in scope",VLOOKUP(Table4[[#This Row],[T ID]],Table5[#All],2,FALSE()))</f>
        <v>Deliver undirected malware
(CAPEC-185)</v>
      </c>
      <c r="D6" s="57" t="s">
        <v>121</v>
      </c>
      <c r="E6" s="86" t="str">
        <f>IF(VLOOKUP(Table4[[#This Row],[V ID]],Vulnerabilities[#All],3,FALSE())="No","Not in scope",VLOOKUP(Table4[[#This Row],[V ID]],Vulnerabilities[#All],2,FALSE()))</f>
        <v>Unprotected external USB Port on the tablet/devices.</v>
      </c>
      <c r="F6" s="87" t="s">
        <v>45</v>
      </c>
      <c r="G6" s="88" t="str">
        <f>VLOOKUP(Table4[[#This Row],[A ID]],Assets[#All],3,FALSE())</f>
        <v>Smart medic (Stryker device) System Component</v>
      </c>
      <c r="H6" s="19" t="s">
        <v>439</v>
      </c>
      <c r="I6" s="19" t="s">
        <v>436</v>
      </c>
      <c r="J6" s="89" t="s">
        <v>266</v>
      </c>
      <c r="K6" s="89" t="s">
        <v>266</v>
      </c>
      <c r="L6" s="89" t="s">
        <v>266</v>
      </c>
      <c r="M6" s="90" t="s">
        <v>267</v>
      </c>
      <c r="N6" s="90" t="s">
        <v>266</v>
      </c>
      <c r="O6" s="90" t="s">
        <v>266</v>
      </c>
      <c r="P6" s="90" t="s">
        <v>268</v>
      </c>
      <c r="Q6" s="90" t="s">
        <v>269</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266</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270</v>
      </c>
      <c r="AA6" s="19" t="s">
        <v>442</v>
      </c>
      <c r="AB6" s="19" t="s">
        <v>467</v>
      </c>
      <c r="AC6" s="89" t="s">
        <v>266</v>
      </c>
      <c r="AD6" s="89" t="s">
        <v>266</v>
      </c>
      <c r="AE6" s="89" t="s">
        <v>266</v>
      </c>
      <c r="AF6" s="90" t="s">
        <v>267</v>
      </c>
      <c r="AG6" s="90" t="s">
        <v>266</v>
      </c>
      <c r="AH6" s="90" t="s">
        <v>266</v>
      </c>
      <c r="AI6" s="90" t="s">
        <v>268</v>
      </c>
      <c r="AJ6" s="90" t="s">
        <v>269</v>
      </c>
      <c r="AK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6" s="91">
        <f>(1 - ((1 - VLOOKUP(Table4[[#This Row],[ConfidentialityP]],'Reference - CVSSv3.0'!$B$16:$C$18,2,FALSE())) * (1 - VLOOKUP(Table4[[#This Row],[IntegrityP]],'Reference - CVSSv3.0'!$B$16:$C$18,2,FALSE())) *  (1 - VLOOKUP(Table4[[#This Row],[AvailabilityP]],'Reference - CVSSv3.0'!$B$16:$C$18,2,FALSE()))))</f>
        <v>0.52544799999999992</v>
      </c>
      <c r="AM6" s="91">
        <f>IF(Table4[[#This Row],[ScopeP]]="Unchanged",6.42*Table4[[#This Row],[ISC BaseP]],IF(Table4[[#This Row],[ScopeP]]="Changed",7.52*(Table4[[#This Row],[ISC BaseP]] - 0.029) - 3.25 * POWER(Table4[[#This Row],[ISC BaseP]] - 0.02,15),NA()))</f>
        <v>3.3733761599999994</v>
      </c>
      <c r="AN6"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 s="238" t="s">
        <v>577</v>
      </c>
      <c r="AR6" s="19" t="s">
        <v>566</v>
      </c>
    </row>
    <row r="7" spans="1:45" s="26" customFormat="1" ht="138">
      <c r="A7" s="84">
        <v>3</v>
      </c>
      <c r="B7" s="85" t="s">
        <v>173</v>
      </c>
      <c r="C7" s="86" t="str">
        <f>IF(VLOOKUP(Table4[[#This Row],[T ID]],Table5[#All],5,FALSE())="No","Not in scope",VLOOKUP(Table4[[#This Row],[T ID]],Table5[#All],2,FALSE()))</f>
        <v>Deliver undirected malware
(CAPEC-185)</v>
      </c>
      <c r="D7" s="57" t="s">
        <v>97</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45</v>
      </c>
      <c r="G7" s="88" t="str">
        <f>VLOOKUP(Table4[[#This Row],[A ID]],Assets[#All],3,FALSE())</f>
        <v>Smart medic (Stryker device) System Component</v>
      </c>
      <c r="H7" s="19" t="s">
        <v>277</v>
      </c>
      <c r="I7" s="19" t="s">
        <v>436</v>
      </c>
      <c r="J7" s="89" t="s">
        <v>266</v>
      </c>
      <c r="K7" s="89" t="s">
        <v>266</v>
      </c>
      <c r="L7" s="89" t="s">
        <v>266</v>
      </c>
      <c r="M7" s="90" t="s">
        <v>271</v>
      </c>
      <c r="N7" s="90" t="s">
        <v>266</v>
      </c>
      <c r="O7" s="90" t="s">
        <v>266</v>
      </c>
      <c r="P7" s="90" t="s">
        <v>268</v>
      </c>
      <c r="Q7" s="90" t="s">
        <v>269</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266</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270</v>
      </c>
      <c r="AA7" s="19" t="s">
        <v>442</v>
      </c>
      <c r="AB7" s="19" t="s">
        <v>468</v>
      </c>
      <c r="AC7" s="89" t="s">
        <v>266</v>
      </c>
      <c r="AD7" s="89" t="s">
        <v>266</v>
      </c>
      <c r="AE7" s="89" t="s">
        <v>266</v>
      </c>
      <c r="AF7" s="90" t="s">
        <v>271</v>
      </c>
      <c r="AG7" s="90" t="s">
        <v>266</v>
      </c>
      <c r="AH7" s="90" t="s">
        <v>266</v>
      </c>
      <c r="AI7" s="90" t="s">
        <v>268</v>
      </c>
      <c r="AJ7" s="90" t="s">
        <v>269</v>
      </c>
      <c r="AK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7" s="91">
        <f>(1 - ((1 - VLOOKUP(Table4[[#This Row],[ConfidentialityP]],'Reference - CVSSv3.0'!$B$16:$C$18,2,FALSE())) * (1 - VLOOKUP(Table4[[#This Row],[IntegrityP]],'Reference - CVSSv3.0'!$B$16:$C$18,2,FALSE())) *  (1 - VLOOKUP(Table4[[#This Row],[AvailabilityP]],'Reference - CVSSv3.0'!$B$16:$C$18,2,FALSE()))))</f>
        <v>0.52544799999999992</v>
      </c>
      <c r="AM7" s="91">
        <f>IF(Table4[[#This Row],[ScopeP]]="Unchanged",6.42*Table4[[#This Row],[ISC BaseP]],IF(Table4[[#This Row],[ScopeP]]="Changed",7.52*(Table4[[#This Row],[ISC BaseP]] - 0.029) - 3.25 * POWER(Table4[[#This Row],[ISC BaseP]] - 0.02,15),NA()))</f>
        <v>3.3733761599999994</v>
      </c>
      <c r="AN7"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 s="238" t="s">
        <v>577</v>
      </c>
      <c r="AR7" s="19" t="s">
        <v>566</v>
      </c>
    </row>
    <row r="8" spans="1:45" s="26" customFormat="1" ht="207">
      <c r="A8" s="84">
        <v>4</v>
      </c>
      <c r="B8" s="85" t="s">
        <v>173</v>
      </c>
      <c r="C8" s="86" t="str">
        <f>IF(VLOOKUP(Table4[[#This Row],[T ID]],Table5[#All],5,FALSE())="No","Not in scope",VLOOKUP(Table4[[#This Row],[T ID]],Table5[#All],2,FALSE()))</f>
        <v>Deliver undirected malware
(CAPEC-185)</v>
      </c>
      <c r="D8" s="57" t="s">
        <v>97</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37</v>
      </c>
      <c r="G8" s="88" t="str">
        <f>VLOOKUP(Table4[[#This Row],[A ID]],Assets[#All],3,FALSE())</f>
        <v>Tablet Resources - web cam, microphone, OTG devices, Removable USB, Tablet Application, Network interfaces (Bluetooth, Wifi)</v>
      </c>
      <c r="H8" s="19" t="s">
        <v>277</v>
      </c>
      <c r="I8" s="19" t="s">
        <v>436</v>
      </c>
      <c r="J8" s="89" t="s">
        <v>266</v>
      </c>
      <c r="K8" s="89" t="s">
        <v>266</v>
      </c>
      <c r="L8" s="89" t="s">
        <v>266</v>
      </c>
      <c r="M8" s="90" t="s">
        <v>271</v>
      </c>
      <c r="N8" s="90" t="s">
        <v>266</v>
      </c>
      <c r="O8" s="90" t="s">
        <v>266</v>
      </c>
      <c r="P8" s="90" t="s">
        <v>268</v>
      </c>
      <c r="Q8" s="90" t="s">
        <v>269</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266</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270</v>
      </c>
      <c r="AA8" s="19" t="s">
        <v>441</v>
      </c>
      <c r="AB8" s="19" t="s">
        <v>469</v>
      </c>
      <c r="AC8" s="89" t="s">
        <v>266</v>
      </c>
      <c r="AD8" s="89" t="s">
        <v>266</v>
      </c>
      <c r="AE8" s="89" t="s">
        <v>266</v>
      </c>
      <c r="AF8" s="90" t="s">
        <v>271</v>
      </c>
      <c r="AG8" s="90" t="s">
        <v>266</v>
      </c>
      <c r="AH8" s="90" t="s">
        <v>266</v>
      </c>
      <c r="AI8" s="90" t="s">
        <v>268</v>
      </c>
      <c r="AJ8" s="90" t="s">
        <v>269</v>
      </c>
      <c r="AK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8" s="91">
        <f>(1 - ((1 - VLOOKUP(Table4[[#This Row],[ConfidentialityP]],'Reference - CVSSv3.0'!$B$16:$C$18,2,FALSE())) * (1 - VLOOKUP(Table4[[#This Row],[IntegrityP]],'Reference - CVSSv3.0'!$B$16:$C$18,2,FALSE())) *  (1 - VLOOKUP(Table4[[#This Row],[AvailabilityP]],'Reference - CVSSv3.0'!$B$16:$C$18,2,FALSE()))))</f>
        <v>0.52544799999999992</v>
      </c>
      <c r="AM8" s="91">
        <f>IF(Table4[[#This Row],[ScopeP]]="Unchanged",6.42*Table4[[#This Row],[ISC BaseP]],IF(Table4[[#This Row],[ScopeP]]="Changed",7.52*(Table4[[#This Row],[ISC BaseP]] - 0.029) - 3.25 * POWER(Table4[[#This Row],[ISC BaseP]] - 0.02,15),NA()))</f>
        <v>3.3733761599999994</v>
      </c>
      <c r="AN8"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 s="238" t="s">
        <v>577</v>
      </c>
      <c r="AR8" s="19" t="s">
        <v>566</v>
      </c>
    </row>
    <row r="9" spans="1:45" s="26" customFormat="1" ht="138">
      <c r="A9" s="84">
        <v>5</v>
      </c>
      <c r="B9" s="85" t="s">
        <v>173</v>
      </c>
      <c r="C9" s="86" t="str">
        <f>IF(VLOOKUP(Table4[[#This Row],[T ID]],Table5[#All],5,FALSE())="No","Not in scope",VLOOKUP(Table4[[#This Row],[T ID]],Table5[#All],2,FALSE()))</f>
        <v>Deliver undirected malware
(CAPEC-185)</v>
      </c>
      <c r="D9" s="57" t="s">
        <v>141</v>
      </c>
      <c r="E9" s="86" t="str">
        <f>IF(VLOOKUP(Table4[[#This Row],[V ID]],Vulnerabilities[#All],3,FALSE())="No","Not in scope",VLOOKUP(Table4[[#This Row],[V ID]],Vulnerabilities[#All],2,FALSE()))</f>
        <v>Legacy system identification if any</v>
      </c>
      <c r="F9" s="87" t="s">
        <v>45</v>
      </c>
      <c r="G9" s="88" t="str">
        <f>VLOOKUP(Table4[[#This Row],[A ID]],Assets[#All],3,FALSE())</f>
        <v>Smart medic (Stryker device) System Component</v>
      </c>
      <c r="H9" s="19" t="s">
        <v>277</v>
      </c>
      <c r="I9" s="19" t="s">
        <v>436</v>
      </c>
      <c r="J9" s="89" t="s">
        <v>266</v>
      </c>
      <c r="K9" s="89" t="s">
        <v>266</v>
      </c>
      <c r="L9" s="89" t="s">
        <v>266</v>
      </c>
      <c r="M9" s="90" t="s">
        <v>267</v>
      </c>
      <c r="N9" s="90" t="s">
        <v>266</v>
      </c>
      <c r="O9" s="90" t="s">
        <v>266</v>
      </c>
      <c r="P9" s="90" t="s">
        <v>272</v>
      </c>
      <c r="Q9" s="90" t="s">
        <v>269</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266</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270</v>
      </c>
      <c r="AA9" s="19" t="s">
        <v>442</v>
      </c>
      <c r="AB9" s="19" t="s">
        <v>470</v>
      </c>
      <c r="AC9" s="89" t="s">
        <v>266</v>
      </c>
      <c r="AD9" s="89" t="s">
        <v>266</v>
      </c>
      <c r="AE9" s="89" t="s">
        <v>266</v>
      </c>
      <c r="AF9" s="90" t="s">
        <v>267</v>
      </c>
      <c r="AG9" s="90" t="s">
        <v>266</v>
      </c>
      <c r="AH9" s="90" t="s">
        <v>266</v>
      </c>
      <c r="AI9" s="90" t="s">
        <v>272</v>
      </c>
      <c r="AJ9" s="90" t="s">
        <v>269</v>
      </c>
      <c r="AK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9" s="91">
        <f>(1 - ((1 - VLOOKUP(Table4[[#This Row],[ConfidentialityP]],'Reference - CVSSv3.0'!$B$16:$C$18,2,FALSE())) * (1 - VLOOKUP(Table4[[#This Row],[IntegrityP]],'Reference - CVSSv3.0'!$B$16:$C$18,2,FALSE())) *  (1 - VLOOKUP(Table4[[#This Row],[AvailabilityP]],'Reference - CVSSv3.0'!$B$16:$C$18,2,FALSE()))))</f>
        <v>0.52544799999999992</v>
      </c>
      <c r="AM9" s="91">
        <f>IF(Table4[[#This Row],[ScopeP]]="Unchanged",6.42*Table4[[#This Row],[ISC BaseP]],IF(Table4[[#This Row],[ScopeP]]="Changed",7.52*(Table4[[#This Row],[ISC BaseP]] - 0.029) - 3.25 * POWER(Table4[[#This Row],[ISC BaseP]] - 0.02,15),NA()))</f>
        <v>3.3733761599999994</v>
      </c>
      <c r="AN9"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 s="238" t="s">
        <v>577</v>
      </c>
      <c r="AR9" s="19" t="s">
        <v>566</v>
      </c>
    </row>
    <row r="10" spans="1:45" s="26" customFormat="1" ht="207">
      <c r="A10" s="84">
        <v>6</v>
      </c>
      <c r="B10" s="85" t="s">
        <v>173</v>
      </c>
      <c r="C10" s="86" t="str">
        <f>IF(VLOOKUP(Table4[[#This Row],[T ID]],Table5[#All],5,FALSE())="No","Not in scope",VLOOKUP(Table4[[#This Row],[T ID]],Table5[#All],2,FALSE()))</f>
        <v>Deliver undirected malware
(CAPEC-185)</v>
      </c>
      <c r="D10" s="57" t="s">
        <v>141</v>
      </c>
      <c r="E10" s="86" t="str">
        <f>IF(VLOOKUP(Table4[[#This Row],[V ID]],Vulnerabilities[#All],3,FALSE())="No","Not in scope",VLOOKUP(Table4[[#This Row],[V ID]],Vulnerabilities[#All],2,FALSE()))</f>
        <v>Legacy system identification if any</v>
      </c>
      <c r="F10" s="87" t="s">
        <v>37</v>
      </c>
      <c r="G10" s="88" t="str">
        <f>VLOOKUP(Table4[[#This Row],[A ID]],Assets[#All],3,FALSE())</f>
        <v>Tablet Resources - web cam, microphone, OTG devices, Removable USB, Tablet Application, Network interfaces (Bluetooth, Wifi)</v>
      </c>
      <c r="H10" s="19" t="s">
        <v>277</v>
      </c>
      <c r="I10" s="19" t="s">
        <v>436</v>
      </c>
      <c r="J10" s="89" t="s">
        <v>266</v>
      </c>
      <c r="K10" s="89" t="s">
        <v>266</v>
      </c>
      <c r="L10" s="89" t="s">
        <v>266</v>
      </c>
      <c r="M10" s="90" t="s">
        <v>267</v>
      </c>
      <c r="N10" s="90" t="s">
        <v>266</v>
      </c>
      <c r="O10" s="90" t="s">
        <v>266</v>
      </c>
      <c r="P10" s="90" t="s">
        <v>272</v>
      </c>
      <c r="Q10" s="90" t="s">
        <v>269</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266</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270</v>
      </c>
      <c r="AA10" s="19" t="s">
        <v>441</v>
      </c>
      <c r="AB10" s="19" t="s">
        <v>471</v>
      </c>
      <c r="AC10" s="89" t="s">
        <v>266</v>
      </c>
      <c r="AD10" s="89" t="s">
        <v>266</v>
      </c>
      <c r="AE10" s="89" t="s">
        <v>266</v>
      </c>
      <c r="AF10" s="90" t="s">
        <v>267</v>
      </c>
      <c r="AG10" s="90" t="s">
        <v>266</v>
      </c>
      <c r="AH10" s="90" t="s">
        <v>266</v>
      </c>
      <c r="AI10" s="90" t="s">
        <v>272</v>
      </c>
      <c r="AJ10" s="90" t="s">
        <v>269</v>
      </c>
      <c r="AK1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10" s="91">
        <f>(1 - ((1 - VLOOKUP(Table4[[#This Row],[ConfidentialityP]],'Reference - CVSSv3.0'!$B$16:$C$18,2,FALSE())) * (1 - VLOOKUP(Table4[[#This Row],[IntegrityP]],'Reference - CVSSv3.0'!$B$16:$C$18,2,FALSE())) *  (1 - VLOOKUP(Table4[[#This Row],[AvailabilityP]],'Reference - CVSSv3.0'!$B$16:$C$18,2,FALSE()))))</f>
        <v>0.52544799999999992</v>
      </c>
      <c r="AM10" s="91">
        <f>IF(Table4[[#This Row],[ScopeP]]="Unchanged",6.42*Table4[[#This Row],[ISC BaseP]],IF(Table4[[#This Row],[ScopeP]]="Changed",7.52*(Table4[[#This Row],[ISC BaseP]] - 0.029) - 3.25 * POWER(Table4[[#This Row],[ISC BaseP]] - 0.02,15),NA()))</f>
        <v>3.3733761599999994</v>
      </c>
      <c r="AN1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1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 s="238" t="s">
        <v>577</v>
      </c>
      <c r="AR10" s="19" t="s">
        <v>566</v>
      </c>
    </row>
    <row r="11" spans="1:45" s="26" customFormat="1" ht="138">
      <c r="A11" s="84">
        <v>7</v>
      </c>
      <c r="B11" s="85" t="s">
        <v>173</v>
      </c>
      <c r="C11" s="86" t="str">
        <f>IF(VLOOKUP(Table4[[#This Row],[T ID]],Table5[#All],5,FALSE())="No","Not in scope",VLOOKUP(Table4[[#This Row],[T ID]],Table5[#All],2,FALSE()))</f>
        <v>Deliver undirected malware
(CAPEC-185)</v>
      </c>
      <c r="D11" s="57" t="s">
        <v>110</v>
      </c>
      <c r="E11" s="86" t="str">
        <f>IF(VLOOKUP(Table4[[#This Row],[V ID]],Vulnerabilities[#All],3,FALSE())="No","Not in scope",VLOOKUP(Table4[[#This Row],[V ID]],Vulnerabilities[#All],2,FALSE()))</f>
        <v>Ineffective patch management of firware, OS and applications thoughout the information system plan</v>
      </c>
      <c r="F11" s="87" t="s">
        <v>52</v>
      </c>
      <c r="G11" s="88" t="str">
        <f>VLOOKUP(Table4[[#This Row],[A ID]],Assets[#All],3,FALSE())</f>
        <v>Device Maintainence tool (Hardware/Software)</v>
      </c>
      <c r="H11" s="19" t="s">
        <v>277</v>
      </c>
      <c r="I11" s="19" t="s">
        <v>436</v>
      </c>
      <c r="J11" s="89" t="s">
        <v>266</v>
      </c>
      <c r="K11" s="89" t="s">
        <v>266</v>
      </c>
      <c r="L11" s="89" t="s">
        <v>266</v>
      </c>
      <c r="M11" s="90" t="s">
        <v>273</v>
      </c>
      <c r="N11" s="90" t="s">
        <v>266</v>
      </c>
      <c r="O11" s="90" t="s">
        <v>266</v>
      </c>
      <c r="P11" s="90" t="s">
        <v>272</v>
      </c>
      <c r="Q11" s="90" t="s">
        <v>269</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266</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270</v>
      </c>
      <c r="AA11" s="19" t="s">
        <v>428</v>
      </c>
      <c r="AB11" s="19" t="s">
        <v>472</v>
      </c>
      <c r="AC11" s="89" t="s">
        <v>266</v>
      </c>
      <c r="AD11" s="89" t="s">
        <v>266</v>
      </c>
      <c r="AE11" s="89" t="s">
        <v>266</v>
      </c>
      <c r="AF11" s="90" t="s">
        <v>273</v>
      </c>
      <c r="AG11" s="90" t="s">
        <v>266</v>
      </c>
      <c r="AH11" s="90" t="s">
        <v>266</v>
      </c>
      <c r="AI11" s="90" t="s">
        <v>272</v>
      </c>
      <c r="AJ11" s="90" t="s">
        <v>269</v>
      </c>
      <c r="AK1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1" s="91">
        <f>(1 - ((1 - VLOOKUP(Table4[[#This Row],[ConfidentialityP]],'Reference - CVSSv3.0'!$B$16:$C$18,2,FALSE())) * (1 - VLOOKUP(Table4[[#This Row],[IntegrityP]],'Reference - CVSSv3.0'!$B$16:$C$18,2,FALSE())) *  (1 - VLOOKUP(Table4[[#This Row],[AvailabilityP]],'Reference - CVSSv3.0'!$B$16:$C$18,2,FALSE()))))</f>
        <v>0.52544799999999992</v>
      </c>
      <c r="AM11" s="91">
        <f>IF(Table4[[#This Row],[ScopeP]]="Unchanged",6.42*Table4[[#This Row],[ISC BaseP]],IF(Table4[[#This Row],[ScopeP]]="Changed",7.52*(Table4[[#This Row],[ISC BaseP]] - 0.029) - 3.25 * POWER(Table4[[#This Row],[ISC BaseP]] - 0.02,15),NA()))</f>
        <v>3.3733761599999994</v>
      </c>
      <c r="AN1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1" s="238" t="s">
        <v>577</v>
      </c>
      <c r="AR11" s="19"/>
    </row>
    <row r="12" spans="1:45" s="26" customFormat="1" ht="207">
      <c r="A12" s="84">
        <v>8</v>
      </c>
      <c r="B12" s="85" t="s">
        <v>173</v>
      </c>
      <c r="C12" s="86" t="str">
        <f>IF(VLOOKUP(Table4[[#This Row],[T ID]],Table5[#All],5,FALSE())="No","Not in scope",VLOOKUP(Table4[[#This Row],[T ID]],Table5[#All],2,FALSE()))</f>
        <v>Deliver undirected malware
(CAPEC-185)</v>
      </c>
      <c r="D12" s="57" t="s">
        <v>110</v>
      </c>
      <c r="E12" s="86" t="str">
        <f>IF(VLOOKUP(Table4[[#This Row],[V ID]],Vulnerabilities[#All],3,FALSE())="No","Not in scope",VLOOKUP(Table4[[#This Row],[V ID]],Vulnerabilities[#All],2,FALSE()))</f>
        <v>Ineffective patch management of firware, OS and applications thoughout the information system plan</v>
      </c>
      <c r="F12" s="87" t="s">
        <v>37</v>
      </c>
      <c r="G12" s="88" t="str">
        <f>VLOOKUP(Table4[[#This Row],[A ID]],Assets[#All],3,FALSE())</f>
        <v>Tablet Resources - web cam, microphone, OTG devices, Removable USB, Tablet Application, Network interfaces (Bluetooth, Wifi)</v>
      </c>
      <c r="H12" s="19" t="s">
        <v>277</v>
      </c>
      <c r="I12" s="19" t="s">
        <v>436</v>
      </c>
      <c r="J12" s="89" t="s">
        <v>266</v>
      </c>
      <c r="K12" s="89" t="s">
        <v>266</v>
      </c>
      <c r="L12" s="89" t="s">
        <v>266</v>
      </c>
      <c r="M12" s="90" t="s">
        <v>273</v>
      </c>
      <c r="N12" s="90" t="s">
        <v>266</v>
      </c>
      <c r="O12" s="90" t="s">
        <v>266</v>
      </c>
      <c r="P12" s="90" t="s">
        <v>272</v>
      </c>
      <c r="Q12" s="90" t="s">
        <v>269</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266</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270</v>
      </c>
      <c r="AA12" s="19" t="s">
        <v>441</v>
      </c>
      <c r="AB12" s="19" t="s">
        <v>473</v>
      </c>
      <c r="AC12" s="89" t="s">
        <v>266</v>
      </c>
      <c r="AD12" s="89" t="s">
        <v>266</v>
      </c>
      <c r="AE12" s="89" t="s">
        <v>266</v>
      </c>
      <c r="AF12" s="90" t="s">
        <v>273</v>
      </c>
      <c r="AG12" s="90" t="s">
        <v>266</v>
      </c>
      <c r="AH12" s="90" t="s">
        <v>266</v>
      </c>
      <c r="AI12" s="90" t="s">
        <v>272</v>
      </c>
      <c r="AJ12" s="90" t="s">
        <v>269</v>
      </c>
      <c r="AK1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2" s="91">
        <f>(1 - ((1 - VLOOKUP(Table4[[#This Row],[ConfidentialityP]],'Reference - CVSSv3.0'!$B$16:$C$18,2,FALSE())) * (1 - VLOOKUP(Table4[[#This Row],[IntegrityP]],'Reference - CVSSv3.0'!$B$16:$C$18,2,FALSE())) *  (1 - VLOOKUP(Table4[[#This Row],[AvailabilityP]],'Reference - CVSSv3.0'!$B$16:$C$18,2,FALSE()))))</f>
        <v>0.52544799999999992</v>
      </c>
      <c r="AM12" s="91">
        <f>IF(Table4[[#This Row],[ScopeP]]="Unchanged",6.42*Table4[[#This Row],[ISC BaseP]],IF(Table4[[#This Row],[ScopeP]]="Changed",7.52*(Table4[[#This Row],[ISC BaseP]] - 0.029) - 3.25 * POWER(Table4[[#This Row],[ISC BaseP]] - 0.02,15),NA()))</f>
        <v>3.3733761599999994</v>
      </c>
      <c r="AN1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2" s="238" t="s">
        <v>577</v>
      </c>
      <c r="AR12" s="19" t="s">
        <v>566</v>
      </c>
    </row>
    <row r="13" spans="1:45" s="26" customFormat="1" ht="138">
      <c r="A13" s="84">
        <v>9</v>
      </c>
      <c r="B13" s="85" t="s">
        <v>173</v>
      </c>
      <c r="C13" s="86" t="str">
        <f>IF(VLOOKUP(Table4[[#This Row],[T ID]],Table5[#All],5,FALSE())="No","Not in scope",VLOOKUP(Table4[[#This Row],[T ID]],Table5[#All],2,FALSE()))</f>
        <v>Deliver undirected malware
(CAPEC-185)</v>
      </c>
      <c r="D13" s="57" t="s">
        <v>110</v>
      </c>
      <c r="E13" s="86" t="str">
        <f>IF(VLOOKUP(Table4[[#This Row],[V ID]],Vulnerabilities[#All],3,FALSE())="No","Not in scope",VLOOKUP(Table4[[#This Row],[V ID]],Vulnerabilities[#All],2,FALSE()))</f>
        <v>Ineffective patch management of firware, OS and applications thoughout the information system plan</v>
      </c>
      <c r="F13" s="87" t="s">
        <v>45</v>
      </c>
      <c r="G13" s="88" t="str">
        <f>VLOOKUP(Table4[[#This Row],[A ID]],Assets[#All],3,FALSE())</f>
        <v>Smart medic (Stryker device) System Component</v>
      </c>
      <c r="H13" s="19" t="s">
        <v>277</v>
      </c>
      <c r="I13" s="19" t="s">
        <v>436</v>
      </c>
      <c r="J13" s="89" t="s">
        <v>266</v>
      </c>
      <c r="K13" s="89" t="s">
        <v>266</v>
      </c>
      <c r="L13" s="89" t="s">
        <v>266</v>
      </c>
      <c r="M13" s="90" t="s">
        <v>273</v>
      </c>
      <c r="N13" s="90" t="s">
        <v>266</v>
      </c>
      <c r="O13" s="90" t="s">
        <v>266</v>
      </c>
      <c r="P13" s="90" t="s">
        <v>272</v>
      </c>
      <c r="Q13" s="90" t="s">
        <v>269</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266</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270</v>
      </c>
      <c r="AA13" s="19" t="s">
        <v>442</v>
      </c>
      <c r="AB13" s="19" t="s">
        <v>474</v>
      </c>
      <c r="AC13" s="89" t="s">
        <v>266</v>
      </c>
      <c r="AD13" s="89" t="s">
        <v>266</v>
      </c>
      <c r="AE13" s="89" t="s">
        <v>266</v>
      </c>
      <c r="AF13" s="90" t="s">
        <v>273</v>
      </c>
      <c r="AG13" s="90" t="s">
        <v>266</v>
      </c>
      <c r="AH13" s="90" t="s">
        <v>266</v>
      </c>
      <c r="AI13" s="90" t="s">
        <v>272</v>
      </c>
      <c r="AJ13" s="90" t="s">
        <v>269</v>
      </c>
      <c r="AK1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3" s="91">
        <f>(1 - ((1 - VLOOKUP(Table4[[#This Row],[ConfidentialityP]],'Reference - CVSSv3.0'!$B$16:$C$18,2,FALSE())) * (1 - VLOOKUP(Table4[[#This Row],[IntegrityP]],'Reference - CVSSv3.0'!$B$16:$C$18,2,FALSE())) *  (1 - VLOOKUP(Table4[[#This Row],[AvailabilityP]],'Reference - CVSSv3.0'!$B$16:$C$18,2,FALSE()))))</f>
        <v>0.52544799999999992</v>
      </c>
      <c r="AM13" s="91">
        <f>IF(Table4[[#This Row],[ScopeP]]="Unchanged",6.42*Table4[[#This Row],[ISC BaseP]],IF(Table4[[#This Row],[ScopeP]]="Changed",7.52*(Table4[[#This Row],[ISC BaseP]] - 0.029) - 3.25 * POWER(Table4[[#This Row],[ISC BaseP]] - 0.02,15),NA()))</f>
        <v>3.3733761599999994</v>
      </c>
      <c r="AN13"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3" s="238" t="s">
        <v>577</v>
      </c>
      <c r="AR13" s="19" t="s">
        <v>566</v>
      </c>
    </row>
    <row r="14" spans="1:45" s="26" customFormat="1" ht="138">
      <c r="A14" s="84">
        <v>10</v>
      </c>
      <c r="B14" s="85" t="s">
        <v>173</v>
      </c>
      <c r="C14" s="86" t="str">
        <f>IF(VLOOKUP(Table4[[#This Row],[T ID]],Table5[#All],5,FALSE())="No","Not in scope",VLOOKUP(Table4[[#This Row],[T ID]],Table5[#All],2,FALSE()))</f>
        <v>Deliver undirected malware
(CAPEC-185)</v>
      </c>
      <c r="D14" s="57" t="s">
        <v>112</v>
      </c>
      <c r="E14" s="86" t="str">
        <f>IF(VLOOKUP(Table4[[#This Row],[V ID]],Vulnerabilities[#All],3,FALSE())="No","Not in scope",VLOOKUP(Table4[[#This Row],[V ID]],Vulnerabilities[#All],2,FALSE()))</f>
        <v xml:space="preserve">Lack of plan for periodic Software Vulnerability Management </v>
      </c>
      <c r="F14" s="87" t="s">
        <v>52</v>
      </c>
      <c r="G14" s="88" t="str">
        <f>VLOOKUP(Table4[[#This Row],[A ID]],Assets[#All],3,FALSE())</f>
        <v>Device Maintainence tool (Hardware/Software)</v>
      </c>
      <c r="H14" s="19" t="s">
        <v>277</v>
      </c>
      <c r="I14" s="19" t="s">
        <v>436</v>
      </c>
      <c r="J14" s="89" t="s">
        <v>266</v>
      </c>
      <c r="K14" s="89" t="s">
        <v>266</v>
      </c>
      <c r="L14" s="89" t="s">
        <v>266</v>
      </c>
      <c r="M14" s="90" t="s">
        <v>273</v>
      </c>
      <c r="N14" s="90" t="s">
        <v>266</v>
      </c>
      <c r="O14" s="90" t="s">
        <v>266</v>
      </c>
      <c r="P14" s="90" t="s">
        <v>272</v>
      </c>
      <c r="Q14" s="90" t="s">
        <v>269</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266</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270</v>
      </c>
      <c r="AA14" s="19" t="s">
        <v>428</v>
      </c>
      <c r="AB14" s="19" t="s">
        <v>475</v>
      </c>
      <c r="AC14" s="89" t="s">
        <v>266</v>
      </c>
      <c r="AD14" s="89" t="s">
        <v>266</v>
      </c>
      <c r="AE14" s="89" t="s">
        <v>266</v>
      </c>
      <c r="AF14" s="90" t="s">
        <v>273</v>
      </c>
      <c r="AG14" s="90" t="s">
        <v>266</v>
      </c>
      <c r="AH14" s="90" t="s">
        <v>266</v>
      </c>
      <c r="AI14" s="90" t="s">
        <v>272</v>
      </c>
      <c r="AJ14" s="90" t="s">
        <v>269</v>
      </c>
      <c r="AK1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4" s="91">
        <f>(1 - ((1 - VLOOKUP(Table4[[#This Row],[ConfidentialityP]],'Reference - CVSSv3.0'!$B$16:$C$18,2,FALSE())) * (1 - VLOOKUP(Table4[[#This Row],[IntegrityP]],'Reference - CVSSv3.0'!$B$16:$C$18,2,FALSE())) *  (1 - VLOOKUP(Table4[[#This Row],[AvailabilityP]],'Reference - CVSSv3.0'!$B$16:$C$18,2,FALSE()))))</f>
        <v>0.52544799999999992</v>
      </c>
      <c r="AM14" s="91">
        <f>IF(Table4[[#This Row],[ScopeP]]="Unchanged",6.42*Table4[[#This Row],[ISC BaseP]],IF(Table4[[#This Row],[ScopeP]]="Changed",7.52*(Table4[[#This Row],[ISC BaseP]] - 0.029) - 3.25 * POWER(Table4[[#This Row],[ISC BaseP]] - 0.02,15),NA()))</f>
        <v>3.3733761599999994</v>
      </c>
      <c r="AN14"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4" s="238" t="s">
        <v>577</v>
      </c>
      <c r="AR14" s="19"/>
    </row>
    <row r="15" spans="1:45" s="26" customFormat="1" ht="207">
      <c r="A15" s="84">
        <v>11</v>
      </c>
      <c r="B15" s="85" t="s">
        <v>173</v>
      </c>
      <c r="C15" s="86" t="str">
        <f>IF(VLOOKUP(Table4[[#This Row],[T ID]],Table5[#All],5,FALSE())="No","Not in scope",VLOOKUP(Table4[[#This Row],[T ID]],Table5[#All],2,FALSE()))</f>
        <v>Deliver undirected malware
(CAPEC-185)</v>
      </c>
      <c r="D15" s="57" t="s">
        <v>112</v>
      </c>
      <c r="E15" s="86" t="str">
        <f>IF(VLOOKUP(Table4[[#This Row],[V ID]],Vulnerabilities[#All],3,FALSE())="No","Not in scope",VLOOKUP(Table4[[#This Row],[V ID]],Vulnerabilities[#All],2,FALSE()))</f>
        <v xml:space="preserve">Lack of plan for periodic Software Vulnerability Management </v>
      </c>
      <c r="F15" s="87" t="s">
        <v>37</v>
      </c>
      <c r="G15" s="88" t="str">
        <f>VLOOKUP(Table4[[#This Row],[A ID]],Assets[#All],3,FALSE())</f>
        <v>Tablet Resources - web cam, microphone, OTG devices, Removable USB, Tablet Application, Network interfaces (Bluetooth, Wifi)</v>
      </c>
      <c r="H15" s="19" t="s">
        <v>277</v>
      </c>
      <c r="I15" s="19" t="s">
        <v>436</v>
      </c>
      <c r="J15" s="89" t="s">
        <v>266</v>
      </c>
      <c r="K15" s="89" t="s">
        <v>266</v>
      </c>
      <c r="L15" s="89" t="s">
        <v>266</v>
      </c>
      <c r="M15" s="90" t="s">
        <v>273</v>
      </c>
      <c r="N15" s="90" t="s">
        <v>266</v>
      </c>
      <c r="O15" s="90" t="s">
        <v>266</v>
      </c>
      <c r="P15" s="90" t="s">
        <v>272</v>
      </c>
      <c r="Q15" s="90" t="s">
        <v>269</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266</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270</v>
      </c>
      <c r="AA15" s="19" t="s">
        <v>441</v>
      </c>
      <c r="AB15" s="19" t="s">
        <v>476</v>
      </c>
      <c r="AC15" s="89" t="s">
        <v>266</v>
      </c>
      <c r="AD15" s="89" t="s">
        <v>266</v>
      </c>
      <c r="AE15" s="89" t="s">
        <v>266</v>
      </c>
      <c r="AF15" s="90" t="s">
        <v>273</v>
      </c>
      <c r="AG15" s="90" t="s">
        <v>266</v>
      </c>
      <c r="AH15" s="90" t="s">
        <v>266</v>
      </c>
      <c r="AI15" s="90" t="s">
        <v>272</v>
      </c>
      <c r="AJ15" s="90" t="s">
        <v>269</v>
      </c>
      <c r="AK1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5" s="91">
        <f>(1 - ((1 - VLOOKUP(Table4[[#This Row],[ConfidentialityP]],'Reference - CVSSv3.0'!$B$16:$C$18,2,FALSE())) * (1 - VLOOKUP(Table4[[#This Row],[IntegrityP]],'Reference - CVSSv3.0'!$B$16:$C$18,2,FALSE())) *  (1 - VLOOKUP(Table4[[#This Row],[AvailabilityP]],'Reference - CVSSv3.0'!$B$16:$C$18,2,FALSE()))))</f>
        <v>0.52544799999999992</v>
      </c>
      <c r="AM15" s="91">
        <f>IF(Table4[[#This Row],[ScopeP]]="Unchanged",6.42*Table4[[#This Row],[ISC BaseP]],IF(Table4[[#This Row],[ScopeP]]="Changed",7.52*(Table4[[#This Row],[ISC BaseP]] - 0.029) - 3.25 * POWER(Table4[[#This Row],[ISC BaseP]] - 0.02,15),NA()))</f>
        <v>3.3733761599999994</v>
      </c>
      <c r="AN15"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5" s="238" t="s">
        <v>577</v>
      </c>
      <c r="AR15" s="19" t="s">
        <v>566</v>
      </c>
    </row>
    <row r="16" spans="1:45" s="26" customFormat="1" ht="138">
      <c r="A16" s="84">
        <v>12</v>
      </c>
      <c r="B16" s="85" t="s">
        <v>173</v>
      </c>
      <c r="C16" s="86" t="str">
        <f>IF(VLOOKUP(Table4[[#This Row],[T ID]],Table5[#All],5,FALSE())="No","Not in scope",VLOOKUP(Table4[[#This Row],[T ID]],Table5[#All],2,FALSE()))</f>
        <v>Deliver undirected malware
(CAPEC-185)</v>
      </c>
      <c r="D16" s="57" t="s">
        <v>112</v>
      </c>
      <c r="E16" s="86" t="str">
        <f>IF(VLOOKUP(Table4[[#This Row],[V ID]],Vulnerabilities[#All],3,FALSE())="No","Not in scope",VLOOKUP(Table4[[#This Row],[V ID]],Vulnerabilities[#All],2,FALSE()))</f>
        <v xml:space="preserve">Lack of plan for periodic Software Vulnerability Management </v>
      </c>
      <c r="F16" s="87" t="s">
        <v>45</v>
      </c>
      <c r="G16" s="88" t="str">
        <f>VLOOKUP(Table4[[#This Row],[A ID]],Assets[#All],3,FALSE())</f>
        <v>Smart medic (Stryker device) System Component</v>
      </c>
      <c r="H16" s="19" t="s">
        <v>265</v>
      </c>
      <c r="I16" s="19" t="s">
        <v>436</v>
      </c>
      <c r="J16" s="89" t="s">
        <v>266</v>
      </c>
      <c r="K16" s="89" t="s">
        <v>266</v>
      </c>
      <c r="L16" s="89" t="s">
        <v>266</v>
      </c>
      <c r="M16" s="90" t="s">
        <v>273</v>
      </c>
      <c r="N16" s="90" t="s">
        <v>266</v>
      </c>
      <c r="O16" s="90" t="s">
        <v>266</v>
      </c>
      <c r="P16" s="90" t="s">
        <v>272</v>
      </c>
      <c r="Q16" s="90" t="s">
        <v>269</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266</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270</v>
      </c>
      <c r="AA16" s="19" t="s">
        <v>442</v>
      </c>
      <c r="AB16" s="19" t="s">
        <v>477</v>
      </c>
      <c r="AC16" s="89" t="s">
        <v>266</v>
      </c>
      <c r="AD16" s="89" t="s">
        <v>266</v>
      </c>
      <c r="AE16" s="89" t="s">
        <v>266</v>
      </c>
      <c r="AF16" s="90" t="s">
        <v>273</v>
      </c>
      <c r="AG16" s="90" t="s">
        <v>266</v>
      </c>
      <c r="AH16" s="90" t="s">
        <v>266</v>
      </c>
      <c r="AI16" s="90" t="s">
        <v>272</v>
      </c>
      <c r="AJ16" s="90" t="s">
        <v>269</v>
      </c>
      <c r="AK1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6" s="91">
        <f>(1 - ((1 - VLOOKUP(Table4[[#This Row],[ConfidentialityP]],'Reference - CVSSv3.0'!$B$16:$C$18,2,FALSE())) * (1 - VLOOKUP(Table4[[#This Row],[IntegrityP]],'Reference - CVSSv3.0'!$B$16:$C$18,2,FALSE())) *  (1 - VLOOKUP(Table4[[#This Row],[AvailabilityP]],'Reference - CVSSv3.0'!$B$16:$C$18,2,FALSE()))))</f>
        <v>0.52544799999999992</v>
      </c>
      <c r="AM16" s="91">
        <f>IF(Table4[[#This Row],[ScopeP]]="Unchanged",6.42*Table4[[#This Row],[ISC BaseP]],IF(Table4[[#This Row],[ScopeP]]="Changed",7.52*(Table4[[#This Row],[ISC BaseP]] - 0.029) - 3.25 * POWER(Table4[[#This Row],[ISC BaseP]] - 0.02,15),NA()))</f>
        <v>3.3733761599999994</v>
      </c>
      <c r="AN16"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6" s="238" t="s">
        <v>577</v>
      </c>
      <c r="AR16" s="19" t="s">
        <v>566</v>
      </c>
    </row>
    <row r="17" spans="1:44" s="26" customFormat="1" ht="207">
      <c r="A17" s="84">
        <v>13</v>
      </c>
      <c r="B17" s="85" t="s">
        <v>173</v>
      </c>
      <c r="C17" s="86" t="str">
        <f>IF(VLOOKUP(Table4[[#This Row],[T ID]],Table5[#All],5,FALSE())="No","Not in scope",VLOOKUP(Table4[[#This Row],[T ID]],Table5[#All],2,FALSE()))</f>
        <v>Deliver undirected malware
(CAPEC-185)</v>
      </c>
      <c r="D17" s="57" t="s">
        <v>119</v>
      </c>
      <c r="E17" s="86" t="str">
        <f>IF(VLOOKUP(Table4[[#This Row],[V ID]],Vulnerabilities[#All],3,FALSE())="No","Not in scope",VLOOKUP(Table4[[#This Row],[V ID]],Vulnerabilities[#All],2,FALSE()))</f>
        <v>Unprotected network port(s) on network devices and connection points</v>
      </c>
      <c r="F17" s="87" t="s">
        <v>37</v>
      </c>
      <c r="G17" s="88" t="str">
        <f>VLOOKUP(Table4[[#This Row],[A ID]],Assets[#All],3,FALSE())</f>
        <v>Tablet Resources - web cam, microphone, OTG devices, Removable USB, Tablet Application, Network interfaces (Bluetooth, Wifi)</v>
      </c>
      <c r="H17" s="19" t="s">
        <v>277</v>
      </c>
      <c r="I17" s="19" t="s">
        <v>436</v>
      </c>
      <c r="J17" s="89" t="s">
        <v>272</v>
      </c>
      <c r="K17" s="89" t="s">
        <v>272</v>
      </c>
      <c r="L17" s="89" t="s">
        <v>274</v>
      </c>
      <c r="M17" s="90" t="s">
        <v>271</v>
      </c>
      <c r="N17" s="90" t="s">
        <v>266</v>
      </c>
      <c r="O17" s="90" t="s">
        <v>274</v>
      </c>
      <c r="P17" s="90" t="s">
        <v>272</v>
      </c>
      <c r="Q17" s="90" t="s">
        <v>269</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266</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270</v>
      </c>
      <c r="AA17" s="19" t="s">
        <v>441</v>
      </c>
      <c r="AB17" s="19" t="s">
        <v>478</v>
      </c>
      <c r="AC17" s="89" t="s">
        <v>272</v>
      </c>
      <c r="AD17" s="89" t="s">
        <v>272</v>
      </c>
      <c r="AE17" s="89" t="s">
        <v>266</v>
      </c>
      <c r="AF17" s="90" t="s">
        <v>271</v>
      </c>
      <c r="AG17" s="90" t="s">
        <v>266</v>
      </c>
      <c r="AH17" s="90" t="s">
        <v>274</v>
      </c>
      <c r="AI17" s="90" t="s">
        <v>272</v>
      </c>
      <c r="AJ17" s="90" t="s">
        <v>269</v>
      </c>
      <c r="AK1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17" s="91">
        <f>(1 - ((1 - VLOOKUP(Table4[[#This Row],[ConfidentialityP]],'Reference - CVSSv3.0'!$B$16:$C$18,2,FALSE())) * (1 - VLOOKUP(Table4[[#This Row],[IntegrityP]],'Reference - CVSSv3.0'!$B$16:$C$18,2,FALSE())) *  (1 - VLOOKUP(Table4[[#This Row],[AvailabilityP]],'Reference - CVSSv3.0'!$B$16:$C$18,2,FALSE()))))</f>
        <v>0.21999999999999997</v>
      </c>
      <c r="AM17" s="91">
        <f>IF(Table4[[#This Row],[ScopeP]]="Unchanged",6.42*Table4[[#This Row],[ISC BaseP]],IF(Table4[[#This Row],[ScopeP]]="Changed",7.52*(Table4[[#This Row],[ISC BaseP]] - 0.029) - 3.25 * POWER(Table4[[#This Row],[ISC BaseP]] - 0.02,15),NA()))</f>
        <v>1.4123999999999999</v>
      </c>
      <c r="AN17"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1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238" t="s">
        <v>577</v>
      </c>
      <c r="AR17" s="19" t="s">
        <v>566</v>
      </c>
    </row>
    <row r="18" spans="1:44" s="26" customFormat="1" ht="138">
      <c r="A18" s="84">
        <v>14</v>
      </c>
      <c r="B18" s="85" t="s">
        <v>173</v>
      </c>
      <c r="C18" s="86" t="str">
        <f>IF(VLOOKUP(Table4[[#This Row],[T ID]],Table5[#All],5,FALSE())="No","Not in scope",VLOOKUP(Table4[[#This Row],[T ID]],Table5[#All],2,FALSE()))</f>
        <v>Deliver undirected malware
(CAPEC-185)</v>
      </c>
      <c r="D18" s="57" t="s">
        <v>119</v>
      </c>
      <c r="E18" s="86" t="str">
        <f>IF(VLOOKUP(Table4[[#This Row],[V ID]],Vulnerabilities[#All],3,FALSE())="No","Not in scope",VLOOKUP(Table4[[#This Row],[V ID]],Vulnerabilities[#All],2,FALSE()))</f>
        <v>Unprotected network port(s) on network devices and connection points</v>
      </c>
      <c r="F18" s="87" t="s">
        <v>45</v>
      </c>
      <c r="G18" s="88" t="str">
        <f>VLOOKUP(Table4[[#This Row],[A ID]],Assets[#All],3,FALSE())</f>
        <v>Smart medic (Stryker device) System Component</v>
      </c>
      <c r="H18" s="19" t="s">
        <v>277</v>
      </c>
      <c r="I18" s="19" t="s">
        <v>436</v>
      </c>
      <c r="J18" s="89" t="s">
        <v>272</v>
      </c>
      <c r="K18" s="89" t="s">
        <v>272</v>
      </c>
      <c r="L18" s="89" t="s">
        <v>274</v>
      </c>
      <c r="M18" s="90" t="s">
        <v>271</v>
      </c>
      <c r="N18" s="90" t="s">
        <v>266</v>
      </c>
      <c r="O18" s="90" t="s">
        <v>274</v>
      </c>
      <c r="P18" s="90" t="s">
        <v>272</v>
      </c>
      <c r="Q18" s="90" t="s">
        <v>269</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266</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270</v>
      </c>
      <c r="AA18" s="19" t="s">
        <v>442</v>
      </c>
      <c r="AB18" s="19" t="s">
        <v>479</v>
      </c>
      <c r="AC18" s="89" t="s">
        <v>272</v>
      </c>
      <c r="AD18" s="89" t="s">
        <v>272</v>
      </c>
      <c r="AE18" s="89" t="s">
        <v>266</v>
      </c>
      <c r="AF18" s="90" t="s">
        <v>271</v>
      </c>
      <c r="AG18" s="90" t="s">
        <v>266</v>
      </c>
      <c r="AH18" s="90" t="s">
        <v>274</v>
      </c>
      <c r="AI18" s="90" t="s">
        <v>272</v>
      </c>
      <c r="AJ18" s="90" t="s">
        <v>269</v>
      </c>
      <c r="AK1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18" s="91">
        <f>(1 - ((1 - VLOOKUP(Table4[[#This Row],[ConfidentialityP]],'Reference - CVSSv3.0'!$B$16:$C$18,2,FALSE())) * (1 - VLOOKUP(Table4[[#This Row],[IntegrityP]],'Reference - CVSSv3.0'!$B$16:$C$18,2,FALSE())) *  (1 - VLOOKUP(Table4[[#This Row],[AvailabilityP]],'Reference - CVSSv3.0'!$B$16:$C$18,2,FALSE()))))</f>
        <v>0.21999999999999997</v>
      </c>
      <c r="AM18" s="91">
        <f>IF(Table4[[#This Row],[ScopeP]]="Unchanged",6.42*Table4[[#This Row],[ISC BaseP]],IF(Table4[[#This Row],[ScopeP]]="Changed",7.52*(Table4[[#This Row],[ISC BaseP]] - 0.029) - 3.25 * POWER(Table4[[#This Row],[ISC BaseP]] - 0.02,15),NA()))</f>
        <v>1.4123999999999999</v>
      </c>
      <c r="AN18"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1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8" s="238" t="s">
        <v>577</v>
      </c>
      <c r="AR18" s="19" t="s">
        <v>566</v>
      </c>
    </row>
    <row r="19" spans="1:44" s="26" customFormat="1" ht="207">
      <c r="A19" s="84">
        <v>15</v>
      </c>
      <c r="B19" s="85" t="s">
        <v>173</v>
      </c>
      <c r="C19" s="86" t="str">
        <f>IF(VLOOKUP(Table4[[#This Row],[T ID]],Table5[#All],5,FALSE())="No","Not in scope",VLOOKUP(Table4[[#This Row],[T ID]],Table5[#All],2,FALSE()))</f>
        <v>Deliver undirected malware
(CAPEC-185)</v>
      </c>
      <c r="D19" s="57" t="s">
        <v>128</v>
      </c>
      <c r="E19" s="86" t="str">
        <f>IF(VLOOKUP(Table4[[#This Row],[V ID]],Vulnerabilities[#All],3,FALSE())="No","Not in scope",VLOOKUP(Table4[[#This Row],[V ID]],Vulnerabilities[#All],2,FALSE()))</f>
        <v>Unencrypted data at rest in all possible locations</v>
      </c>
      <c r="F19" s="87" t="s">
        <v>37</v>
      </c>
      <c r="G19" s="88" t="str">
        <f>VLOOKUP(Table4[[#This Row],[A ID]],Assets[#All],3,FALSE())</f>
        <v>Tablet Resources - web cam, microphone, OTG devices, Removable USB, Tablet Application, Network interfaces (Bluetooth, Wifi)</v>
      </c>
      <c r="H19" s="19" t="s">
        <v>277</v>
      </c>
      <c r="I19" s="19" t="s">
        <v>436</v>
      </c>
      <c r="J19" s="89" t="s">
        <v>266</v>
      </c>
      <c r="K19" s="89" t="s">
        <v>266</v>
      </c>
      <c r="L19" s="89" t="s">
        <v>266</v>
      </c>
      <c r="M19" s="90" t="s">
        <v>273</v>
      </c>
      <c r="N19" s="90" t="s">
        <v>266</v>
      </c>
      <c r="O19" s="90" t="s">
        <v>266</v>
      </c>
      <c r="P19" s="90" t="s">
        <v>272</v>
      </c>
      <c r="Q19" s="90" t="s">
        <v>269</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266</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270</v>
      </c>
      <c r="AA19" s="19" t="s">
        <v>441</v>
      </c>
      <c r="AB19" s="19" t="s">
        <v>480</v>
      </c>
      <c r="AC19" s="89" t="s">
        <v>266</v>
      </c>
      <c r="AD19" s="89" t="s">
        <v>266</v>
      </c>
      <c r="AE19" s="89" t="s">
        <v>266</v>
      </c>
      <c r="AF19" s="90" t="s">
        <v>273</v>
      </c>
      <c r="AG19" s="90" t="s">
        <v>266</v>
      </c>
      <c r="AH19" s="90" t="s">
        <v>266</v>
      </c>
      <c r="AI19" s="90" t="s">
        <v>272</v>
      </c>
      <c r="AJ19" s="90" t="s">
        <v>269</v>
      </c>
      <c r="AK1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19" s="91">
        <f>(1 - ((1 - VLOOKUP(Table4[[#This Row],[ConfidentialityP]],'Reference - CVSSv3.0'!$B$16:$C$18,2,FALSE())) * (1 - VLOOKUP(Table4[[#This Row],[IntegrityP]],'Reference - CVSSv3.0'!$B$16:$C$18,2,FALSE())) *  (1 - VLOOKUP(Table4[[#This Row],[AvailabilityP]],'Reference - CVSSv3.0'!$B$16:$C$18,2,FALSE()))))</f>
        <v>0.52544799999999992</v>
      </c>
      <c r="AM19" s="91">
        <f>IF(Table4[[#This Row],[ScopeP]]="Unchanged",6.42*Table4[[#This Row],[ISC BaseP]],IF(Table4[[#This Row],[ScopeP]]="Changed",7.52*(Table4[[#This Row],[ISC BaseP]] - 0.029) - 3.25 * POWER(Table4[[#This Row],[ISC BaseP]] - 0.02,15),NA()))</f>
        <v>3.3733761599999994</v>
      </c>
      <c r="AN1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1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9" s="238" t="s">
        <v>577</v>
      </c>
      <c r="AR19" s="19" t="s">
        <v>566</v>
      </c>
    </row>
    <row r="20" spans="1:44" s="26" customFormat="1" ht="138">
      <c r="A20" s="95">
        <v>16</v>
      </c>
      <c r="B20" s="85" t="s">
        <v>173</v>
      </c>
      <c r="C20" s="86" t="str">
        <f>IF(VLOOKUP(Table4[[#This Row],[T ID]],Table5[#All],5,FALSE())="No","Not in scope",VLOOKUP(Table4[[#This Row],[T ID]],Table5[#All],2,FALSE()))</f>
        <v>Deliver undirected malware
(CAPEC-185)</v>
      </c>
      <c r="D20" s="57" t="s">
        <v>130</v>
      </c>
      <c r="E20" s="86" t="str">
        <f>IF(VLOOKUP(Table4[[#This Row],[V ID]],Vulnerabilities[#All],3,FALSE())="No","Not in scope",VLOOKUP(Table4[[#This Row],[V ID]],Vulnerabilities[#All],2,FALSE()))</f>
        <v>Unencrypted data in transit in all flowchannels</v>
      </c>
      <c r="F20" s="87" t="s">
        <v>45</v>
      </c>
      <c r="G20" s="88" t="str">
        <f>VLOOKUP(Table4[[#This Row],[A ID]],Assets[#All],3,FALSE())</f>
        <v>Smart medic (Stryker device) System Component</v>
      </c>
      <c r="H20" s="19" t="s">
        <v>277</v>
      </c>
      <c r="I20" s="19" t="s">
        <v>436</v>
      </c>
      <c r="J20" s="89" t="s">
        <v>272</v>
      </c>
      <c r="K20" s="89" t="s">
        <v>272</v>
      </c>
      <c r="L20" s="89" t="s">
        <v>274</v>
      </c>
      <c r="M20" s="90" t="s">
        <v>271</v>
      </c>
      <c r="N20" s="90" t="s">
        <v>266</v>
      </c>
      <c r="O20" s="90" t="s">
        <v>274</v>
      </c>
      <c r="P20" s="90" t="s">
        <v>272</v>
      </c>
      <c r="Q20" s="90" t="s">
        <v>269</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266</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270</v>
      </c>
      <c r="AA20" s="19" t="s">
        <v>442</v>
      </c>
      <c r="AB20" s="19" t="s">
        <v>481</v>
      </c>
      <c r="AC20" s="89" t="s">
        <v>272</v>
      </c>
      <c r="AD20" s="89" t="s">
        <v>272</v>
      </c>
      <c r="AE20" s="89" t="s">
        <v>266</v>
      </c>
      <c r="AF20" s="90" t="s">
        <v>271</v>
      </c>
      <c r="AG20" s="90" t="s">
        <v>266</v>
      </c>
      <c r="AH20" s="90" t="s">
        <v>274</v>
      </c>
      <c r="AI20" s="90" t="s">
        <v>272</v>
      </c>
      <c r="AJ20" s="90" t="s">
        <v>269</v>
      </c>
      <c r="AK2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20" s="91">
        <f>(1 - ((1 - VLOOKUP(Table4[[#This Row],[ConfidentialityP]],'Reference - CVSSv3.0'!$B$16:$C$18,2,FALSE())) * (1 - VLOOKUP(Table4[[#This Row],[IntegrityP]],'Reference - CVSSv3.0'!$B$16:$C$18,2,FALSE())) *  (1 - VLOOKUP(Table4[[#This Row],[AvailabilityP]],'Reference - CVSSv3.0'!$B$16:$C$18,2,FALSE()))))</f>
        <v>0.21999999999999997</v>
      </c>
      <c r="AM20" s="91">
        <f>IF(Table4[[#This Row],[ScopeP]]="Unchanged",6.42*Table4[[#This Row],[ISC BaseP]],IF(Table4[[#This Row],[ScopeP]]="Changed",7.52*(Table4[[#This Row],[ISC BaseP]] - 0.029) - 3.25 * POWER(Table4[[#This Row],[ISC BaseP]] - 0.02,15),NA()))</f>
        <v>1.4123999999999999</v>
      </c>
      <c r="AN20"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2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0" s="238" t="s">
        <v>577</v>
      </c>
      <c r="AR20" s="19" t="s">
        <v>566</v>
      </c>
    </row>
    <row r="21" spans="1:44" s="26" customFormat="1" ht="207">
      <c r="A21" s="95">
        <v>17</v>
      </c>
      <c r="B21" s="85" t="s">
        <v>173</v>
      </c>
      <c r="C21" s="86" t="str">
        <f>IF(VLOOKUP(Table4[[#This Row],[T ID]],Table5[#All],5,FALSE())="No","Not in scope",VLOOKUP(Table4[[#This Row],[T ID]],Table5[#All],2,FALSE()))</f>
        <v>Deliver undirected malware
(CAPEC-185)</v>
      </c>
      <c r="D21" s="57" t="s">
        <v>130</v>
      </c>
      <c r="E21" s="86" t="str">
        <f>IF(VLOOKUP(Table4[[#This Row],[V ID]],Vulnerabilities[#All],3,FALSE())="No","Not in scope",VLOOKUP(Table4[[#This Row],[V ID]],Vulnerabilities[#All],2,FALSE()))</f>
        <v>Unencrypted data in transit in all flowchannels</v>
      </c>
      <c r="F21" s="87" t="s">
        <v>37</v>
      </c>
      <c r="G21" s="88" t="str">
        <f>VLOOKUP(Table4[[#This Row],[A ID]],Assets[#All],3,FALSE())</f>
        <v>Tablet Resources - web cam, microphone, OTG devices, Removable USB, Tablet Application, Network interfaces (Bluetooth, Wifi)</v>
      </c>
      <c r="H21" s="19" t="s">
        <v>277</v>
      </c>
      <c r="I21" s="19" t="s">
        <v>436</v>
      </c>
      <c r="J21" s="89" t="s">
        <v>272</v>
      </c>
      <c r="K21" s="89" t="s">
        <v>272</v>
      </c>
      <c r="L21" s="89" t="s">
        <v>274</v>
      </c>
      <c r="M21" s="90" t="s">
        <v>271</v>
      </c>
      <c r="N21" s="90" t="s">
        <v>266</v>
      </c>
      <c r="O21" s="90" t="s">
        <v>274</v>
      </c>
      <c r="P21" s="90" t="s">
        <v>272</v>
      </c>
      <c r="Q21" s="90" t="s">
        <v>269</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266</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270</v>
      </c>
      <c r="AA21" s="19" t="s">
        <v>441</v>
      </c>
      <c r="AB21" s="19" t="s">
        <v>482</v>
      </c>
      <c r="AC21" s="89" t="s">
        <v>272</v>
      </c>
      <c r="AD21" s="89" t="s">
        <v>272</v>
      </c>
      <c r="AE21" s="89" t="s">
        <v>266</v>
      </c>
      <c r="AF21" s="90" t="s">
        <v>271</v>
      </c>
      <c r="AG21" s="90" t="s">
        <v>266</v>
      </c>
      <c r="AH21" s="90" t="s">
        <v>274</v>
      </c>
      <c r="AI21" s="90" t="s">
        <v>272</v>
      </c>
      <c r="AJ21" s="90" t="s">
        <v>269</v>
      </c>
      <c r="AK2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21" s="91">
        <f>(1 - ((1 - VLOOKUP(Table4[[#This Row],[ConfidentialityP]],'Reference - CVSSv3.0'!$B$16:$C$18,2,FALSE())) * (1 - VLOOKUP(Table4[[#This Row],[IntegrityP]],'Reference - CVSSv3.0'!$B$16:$C$18,2,FALSE())) *  (1 - VLOOKUP(Table4[[#This Row],[AvailabilityP]],'Reference - CVSSv3.0'!$B$16:$C$18,2,FALSE()))))</f>
        <v>0.21999999999999997</v>
      </c>
      <c r="AM21" s="91">
        <f>IF(Table4[[#This Row],[ScopeP]]="Unchanged",6.42*Table4[[#This Row],[ISC BaseP]],IF(Table4[[#This Row],[ScopeP]]="Changed",7.52*(Table4[[#This Row],[ISC BaseP]] - 0.029) - 3.25 * POWER(Table4[[#This Row],[ISC BaseP]] - 0.02,15),NA()))</f>
        <v>1.4123999999999999</v>
      </c>
      <c r="AN21"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2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1" s="238" t="s">
        <v>577</v>
      </c>
      <c r="AR21" s="19" t="s">
        <v>566</v>
      </c>
    </row>
    <row r="22" spans="1:44" s="26" customFormat="1" ht="138">
      <c r="A22" s="84">
        <v>18</v>
      </c>
      <c r="B22" s="85" t="s">
        <v>173</v>
      </c>
      <c r="C22" s="86" t="str">
        <f>IF(VLOOKUP(Table4[[#This Row],[T ID]],Table5[#All],5,FALSE())="No","Not in scope",VLOOKUP(Table4[[#This Row],[T ID]],Table5[#All],2,FALSE()))</f>
        <v>Deliver undirected malware
(CAPEC-185)</v>
      </c>
      <c r="D22" s="57" t="s">
        <v>143</v>
      </c>
      <c r="E22" s="86" t="str">
        <f>IF(VLOOKUP(Table4[[#This Row],[V ID]],Vulnerabilities[#All],3,FALSE())="No","Not in scope",VLOOKUP(Table4[[#This Row],[V ID]],Vulnerabilities[#All],2,FALSE()))</f>
        <v>Outdated  - Software/Hardware</v>
      </c>
      <c r="F22" s="87" t="s">
        <v>52</v>
      </c>
      <c r="G22" s="88" t="str">
        <f>VLOOKUP(Table4[[#This Row],[A ID]],Assets[#All],3,FALSE())</f>
        <v>Device Maintainence tool (Hardware/Software)</v>
      </c>
      <c r="H22" s="19" t="s">
        <v>277</v>
      </c>
      <c r="I22" s="19" t="s">
        <v>436</v>
      </c>
      <c r="J22" s="89" t="s">
        <v>266</v>
      </c>
      <c r="K22" s="89" t="s">
        <v>266</v>
      </c>
      <c r="L22" s="89" t="s">
        <v>266</v>
      </c>
      <c r="M22" s="90" t="s">
        <v>267</v>
      </c>
      <c r="N22" s="90" t="s">
        <v>266</v>
      </c>
      <c r="O22" s="90" t="s">
        <v>266</v>
      </c>
      <c r="P22" s="90" t="s">
        <v>272</v>
      </c>
      <c r="Q22" s="90" t="s">
        <v>269</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275</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270</v>
      </c>
      <c r="AA22" s="19" t="s">
        <v>428</v>
      </c>
      <c r="AB22" s="19" t="s">
        <v>483</v>
      </c>
      <c r="AC22" s="89" t="s">
        <v>266</v>
      </c>
      <c r="AD22" s="89" t="s">
        <v>266</v>
      </c>
      <c r="AE22" s="89" t="s">
        <v>266</v>
      </c>
      <c r="AF22" s="90" t="s">
        <v>267</v>
      </c>
      <c r="AG22" s="90" t="s">
        <v>266</v>
      </c>
      <c r="AH22" s="90" t="s">
        <v>266</v>
      </c>
      <c r="AI22" s="90" t="s">
        <v>272</v>
      </c>
      <c r="AJ22" s="90" t="s">
        <v>269</v>
      </c>
      <c r="AK2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2" s="91">
        <f>(1 - ((1 - VLOOKUP(Table4[[#This Row],[ConfidentialityP]],'Reference - CVSSv3.0'!$B$16:$C$18,2,FALSE())) * (1 - VLOOKUP(Table4[[#This Row],[IntegrityP]],'Reference - CVSSv3.0'!$B$16:$C$18,2,FALSE())) *  (1 - VLOOKUP(Table4[[#This Row],[AvailabilityP]],'Reference - CVSSv3.0'!$B$16:$C$18,2,FALSE()))))</f>
        <v>0.52544799999999992</v>
      </c>
      <c r="AM22" s="91">
        <f>IF(Table4[[#This Row],[ScopeP]]="Unchanged",6.42*Table4[[#This Row],[ISC BaseP]],IF(Table4[[#This Row],[ScopeP]]="Changed",7.52*(Table4[[#This Row],[ISC BaseP]] - 0.029) - 3.25 * POWER(Table4[[#This Row],[ISC BaseP]] - 0.02,15),NA()))</f>
        <v>3.3733761599999994</v>
      </c>
      <c r="AN2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2" s="238" t="s">
        <v>577</v>
      </c>
      <c r="AR22" s="19"/>
    </row>
    <row r="23" spans="1:44" s="26" customFormat="1" ht="138">
      <c r="A23" s="84">
        <v>19</v>
      </c>
      <c r="B23" s="85" t="s">
        <v>173</v>
      </c>
      <c r="C23" s="86" t="str">
        <f>IF(VLOOKUP(Table4[[#This Row],[T ID]],Table5[#All],5,FALSE())="No","Not in scope",VLOOKUP(Table4[[#This Row],[T ID]],Table5[#All],2,FALSE()))</f>
        <v>Deliver undirected malware
(CAPEC-185)</v>
      </c>
      <c r="D23" s="57" t="s">
        <v>143</v>
      </c>
      <c r="E23" s="86" t="str">
        <f>IF(VLOOKUP(Table4[[#This Row],[V ID]],Vulnerabilities[#All],3,FALSE())="No","Not in scope",VLOOKUP(Table4[[#This Row],[V ID]],Vulnerabilities[#All],2,FALSE()))</f>
        <v>Outdated  - Software/Hardware</v>
      </c>
      <c r="F23" s="87" t="s">
        <v>45</v>
      </c>
      <c r="G23" s="88" t="str">
        <f>VLOOKUP(Table4[[#This Row],[A ID]],Assets[#All],3,FALSE())</f>
        <v>Smart medic (Stryker device) System Component</v>
      </c>
      <c r="H23" s="19" t="s">
        <v>277</v>
      </c>
      <c r="I23" s="19" t="s">
        <v>436</v>
      </c>
      <c r="J23" s="89" t="s">
        <v>266</v>
      </c>
      <c r="K23" s="89" t="s">
        <v>266</v>
      </c>
      <c r="L23" s="89" t="s">
        <v>266</v>
      </c>
      <c r="M23" s="90" t="s">
        <v>267</v>
      </c>
      <c r="N23" s="90" t="s">
        <v>266</v>
      </c>
      <c r="O23" s="90" t="s">
        <v>266</v>
      </c>
      <c r="P23" s="90" t="s">
        <v>272</v>
      </c>
      <c r="Q23" s="90" t="s">
        <v>269</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275</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270</v>
      </c>
      <c r="AA23" s="19" t="s">
        <v>442</v>
      </c>
      <c r="AB23" s="19" t="s">
        <v>484</v>
      </c>
      <c r="AC23" s="89" t="s">
        <v>266</v>
      </c>
      <c r="AD23" s="89" t="s">
        <v>266</v>
      </c>
      <c r="AE23" s="89" t="s">
        <v>266</v>
      </c>
      <c r="AF23" s="90" t="s">
        <v>267</v>
      </c>
      <c r="AG23" s="90" t="s">
        <v>266</v>
      </c>
      <c r="AH23" s="90" t="s">
        <v>266</v>
      </c>
      <c r="AI23" s="90" t="s">
        <v>272</v>
      </c>
      <c r="AJ23" s="90" t="s">
        <v>269</v>
      </c>
      <c r="AK2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3" s="91">
        <f>(1 - ((1 - VLOOKUP(Table4[[#This Row],[ConfidentialityP]],'Reference - CVSSv3.0'!$B$16:$C$18,2,FALSE())) * (1 - VLOOKUP(Table4[[#This Row],[IntegrityP]],'Reference - CVSSv3.0'!$B$16:$C$18,2,FALSE())) *  (1 - VLOOKUP(Table4[[#This Row],[AvailabilityP]],'Reference - CVSSv3.0'!$B$16:$C$18,2,FALSE()))))</f>
        <v>0.52544799999999992</v>
      </c>
      <c r="AM23" s="91">
        <f>IF(Table4[[#This Row],[ScopeP]]="Unchanged",6.42*Table4[[#This Row],[ISC BaseP]],IF(Table4[[#This Row],[ScopeP]]="Changed",7.52*(Table4[[#This Row],[ISC BaseP]] - 0.029) - 3.25 * POWER(Table4[[#This Row],[ISC BaseP]] - 0.02,15),NA()))</f>
        <v>3.3733761599999994</v>
      </c>
      <c r="AN23"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3" s="238" t="s">
        <v>577</v>
      </c>
      <c r="AR23" s="19" t="s">
        <v>566</v>
      </c>
    </row>
    <row r="24" spans="1:44" s="26" customFormat="1" ht="207">
      <c r="A24" s="84">
        <v>20</v>
      </c>
      <c r="B24" s="85" t="s">
        <v>173</v>
      </c>
      <c r="C24" s="86" t="str">
        <f>IF(VLOOKUP(Table4[[#This Row],[T ID]],Table5[#All],5,FALSE())="No","Not in scope",VLOOKUP(Table4[[#This Row],[T ID]],Table5[#All],2,FALSE()))</f>
        <v>Deliver undirected malware
(CAPEC-185)</v>
      </c>
      <c r="D24" s="57" t="s">
        <v>143</v>
      </c>
      <c r="E24" s="86" t="str">
        <f>IF(VLOOKUP(Table4[[#This Row],[V ID]],Vulnerabilities[#All],3,FALSE())="No","Not in scope",VLOOKUP(Table4[[#This Row],[V ID]],Vulnerabilities[#All],2,FALSE()))</f>
        <v>Outdated  - Software/Hardware</v>
      </c>
      <c r="F24" s="87" t="s">
        <v>37</v>
      </c>
      <c r="G24" s="88" t="str">
        <f>VLOOKUP(Table4[[#This Row],[A ID]],Assets[#All],3,FALSE())</f>
        <v>Tablet Resources - web cam, microphone, OTG devices, Removable USB, Tablet Application, Network interfaces (Bluetooth, Wifi)</v>
      </c>
      <c r="H24" s="19" t="s">
        <v>277</v>
      </c>
      <c r="I24" s="19" t="s">
        <v>436</v>
      </c>
      <c r="J24" s="89" t="s">
        <v>266</v>
      </c>
      <c r="K24" s="89" t="s">
        <v>266</v>
      </c>
      <c r="L24" s="89" t="s">
        <v>266</v>
      </c>
      <c r="M24" s="90" t="s">
        <v>267</v>
      </c>
      <c r="N24" s="90" t="s">
        <v>266</v>
      </c>
      <c r="O24" s="90" t="s">
        <v>266</v>
      </c>
      <c r="P24" s="90" t="s">
        <v>272</v>
      </c>
      <c r="Q24" s="90" t="s">
        <v>269</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266</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270</v>
      </c>
      <c r="AA24" s="19" t="s">
        <v>441</v>
      </c>
      <c r="AB24" s="19" t="s">
        <v>485</v>
      </c>
      <c r="AC24" s="89" t="s">
        <v>266</v>
      </c>
      <c r="AD24" s="89" t="s">
        <v>266</v>
      </c>
      <c r="AE24" s="89" t="s">
        <v>266</v>
      </c>
      <c r="AF24" s="90" t="s">
        <v>267</v>
      </c>
      <c r="AG24" s="90" t="s">
        <v>266</v>
      </c>
      <c r="AH24" s="90" t="s">
        <v>266</v>
      </c>
      <c r="AI24" s="90" t="s">
        <v>272</v>
      </c>
      <c r="AJ24" s="90" t="s">
        <v>269</v>
      </c>
      <c r="AK2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24" s="91">
        <f>(1 - ((1 - VLOOKUP(Table4[[#This Row],[ConfidentialityP]],'Reference - CVSSv3.0'!$B$16:$C$18,2,FALSE())) * (1 - VLOOKUP(Table4[[#This Row],[IntegrityP]],'Reference - CVSSv3.0'!$B$16:$C$18,2,FALSE())) *  (1 - VLOOKUP(Table4[[#This Row],[AvailabilityP]],'Reference - CVSSv3.0'!$B$16:$C$18,2,FALSE()))))</f>
        <v>0.52544799999999992</v>
      </c>
      <c r="AM24" s="91">
        <f>IF(Table4[[#This Row],[ScopeP]]="Unchanged",6.42*Table4[[#This Row],[ISC BaseP]],IF(Table4[[#This Row],[ScopeP]]="Changed",7.52*(Table4[[#This Row],[ISC BaseP]] - 0.029) - 3.25 * POWER(Table4[[#This Row],[ISC BaseP]] - 0.02,15),NA()))</f>
        <v>3.3733761599999994</v>
      </c>
      <c r="AN24"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2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4" s="238" t="s">
        <v>577</v>
      </c>
      <c r="AR24" s="19" t="s">
        <v>566</v>
      </c>
    </row>
    <row r="25" spans="1:44" s="26" customFormat="1" ht="138">
      <c r="A25" s="84">
        <v>21</v>
      </c>
      <c r="B25" s="85" t="s">
        <v>177</v>
      </c>
      <c r="C25" s="86" t="str">
        <f>IF(VLOOKUP(Table4[[#This Row],[T ID]],Table5[#All],5,FALSE())="No","Not in scope",VLOOKUP(Table4[[#This Row],[T ID]],Table5[#All],2,FALSE()))</f>
        <v>Deliver directed malware
(CAPEC-185)</v>
      </c>
      <c r="D25" s="57" t="s">
        <v>139</v>
      </c>
      <c r="E25" s="86" t="str">
        <f>IF(VLOOKUP(Table4[[#This Row],[V ID]],Vulnerabilities[#All],3,FALSE())="No","Not in scope",VLOOKUP(Table4[[#This Row],[V ID]],Vulnerabilities[#All],2,FALSE()))</f>
        <v>InSecure Configuration for Software/OS on Mobile Devices, Laptops, Workstations, and Servers</v>
      </c>
      <c r="F25" s="87" t="s">
        <v>52</v>
      </c>
      <c r="G25" s="88" t="str">
        <f>VLOOKUP(Table4[[#This Row],[A ID]],Assets[#All],3,FALSE())</f>
        <v>Device Maintainence tool (Hardware/Software)</v>
      </c>
      <c r="H25" s="19" t="s">
        <v>277</v>
      </c>
      <c r="I25" s="19" t="s">
        <v>436</v>
      </c>
      <c r="J25" s="89" t="s">
        <v>272</v>
      </c>
      <c r="K25" s="89" t="s">
        <v>272</v>
      </c>
      <c r="L25" s="89" t="s">
        <v>274</v>
      </c>
      <c r="M25" s="90" t="s">
        <v>273</v>
      </c>
      <c r="N25" s="90" t="s">
        <v>266</v>
      </c>
      <c r="O25" s="90" t="s">
        <v>274</v>
      </c>
      <c r="P25" s="90" t="s">
        <v>268</v>
      </c>
      <c r="Q25" s="90" t="s">
        <v>269</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275</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270</v>
      </c>
      <c r="AA25" s="19" t="s">
        <v>428</v>
      </c>
      <c r="AB25" s="19" t="s">
        <v>486</v>
      </c>
      <c r="AC25" s="89" t="s">
        <v>272</v>
      </c>
      <c r="AD25" s="89" t="s">
        <v>272</v>
      </c>
      <c r="AE25" s="89" t="s">
        <v>266</v>
      </c>
      <c r="AF25" s="90" t="s">
        <v>273</v>
      </c>
      <c r="AG25" s="90" t="s">
        <v>266</v>
      </c>
      <c r="AH25" s="90" t="s">
        <v>274</v>
      </c>
      <c r="AI25" s="90" t="s">
        <v>268</v>
      </c>
      <c r="AJ25" s="90" t="s">
        <v>269</v>
      </c>
      <c r="AK2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0.58274785800000017</v>
      </c>
      <c r="AL25" s="91">
        <f>(1 - ((1 - VLOOKUP(Table4[[#This Row],[ConfidentialityP]],'Reference - CVSSv3.0'!$B$16:$C$18,2,FALSE())) * (1 - VLOOKUP(Table4[[#This Row],[IntegrityP]],'Reference - CVSSv3.0'!$B$16:$C$18,2,FALSE())) *  (1 - VLOOKUP(Table4[[#This Row],[AvailabilityP]],'Reference - CVSSv3.0'!$B$16:$C$18,2,FALSE()))))</f>
        <v>0.21999999999999997</v>
      </c>
      <c r="AM25" s="91">
        <f>IF(Table4[[#This Row],[ScopeP]]="Unchanged",6.42*Table4[[#This Row],[ISC BaseP]],IF(Table4[[#This Row],[ScopeP]]="Changed",7.52*(Table4[[#This Row],[ISC BaseP]] - 0.029) - 3.25 * POWER(Table4[[#This Row],[ISC BaseP]] - 0.02,15),NA()))</f>
        <v>1.4123999999999999</v>
      </c>
      <c r="AN25" s="91">
        <f>IF(Table4[[#This Row],[Impact Sub ScoreP]]&lt;=0,0,IF(Table4[[#This Row],[ScopeP]]="Unchanged",ROUNDUP(MIN((Table4[[#This Row],[Impact Sub ScoreP]]+Table4[[#This Row],[Exploitability Sub ScoreP]]),10),1),IF(Table4[[#This Row],[ScopeP]]="Changed",ROUNDUP(MIN((1.08*(Table4[[#This Row],[Impact Sub ScoreP]]+Table4[[#This Row],[Exploitability Sub ScoreP]])),10),1),NA())))</f>
        <v>2</v>
      </c>
      <c r="AO2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5" s="238" t="s">
        <v>577</v>
      </c>
      <c r="AR25" s="19"/>
    </row>
    <row r="26" spans="1:44" s="26" customFormat="1" ht="138">
      <c r="A26" s="84">
        <v>22</v>
      </c>
      <c r="B26" s="85" t="s">
        <v>177</v>
      </c>
      <c r="C26" s="86" t="str">
        <f>IF(VLOOKUP(Table4[[#This Row],[T ID]],Table5[#All],5,FALSE())="No","Not in scope",VLOOKUP(Table4[[#This Row],[T ID]],Table5[#All],2,FALSE()))</f>
        <v>Deliver directed malware
(CAPEC-185)</v>
      </c>
      <c r="D26" s="57" t="s">
        <v>139</v>
      </c>
      <c r="E26" s="86" t="str">
        <f>IF(VLOOKUP(Table4[[#This Row],[V ID]],Vulnerabilities[#All],3,FALSE())="No","Not in scope",VLOOKUP(Table4[[#This Row],[V ID]],Vulnerabilities[#All],2,FALSE()))</f>
        <v>InSecure Configuration for Software/OS on Mobile Devices, Laptops, Workstations, and Servers</v>
      </c>
      <c r="F26" s="87" t="s">
        <v>45</v>
      </c>
      <c r="G26" s="88" t="str">
        <f>VLOOKUP(Table4[[#This Row],[A ID]],Assets[#All],3,FALSE())</f>
        <v>Smart medic (Stryker device) System Component</v>
      </c>
      <c r="H26" s="19" t="s">
        <v>277</v>
      </c>
      <c r="I26" s="19" t="s">
        <v>436</v>
      </c>
      <c r="J26" s="89" t="s">
        <v>272</v>
      </c>
      <c r="K26" s="89" t="s">
        <v>272</v>
      </c>
      <c r="L26" s="89" t="s">
        <v>274</v>
      </c>
      <c r="M26" s="90" t="s">
        <v>273</v>
      </c>
      <c r="N26" s="90" t="s">
        <v>266</v>
      </c>
      <c r="O26" s="90" t="s">
        <v>274</v>
      </c>
      <c r="P26" s="90" t="s">
        <v>268</v>
      </c>
      <c r="Q26" s="90" t="s">
        <v>269</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275</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270</v>
      </c>
      <c r="AA26" s="19" t="s">
        <v>442</v>
      </c>
      <c r="AB26" s="19" t="s">
        <v>487</v>
      </c>
      <c r="AC26" s="89" t="s">
        <v>272</v>
      </c>
      <c r="AD26" s="89" t="s">
        <v>272</v>
      </c>
      <c r="AE26" s="89" t="s">
        <v>266</v>
      </c>
      <c r="AF26" s="90" t="s">
        <v>273</v>
      </c>
      <c r="AG26" s="90" t="s">
        <v>266</v>
      </c>
      <c r="AH26" s="90" t="s">
        <v>274</v>
      </c>
      <c r="AI26" s="90" t="s">
        <v>268</v>
      </c>
      <c r="AJ26" s="90" t="s">
        <v>269</v>
      </c>
      <c r="AK2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0.58274785800000017</v>
      </c>
      <c r="AL26" s="91">
        <f>(1 - ((1 - VLOOKUP(Table4[[#This Row],[ConfidentialityP]],'Reference - CVSSv3.0'!$B$16:$C$18,2,FALSE())) * (1 - VLOOKUP(Table4[[#This Row],[IntegrityP]],'Reference - CVSSv3.0'!$B$16:$C$18,2,FALSE())) *  (1 - VLOOKUP(Table4[[#This Row],[AvailabilityP]],'Reference - CVSSv3.0'!$B$16:$C$18,2,FALSE()))))</f>
        <v>0.21999999999999997</v>
      </c>
      <c r="AM26" s="91">
        <f>IF(Table4[[#This Row],[ScopeP]]="Unchanged",6.42*Table4[[#This Row],[ISC BaseP]],IF(Table4[[#This Row],[ScopeP]]="Changed",7.52*(Table4[[#This Row],[ISC BaseP]] - 0.029) - 3.25 * POWER(Table4[[#This Row],[ISC BaseP]] - 0.02,15),NA()))</f>
        <v>1.4123999999999999</v>
      </c>
      <c r="AN26" s="91">
        <f>IF(Table4[[#This Row],[Impact Sub ScoreP]]&lt;=0,0,IF(Table4[[#This Row],[ScopeP]]="Unchanged",ROUNDUP(MIN((Table4[[#This Row],[Impact Sub ScoreP]]+Table4[[#This Row],[Exploitability Sub ScoreP]]),10),1),IF(Table4[[#This Row],[ScopeP]]="Changed",ROUNDUP(MIN((1.08*(Table4[[#This Row],[Impact Sub ScoreP]]+Table4[[#This Row],[Exploitability Sub ScoreP]])),10),1),NA())))</f>
        <v>2</v>
      </c>
      <c r="AO2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6" s="238" t="s">
        <v>577</v>
      </c>
      <c r="AR26" s="19" t="s">
        <v>566</v>
      </c>
    </row>
    <row r="27" spans="1:44" s="26" customFormat="1" ht="207">
      <c r="A27" s="84">
        <v>23</v>
      </c>
      <c r="B27" s="85" t="s">
        <v>177</v>
      </c>
      <c r="C27" s="86" t="str">
        <f>IF(VLOOKUP(Table4[[#This Row],[T ID]],Table5[#All],5,FALSE())="No","Not in scope",VLOOKUP(Table4[[#This Row],[T ID]],Table5[#All],2,FALSE()))</f>
        <v>Deliver directed malware
(CAPEC-185)</v>
      </c>
      <c r="D27" s="57" t="s">
        <v>139</v>
      </c>
      <c r="E27" s="86" t="str">
        <f>IF(VLOOKUP(Table4[[#This Row],[V ID]],Vulnerabilities[#All],3,FALSE())="No","Not in scope",VLOOKUP(Table4[[#This Row],[V ID]],Vulnerabilities[#All],2,FALSE()))</f>
        <v>InSecure Configuration for Software/OS on Mobile Devices, Laptops, Workstations, and Servers</v>
      </c>
      <c r="F27" s="87" t="s">
        <v>37</v>
      </c>
      <c r="G27" s="88" t="str">
        <f>VLOOKUP(Table4[[#This Row],[A ID]],Assets[#All],3,FALSE())</f>
        <v>Tablet Resources - web cam, microphone, OTG devices, Removable USB, Tablet Application, Network interfaces (Bluetooth, Wifi)</v>
      </c>
      <c r="H27" s="19" t="s">
        <v>277</v>
      </c>
      <c r="I27" s="19" t="s">
        <v>436</v>
      </c>
      <c r="J27" s="89" t="s">
        <v>266</v>
      </c>
      <c r="K27" s="89" t="s">
        <v>266</v>
      </c>
      <c r="L27" s="89" t="s">
        <v>266</v>
      </c>
      <c r="M27" s="90" t="s">
        <v>273</v>
      </c>
      <c r="N27" s="90" t="s">
        <v>266</v>
      </c>
      <c r="O27" s="90" t="s">
        <v>266</v>
      </c>
      <c r="P27" s="90" t="s">
        <v>268</v>
      </c>
      <c r="Q27" s="90" t="s">
        <v>269</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266</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270</v>
      </c>
      <c r="AA27" s="19" t="s">
        <v>441</v>
      </c>
      <c r="AB27" s="19" t="s">
        <v>488</v>
      </c>
      <c r="AC27" s="89" t="s">
        <v>266</v>
      </c>
      <c r="AD27" s="89" t="s">
        <v>266</v>
      </c>
      <c r="AE27" s="89" t="s">
        <v>266</v>
      </c>
      <c r="AF27" s="90" t="s">
        <v>273</v>
      </c>
      <c r="AG27" s="90" t="s">
        <v>266</v>
      </c>
      <c r="AH27" s="90" t="s">
        <v>266</v>
      </c>
      <c r="AI27" s="90" t="s">
        <v>268</v>
      </c>
      <c r="AJ27" s="90" t="s">
        <v>269</v>
      </c>
      <c r="AK2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27" s="91">
        <f>(1 - ((1 - VLOOKUP(Table4[[#This Row],[ConfidentialityP]],'Reference - CVSSv3.0'!$B$16:$C$18,2,FALSE())) * (1 - VLOOKUP(Table4[[#This Row],[IntegrityP]],'Reference - CVSSv3.0'!$B$16:$C$18,2,FALSE())) *  (1 - VLOOKUP(Table4[[#This Row],[AvailabilityP]],'Reference - CVSSv3.0'!$B$16:$C$18,2,FALSE()))))</f>
        <v>0.52544799999999992</v>
      </c>
      <c r="AM27" s="91">
        <f>IF(Table4[[#This Row],[ScopeP]]="Unchanged",6.42*Table4[[#This Row],[ISC BaseP]],IF(Table4[[#This Row],[ScopeP]]="Changed",7.52*(Table4[[#This Row],[ISC BaseP]] - 0.029) - 3.25 * POWER(Table4[[#This Row],[ISC BaseP]] - 0.02,15),NA()))</f>
        <v>3.3733761599999994</v>
      </c>
      <c r="AN27"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2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7" s="238" t="s">
        <v>577</v>
      </c>
      <c r="AR27" s="19" t="s">
        <v>566</v>
      </c>
    </row>
    <row r="28" spans="1:44" s="26" customFormat="1" ht="138">
      <c r="A28" s="84">
        <v>24</v>
      </c>
      <c r="B28" s="85" t="s">
        <v>177</v>
      </c>
      <c r="C28" s="86" t="str">
        <f>IF(VLOOKUP(Table4[[#This Row],[T ID]],Table5[#All],5,FALSE())="No","Not in scope",VLOOKUP(Table4[[#This Row],[T ID]],Table5[#All],2,FALSE()))</f>
        <v>Deliver directed malware
(CAPEC-185)</v>
      </c>
      <c r="D28" s="57" t="s">
        <v>121</v>
      </c>
      <c r="E28" s="86" t="str">
        <f>IF(VLOOKUP(Table4[[#This Row],[V ID]],Vulnerabilities[#All],3,FALSE())="No","Not in scope",VLOOKUP(Table4[[#This Row],[V ID]],Vulnerabilities[#All],2,FALSE()))</f>
        <v>Unprotected external USB Port on the tablet/devices.</v>
      </c>
      <c r="F28" s="87" t="s">
        <v>61</v>
      </c>
      <c r="G28" s="88" t="str">
        <f>VLOOKUP(Table4[[#This Row],[A ID]],Assets[#All],3,FALSE())</f>
        <v>Wireless Network device (Scope of HDO)</v>
      </c>
      <c r="H28" s="19" t="s">
        <v>277</v>
      </c>
      <c r="I28" s="19" t="s">
        <v>436</v>
      </c>
      <c r="J28" s="89" t="s">
        <v>266</v>
      </c>
      <c r="K28" s="89" t="s">
        <v>266</v>
      </c>
      <c r="L28" s="89" t="s">
        <v>266</v>
      </c>
      <c r="M28" s="90" t="s">
        <v>267</v>
      </c>
      <c r="N28" s="90" t="s">
        <v>266</v>
      </c>
      <c r="O28" s="90" t="s">
        <v>266</v>
      </c>
      <c r="P28" s="90" t="s">
        <v>268</v>
      </c>
      <c r="Q28" s="90" t="s">
        <v>269</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275</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276</v>
      </c>
      <c r="AA28" s="19" t="s">
        <v>450</v>
      </c>
      <c r="AB28" s="19" t="s">
        <v>489</v>
      </c>
      <c r="AC28" s="89" t="s">
        <v>266</v>
      </c>
      <c r="AD28" s="89" t="s">
        <v>266</v>
      </c>
      <c r="AE28" s="89" t="s">
        <v>266</v>
      </c>
      <c r="AF28" s="90" t="s">
        <v>267</v>
      </c>
      <c r="AG28" s="90" t="s">
        <v>266</v>
      </c>
      <c r="AH28" s="90" t="s">
        <v>266</v>
      </c>
      <c r="AI28" s="90" t="s">
        <v>268</v>
      </c>
      <c r="AJ28" s="90" t="s">
        <v>269</v>
      </c>
      <c r="AK2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28" s="91">
        <f>(1 - ((1 - VLOOKUP(Table4[[#This Row],[ConfidentialityP]],'Reference - CVSSv3.0'!$B$16:$C$18,2,FALSE())) * (1 - VLOOKUP(Table4[[#This Row],[IntegrityP]],'Reference - CVSSv3.0'!$B$16:$C$18,2,FALSE())) *  (1 - VLOOKUP(Table4[[#This Row],[AvailabilityP]],'Reference - CVSSv3.0'!$B$16:$C$18,2,FALSE()))))</f>
        <v>0.52544799999999992</v>
      </c>
      <c r="AM28" s="91">
        <f>IF(Table4[[#This Row],[ScopeP]]="Unchanged",6.42*Table4[[#This Row],[ISC BaseP]],IF(Table4[[#This Row],[ScopeP]]="Changed",7.52*(Table4[[#This Row],[ISC BaseP]] - 0.029) - 3.25 * POWER(Table4[[#This Row],[ISC BaseP]] - 0.02,15),NA()))</f>
        <v>3.3733761599999994</v>
      </c>
      <c r="AN28"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2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8" s="238" t="s">
        <v>577</v>
      </c>
      <c r="AR28" s="19" t="s">
        <v>450</v>
      </c>
    </row>
    <row r="29" spans="1:44" s="26" customFormat="1" ht="207">
      <c r="A29" s="84">
        <v>25</v>
      </c>
      <c r="B29" s="85" t="s">
        <v>177</v>
      </c>
      <c r="C29" s="86" t="str">
        <f>IF(VLOOKUP(Table4[[#This Row],[T ID]],Table5[#All],5,FALSE())="No","Not in scope",VLOOKUP(Table4[[#This Row],[T ID]],Table5[#All],2,FALSE()))</f>
        <v>Deliver directed malware
(CAPEC-185)</v>
      </c>
      <c r="D29" s="57" t="s">
        <v>121</v>
      </c>
      <c r="E29" s="86" t="str">
        <f>IF(VLOOKUP(Table4[[#This Row],[V ID]],Vulnerabilities[#All],3,FALSE())="No","Not in scope",VLOOKUP(Table4[[#This Row],[V ID]],Vulnerabilities[#All],2,FALSE()))</f>
        <v>Unprotected external USB Port on the tablet/devices.</v>
      </c>
      <c r="F29" s="87" t="s">
        <v>37</v>
      </c>
      <c r="G29" s="88" t="str">
        <f>VLOOKUP(Table4[[#This Row],[A ID]],Assets[#All],3,FALSE())</f>
        <v>Tablet Resources - web cam, microphone, OTG devices, Removable USB, Tablet Application, Network interfaces (Bluetooth, Wifi)</v>
      </c>
      <c r="H29" s="19" t="s">
        <v>277</v>
      </c>
      <c r="I29" s="19" t="s">
        <v>436</v>
      </c>
      <c r="J29" s="89" t="s">
        <v>266</v>
      </c>
      <c r="K29" s="89" t="s">
        <v>266</v>
      </c>
      <c r="L29" s="89" t="s">
        <v>266</v>
      </c>
      <c r="M29" s="90" t="s">
        <v>267</v>
      </c>
      <c r="N29" s="90" t="s">
        <v>266</v>
      </c>
      <c r="O29" s="90" t="s">
        <v>266</v>
      </c>
      <c r="P29" s="90" t="s">
        <v>268</v>
      </c>
      <c r="Q29" s="90" t="s">
        <v>269</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275</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270</v>
      </c>
      <c r="AA29" s="19" t="s">
        <v>441</v>
      </c>
      <c r="AB29" s="19" t="s">
        <v>490</v>
      </c>
      <c r="AC29" s="89" t="s">
        <v>266</v>
      </c>
      <c r="AD29" s="89" t="s">
        <v>266</v>
      </c>
      <c r="AE29" s="89" t="s">
        <v>266</v>
      </c>
      <c r="AF29" s="90" t="s">
        <v>267</v>
      </c>
      <c r="AG29" s="90" t="s">
        <v>266</v>
      </c>
      <c r="AH29" s="90" t="s">
        <v>266</v>
      </c>
      <c r="AI29" s="90" t="s">
        <v>268</v>
      </c>
      <c r="AJ29" s="90" t="s">
        <v>269</v>
      </c>
      <c r="AK2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29" s="91">
        <f>(1 - ((1 - VLOOKUP(Table4[[#This Row],[ConfidentialityP]],'Reference - CVSSv3.0'!$B$16:$C$18,2,FALSE())) * (1 - VLOOKUP(Table4[[#This Row],[IntegrityP]],'Reference - CVSSv3.0'!$B$16:$C$18,2,FALSE())) *  (1 - VLOOKUP(Table4[[#This Row],[AvailabilityP]],'Reference - CVSSv3.0'!$B$16:$C$18,2,FALSE()))))</f>
        <v>0.52544799999999992</v>
      </c>
      <c r="AM29" s="91">
        <f>IF(Table4[[#This Row],[ScopeP]]="Unchanged",6.42*Table4[[#This Row],[ISC BaseP]],IF(Table4[[#This Row],[ScopeP]]="Changed",7.52*(Table4[[#This Row],[ISC BaseP]] - 0.029) - 3.25 * POWER(Table4[[#This Row],[ISC BaseP]] - 0.02,15),NA()))</f>
        <v>3.3733761599999994</v>
      </c>
      <c r="AN29"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2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9" s="238" t="s">
        <v>577</v>
      </c>
      <c r="AR29" s="19" t="s">
        <v>566</v>
      </c>
    </row>
    <row r="30" spans="1:44" s="222" customFormat="1" ht="276">
      <c r="A30" s="216">
        <v>26</v>
      </c>
      <c r="B30" s="85" t="s">
        <v>177</v>
      </c>
      <c r="C30" s="86" t="str">
        <f>IF(VLOOKUP(Table4[[#This Row],[T ID]],Table5[#All],5,FALSE())="No","Not in scope",VLOOKUP(Table4[[#This Row],[T ID]],Table5[#All],2,FALSE()))</f>
        <v>Deliver directed malware
(CAPEC-185)</v>
      </c>
      <c r="D30" s="57" t="s">
        <v>121</v>
      </c>
      <c r="E30" s="86" t="str">
        <f>IF(VLOOKUP(Table4[[#This Row],[V ID]],Vulnerabilities[#All],3,FALSE())="No","Not in scope",VLOOKUP(Table4[[#This Row],[V ID]],Vulnerabilities[#All],2,FALSE()))</f>
        <v>Unprotected external USB Port on the tablet/devices.</v>
      </c>
      <c r="F30" s="87" t="s">
        <v>70</v>
      </c>
      <c r="G30" s="88" t="str">
        <f>VLOOKUP(Table4[[#This Row],[A ID]],Assets[#All],3,FALSE())</f>
        <v>Smart medic app (Stryker Admin Web Application)</v>
      </c>
      <c r="H30" s="218" t="s">
        <v>277</v>
      </c>
      <c r="I30" s="19" t="s">
        <v>436</v>
      </c>
      <c r="J30" s="220" t="s">
        <v>266</v>
      </c>
      <c r="K30" s="220" t="s">
        <v>266</v>
      </c>
      <c r="L30" s="220" t="s">
        <v>266</v>
      </c>
      <c r="M30" s="220" t="s">
        <v>267</v>
      </c>
      <c r="N30" s="220" t="s">
        <v>266</v>
      </c>
      <c r="O30" s="220" t="s">
        <v>266</v>
      </c>
      <c r="P30" s="220" t="s">
        <v>268</v>
      </c>
      <c r="Q30" s="220" t="s">
        <v>269</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17" t="s">
        <v>266</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270</v>
      </c>
      <c r="AA30" s="19" t="s">
        <v>443</v>
      </c>
      <c r="AB30" s="19" t="s">
        <v>491</v>
      </c>
      <c r="AC30" s="220" t="s">
        <v>266</v>
      </c>
      <c r="AD30" s="220" t="s">
        <v>266</v>
      </c>
      <c r="AE30" s="220" t="s">
        <v>266</v>
      </c>
      <c r="AF30" s="220" t="s">
        <v>267</v>
      </c>
      <c r="AG30" s="220" t="s">
        <v>266</v>
      </c>
      <c r="AH30" s="220" t="s">
        <v>266</v>
      </c>
      <c r="AI30" s="220" t="s">
        <v>268</v>
      </c>
      <c r="AJ30" s="220" t="s">
        <v>269</v>
      </c>
      <c r="AK3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30" s="91">
        <f>(1 - ((1 - VLOOKUP(Table4[[#This Row],[ConfidentialityP]],'Reference - CVSSv3.0'!$B$16:$C$18,2,FALSE())) * (1 - VLOOKUP(Table4[[#This Row],[IntegrityP]],'Reference - CVSSv3.0'!$B$16:$C$18,2,FALSE())) *  (1 - VLOOKUP(Table4[[#This Row],[AvailabilityP]],'Reference - CVSSv3.0'!$B$16:$C$18,2,FALSE()))))</f>
        <v>0.52544799999999992</v>
      </c>
      <c r="AM30" s="91">
        <f>IF(Table4[[#This Row],[ScopeP]]="Unchanged",6.42*Table4[[#This Row],[ISC BaseP]],IF(Table4[[#This Row],[ScopeP]]="Changed",7.52*(Table4[[#This Row],[ISC BaseP]] - 0.029) - 3.25 * POWER(Table4[[#This Row],[ISC BaseP]] - 0.02,15),NA()))</f>
        <v>3.3733761599999994</v>
      </c>
      <c r="AN30"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3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0" s="238" t="s">
        <v>577</v>
      </c>
      <c r="AR30" s="218" t="s">
        <v>566</v>
      </c>
    </row>
    <row r="31" spans="1:44" s="26" customFormat="1" ht="205.35" customHeight="1">
      <c r="A31" s="84">
        <v>27</v>
      </c>
      <c r="B31" s="85" t="s">
        <v>177</v>
      </c>
      <c r="C31" s="86" t="str">
        <f>IF(VLOOKUP(Table4[[#This Row],[T ID]],Table5[#All],5,FALSE())="No","Not in scope",VLOOKUP(Table4[[#This Row],[T ID]],Table5[#All],2,FALSE()))</f>
        <v>Deliver directed malware
(CAPEC-185)</v>
      </c>
      <c r="D31" s="57" t="s">
        <v>97</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37</v>
      </c>
      <c r="G31" s="88" t="str">
        <f>VLOOKUP(Table4[[#This Row],[A ID]],Assets[#All],3,FALSE())</f>
        <v>Tablet Resources - web cam, microphone, OTG devices, Removable USB, Tablet Application, Network interfaces (Bluetooth, Wifi)</v>
      </c>
      <c r="H31" s="19" t="s">
        <v>439</v>
      </c>
      <c r="I31" s="19" t="s">
        <v>436</v>
      </c>
      <c r="J31" s="89" t="s">
        <v>272</v>
      </c>
      <c r="K31" s="89" t="s">
        <v>272</v>
      </c>
      <c r="L31" s="89" t="s">
        <v>274</v>
      </c>
      <c r="M31" s="90" t="s">
        <v>271</v>
      </c>
      <c r="N31" s="90" t="s">
        <v>266</v>
      </c>
      <c r="O31" s="90" t="s">
        <v>274</v>
      </c>
      <c r="P31" s="90" t="s">
        <v>268</v>
      </c>
      <c r="Q31" s="90" t="s">
        <v>269</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275</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407</v>
      </c>
      <c r="AA31" s="19" t="s">
        <v>451</v>
      </c>
      <c r="AB31" s="19" t="s">
        <v>492</v>
      </c>
      <c r="AC31" s="89" t="s">
        <v>272</v>
      </c>
      <c r="AD31" s="89" t="s">
        <v>272</v>
      </c>
      <c r="AE31" s="89" t="s">
        <v>266</v>
      </c>
      <c r="AF31" s="90" t="s">
        <v>271</v>
      </c>
      <c r="AG31" s="90" t="s">
        <v>266</v>
      </c>
      <c r="AH31" s="90" t="s">
        <v>274</v>
      </c>
      <c r="AI31" s="90" t="s">
        <v>268</v>
      </c>
      <c r="AJ31" s="90" t="s">
        <v>269</v>
      </c>
      <c r="AK3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0.90061032600000002</v>
      </c>
      <c r="AL31" s="91">
        <f>(1 - ((1 - VLOOKUP(Table4[[#This Row],[ConfidentialityP]],'Reference - CVSSv3.0'!$B$16:$C$18,2,FALSE())) * (1 - VLOOKUP(Table4[[#This Row],[IntegrityP]],'Reference - CVSSv3.0'!$B$16:$C$18,2,FALSE())) *  (1 - VLOOKUP(Table4[[#This Row],[AvailabilityP]],'Reference - CVSSv3.0'!$B$16:$C$18,2,FALSE()))))</f>
        <v>0.21999999999999997</v>
      </c>
      <c r="AM31" s="91">
        <f>IF(Table4[[#This Row],[ScopeP]]="Unchanged",6.42*Table4[[#This Row],[ISC BaseP]],IF(Table4[[#This Row],[ScopeP]]="Changed",7.52*(Table4[[#This Row],[ISC BaseP]] - 0.029) - 3.25 * POWER(Table4[[#This Row],[ISC BaseP]] - 0.02,15),NA()))</f>
        <v>1.4123999999999999</v>
      </c>
      <c r="AN31" s="91">
        <f>IF(Table4[[#This Row],[Impact Sub ScoreP]]&lt;=0,0,IF(Table4[[#This Row],[ScopeP]]="Unchanged",ROUNDUP(MIN((Table4[[#This Row],[Impact Sub ScoreP]]+Table4[[#This Row],[Exploitability Sub ScoreP]]),10),1),IF(Table4[[#This Row],[ScopeP]]="Changed",ROUNDUP(MIN((1.08*(Table4[[#This Row],[Impact Sub ScoreP]]+Table4[[#This Row],[Exploitability Sub ScoreP]])),10),1),NA())))</f>
        <v>2.4</v>
      </c>
      <c r="AO3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1" s="238" t="s">
        <v>577</v>
      </c>
      <c r="AR31" s="19" t="s">
        <v>566</v>
      </c>
    </row>
    <row r="32" spans="1:44" s="26" customFormat="1" ht="138">
      <c r="A32" s="84">
        <v>28</v>
      </c>
      <c r="B32" s="85" t="s">
        <v>177</v>
      </c>
      <c r="C32" s="86" t="str">
        <f>IF(VLOOKUP(Table4[[#This Row],[T ID]],Table5[#All],5,FALSE())="No","Not in scope",VLOOKUP(Table4[[#This Row],[T ID]],Table5[#All],2,FALSE()))</f>
        <v>Deliver directed malware
(CAPEC-185)</v>
      </c>
      <c r="D32" s="57" t="s">
        <v>110</v>
      </c>
      <c r="E32" s="86" t="str">
        <f>IF(VLOOKUP(Table4[[#This Row],[V ID]],Vulnerabilities[#All],3,FALSE())="No","Not in scope",VLOOKUP(Table4[[#This Row],[V ID]],Vulnerabilities[#All],2,FALSE()))</f>
        <v>Ineffective patch management of firware, OS and applications thoughout the information system plan</v>
      </c>
      <c r="F32" s="87" t="s">
        <v>52</v>
      </c>
      <c r="G32" s="88" t="str">
        <f>VLOOKUP(Table4[[#This Row],[A ID]],Assets[#All],3,FALSE())</f>
        <v>Device Maintainence tool (Hardware/Software)</v>
      </c>
      <c r="H32" s="19" t="s">
        <v>277</v>
      </c>
      <c r="I32" s="19" t="s">
        <v>436</v>
      </c>
      <c r="J32" s="89" t="s">
        <v>266</v>
      </c>
      <c r="K32" s="89" t="s">
        <v>266</v>
      </c>
      <c r="L32" s="89" t="s">
        <v>266</v>
      </c>
      <c r="M32" s="90" t="s">
        <v>273</v>
      </c>
      <c r="N32" s="90" t="s">
        <v>266</v>
      </c>
      <c r="O32" s="90" t="s">
        <v>266</v>
      </c>
      <c r="P32" s="90" t="s">
        <v>272</v>
      </c>
      <c r="Q32" s="90" t="s">
        <v>269</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266</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270</v>
      </c>
      <c r="AA32" s="19" t="s">
        <v>428</v>
      </c>
      <c r="AB32" s="19" t="s">
        <v>493</v>
      </c>
      <c r="AC32" s="89" t="s">
        <v>266</v>
      </c>
      <c r="AD32" s="89" t="s">
        <v>266</v>
      </c>
      <c r="AE32" s="89" t="s">
        <v>266</v>
      </c>
      <c r="AF32" s="90" t="s">
        <v>273</v>
      </c>
      <c r="AG32" s="90" t="s">
        <v>266</v>
      </c>
      <c r="AH32" s="90" t="s">
        <v>266</v>
      </c>
      <c r="AI32" s="90" t="s">
        <v>272</v>
      </c>
      <c r="AJ32" s="90" t="s">
        <v>269</v>
      </c>
      <c r="AK3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2" s="91">
        <f>(1 - ((1 - VLOOKUP(Table4[[#This Row],[ConfidentialityP]],'Reference - CVSSv3.0'!$B$16:$C$18,2,FALSE())) * (1 - VLOOKUP(Table4[[#This Row],[IntegrityP]],'Reference - CVSSv3.0'!$B$16:$C$18,2,FALSE())) *  (1 - VLOOKUP(Table4[[#This Row],[AvailabilityP]],'Reference - CVSSv3.0'!$B$16:$C$18,2,FALSE()))))</f>
        <v>0.52544799999999992</v>
      </c>
      <c r="AM32" s="91">
        <f>IF(Table4[[#This Row],[ScopeP]]="Unchanged",6.42*Table4[[#This Row],[ISC BaseP]],IF(Table4[[#This Row],[ScopeP]]="Changed",7.52*(Table4[[#This Row],[ISC BaseP]] - 0.029) - 3.25 * POWER(Table4[[#This Row],[ISC BaseP]] - 0.02,15),NA()))</f>
        <v>3.3733761599999994</v>
      </c>
      <c r="AN3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2" s="238" t="s">
        <v>577</v>
      </c>
      <c r="AR32" s="19"/>
    </row>
    <row r="33" spans="1:44" s="26" customFormat="1" ht="138">
      <c r="A33" s="84">
        <v>29</v>
      </c>
      <c r="B33" s="85" t="s">
        <v>177</v>
      </c>
      <c r="C33" s="86" t="str">
        <f>IF(VLOOKUP(Table4[[#This Row],[T ID]],Table5[#All],5,FALSE())="No","Not in scope",VLOOKUP(Table4[[#This Row],[T ID]],Table5[#All],2,FALSE()))</f>
        <v>Deliver directed malware
(CAPEC-185)</v>
      </c>
      <c r="D33" s="57" t="s">
        <v>110</v>
      </c>
      <c r="E33" s="86" t="str">
        <f>IF(VLOOKUP(Table4[[#This Row],[V ID]],Vulnerabilities[#All],3,FALSE())="No","Not in scope",VLOOKUP(Table4[[#This Row],[V ID]],Vulnerabilities[#All],2,FALSE()))</f>
        <v>Ineffective patch management of firware, OS and applications thoughout the information system plan</v>
      </c>
      <c r="F33" s="87" t="s">
        <v>45</v>
      </c>
      <c r="G33" s="88" t="str">
        <f>VLOOKUP(Table4[[#This Row],[A ID]],Assets[#All],3,FALSE())</f>
        <v>Smart medic (Stryker device) System Component</v>
      </c>
      <c r="H33" s="19" t="s">
        <v>277</v>
      </c>
      <c r="I33" s="19" t="s">
        <v>436</v>
      </c>
      <c r="J33" s="89" t="s">
        <v>266</v>
      </c>
      <c r="K33" s="89" t="s">
        <v>266</v>
      </c>
      <c r="L33" s="89" t="s">
        <v>266</v>
      </c>
      <c r="M33" s="90" t="s">
        <v>273</v>
      </c>
      <c r="N33" s="90" t="s">
        <v>266</v>
      </c>
      <c r="O33" s="90" t="s">
        <v>266</v>
      </c>
      <c r="P33" s="90" t="s">
        <v>272</v>
      </c>
      <c r="Q33" s="90" t="s">
        <v>269</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266</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270</v>
      </c>
      <c r="AA33" s="19" t="s">
        <v>444</v>
      </c>
      <c r="AB33" s="19" t="s">
        <v>494</v>
      </c>
      <c r="AC33" s="89" t="s">
        <v>266</v>
      </c>
      <c r="AD33" s="89" t="s">
        <v>266</v>
      </c>
      <c r="AE33" s="89" t="s">
        <v>266</v>
      </c>
      <c r="AF33" s="90" t="s">
        <v>273</v>
      </c>
      <c r="AG33" s="90" t="s">
        <v>266</v>
      </c>
      <c r="AH33" s="90" t="s">
        <v>266</v>
      </c>
      <c r="AI33" s="90" t="s">
        <v>272</v>
      </c>
      <c r="AJ33" s="90" t="s">
        <v>269</v>
      </c>
      <c r="AK3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3" s="91">
        <f>(1 - ((1 - VLOOKUP(Table4[[#This Row],[ConfidentialityP]],'Reference - CVSSv3.0'!$B$16:$C$18,2,FALSE())) * (1 - VLOOKUP(Table4[[#This Row],[IntegrityP]],'Reference - CVSSv3.0'!$B$16:$C$18,2,FALSE())) *  (1 - VLOOKUP(Table4[[#This Row],[AvailabilityP]],'Reference - CVSSv3.0'!$B$16:$C$18,2,FALSE()))))</f>
        <v>0.52544799999999992</v>
      </c>
      <c r="AM33" s="91">
        <f>IF(Table4[[#This Row],[ScopeP]]="Unchanged",6.42*Table4[[#This Row],[ISC BaseP]],IF(Table4[[#This Row],[ScopeP]]="Changed",7.52*(Table4[[#This Row],[ISC BaseP]] - 0.029) - 3.25 * POWER(Table4[[#This Row],[ISC BaseP]] - 0.02,15),NA()))</f>
        <v>3.3733761599999994</v>
      </c>
      <c r="AN33"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3" s="238" t="s">
        <v>577</v>
      </c>
      <c r="AR33" s="19" t="s">
        <v>566</v>
      </c>
    </row>
    <row r="34" spans="1:44" s="26" customFormat="1" ht="207">
      <c r="A34" s="84">
        <v>30</v>
      </c>
      <c r="B34" s="85" t="s">
        <v>177</v>
      </c>
      <c r="C34" s="86" t="str">
        <f>IF(VLOOKUP(Table4[[#This Row],[T ID]],Table5[#All],5,FALSE())="No","Not in scope",VLOOKUP(Table4[[#This Row],[T ID]],Table5[#All],2,FALSE()))</f>
        <v>Deliver directed malware
(CAPEC-185)</v>
      </c>
      <c r="D34" s="57" t="s">
        <v>110</v>
      </c>
      <c r="E34" s="86" t="str">
        <f>IF(VLOOKUP(Table4[[#This Row],[V ID]],Vulnerabilities[#All],3,FALSE())="No","Not in scope",VLOOKUP(Table4[[#This Row],[V ID]],Vulnerabilities[#All],2,FALSE()))</f>
        <v>Ineffective patch management of firware, OS and applications thoughout the information system plan</v>
      </c>
      <c r="F34" s="87" t="s">
        <v>37</v>
      </c>
      <c r="G34" s="88" t="str">
        <f>VLOOKUP(Table4[[#This Row],[A ID]],Assets[#All],3,FALSE())</f>
        <v>Tablet Resources - web cam, microphone, OTG devices, Removable USB, Tablet Application, Network interfaces (Bluetooth, Wifi)</v>
      </c>
      <c r="H34" s="19" t="s">
        <v>277</v>
      </c>
      <c r="I34" s="19" t="s">
        <v>436</v>
      </c>
      <c r="J34" s="89" t="s">
        <v>266</v>
      </c>
      <c r="K34" s="89" t="s">
        <v>266</v>
      </c>
      <c r="L34" s="89" t="s">
        <v>266</v>
      </c>
      <c r="M34" s="90" t="s">
        <v>273</v>
      </c>
      <c r="N34" s="90" t="s">
        <v>266</v>
      </c>
      <c r="O34" s="90" t="s">
        <v>266</v>
      </c>
      <c r="P34" s="90" t="s">
        <v>272</v>
      </c>
      <c r="Q34" s="90" t="s">
        <v>269</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266</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270</v>
      </c>
      <c r="AA34" s="19" t="s">
        <v>441</v>
      </c>
      <c r="AB34" s="19" t="s">
        <v>495</v>
      </c>
      <c r="AC34" s="89" t="s">
        <v>266</v>
      </c>
      <c r="AD34" s="89" t="s">
        <v>266</v>
      </c>
      <c r="AE34" s="89" t="s">
        <v>266</v>
      </c>
      <c r="AF34" s="90" t="s">
        <v>273</v>
      </c>
      <c r="AG34" s="90" t="s">
        <v>266</v>
      </c>
      <c r="AH34" s="90" t="s">
        <v>266</v>
      </c>
      <c r="AI34" s="90" t="s">
        <v>272</v>
      </c>
      <c r="AJ34" s="90" t="s">
        <v>269</v>
      </c>
      <c r="AK3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4" s="91">
        <f>(1 - ((1 - VLOOKUP(Table4[[#This Row],[ConfidentialityP]],'Reference - CVSSv3.0'!$B$16:$C$18,2,FALSE())) * (1 - VLOOKUP(Table4[[#This Row],[IntegrityP]],'Reference - CVSSv3.0'!$B$16:$C$18,2,FALSE())) *  (1 - VLOOKUP(Table4[[#This Row],[AvailabilityP]],'Reference - CVSSv3.0'!$B$16:$C$18,2,FALSE()))))</f>
        <v>0.52544799999999992</v>
      </c>
      <c r="AM34" s="91">
        <f>IF(Table4[[#This Row],[ScopeP]]="Unchanged",6.42*Table4[[#This Row],[ISC BaseP]],IF(Table4[[#This Row],[ScopeP]]="Changed",7.52*(Table4[[#This Row],[ISC BaseP]] - 0.029) - 3.25 * POWER(Table4[[#This Row],[ISC BaseP]] - 0.02,15),NA()))</f>
        <v>3.3733761599999994</v>
      </c>
      <c r="AN34"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4" s="238" t="s">
        <v>577</v>
      </c>
      <c r="AR34" s="19" t="s">
        <v>566</v>
      </c>
    </row>
    <row r="35" spans="1:44" s="26" customFormat="1" ht="150" customHeight="1">
      <c r="A35" s="84">
        <v>31</v>
      </c>
      <c r="B35" s="85" t="s">
        <v>177</v>
      </c>
      <c r="C35" s="86" t="str">
        <f>IF(VLOOKUP(Table4[[#This Row],[T ID]],Table5[#All],5,FALSE())="No","Not in scope",VLOOKUP(Table4[[#This Row],[T ID]],Table5[#All],2,FALSE()))</f>
        <v>Deliver directed malware
(CAPEC-185)</v>
      </c>
      <c r="D35" s="57" t="s">
        <v>119</v>
      </c>
      <c r="E35" s="86" t="str">
        <f>IF(VLOOKUP(Table4[[#This Row],[V ID]],Vulnerabilities[#All],3,FALSE())="No","Not in scope",VLOOKUP(Table4[[#This Row],[V ID]],Vulnerabilities[#All],2,FALSE()))</f>
        <v>Unprotected network port(s) on network devices and connection points</v>
      </c>
      <c r="F35" s="87" t="s">
        <v>45</v>
      </c>
      <c r="G35" s="88" t="str">
        <f>VLOOKUP(Table4[[#This Row],[A ID]],Assets[#All],3,FALSE())</f>
        <v>Smart medic (Stryker device) System Component</v>
      </c>
      <c r="H35" s="19" t="s">
        <v>277</v>
      </c>
      <c r="I35" s="19" t="s">
        <v>436</v>
      </c>
      <c r="J35" s="89" t="s">
        <v>272</v>
      </c>
      <c r="K35" s="89" t="s">
        <v>272</v>
      </c>
      <c r="L35" s="89" t="s">
        <v>274</v>
      </c>
      <c r="M35" s="90" t="s">
        <v>271</v>
      </c>
      <c r="N35" s="90" t="s">
        <v>266</v>
      </c>
      <c r="O35" s="90" t="s">
        <v>274</v>
      </c>
      <c r="P35" s="90" t="s">
        <v>272</v>
      </c>
      <c r="Q35" s="90" t="s">
        <v>269</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275</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408</v>
      </c>
      <c r="AA35" s="19" t="s">
        <v>452</v>
      </c>
      <c r="AB35" s="19" t="s">
        <v>496</v>
      </c>
      <c r="AC35" s="89" t="s">
        <v>272</v>
      </c>
      <c r="AD35" s="89" t="s">
        <v>272</v>
      </c>
      <c r="AE35" s="89" t="s">
        <v>266</v>
      </c>
      <c r="AF35" s="90" t="s">
        <v>271</v>
      </c>
      <c r="AG35" s="90" t="s">
        <v>266</v>
      </c>
      <c r="AH35" s="90" t="s">
        <v>274</v>
      </c>
      <c r="AI35" s="90" t="s">
        <v>272</v>
      </c>
      <c r="AJ35" s="90" t="s">
        <v>269</v>
      </c>
      <c r="AK3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35" s="91">
        <f>(1 - ((1 - VLOOKUP(Table4[[#This Row],[ConfidentialityP]],'Reference - CVSSv3.0'!$B$16:$C$18,2,FALSE())) * (1 - VLOOKUP(Table4[[#This Row],[IntegrityP]],'Reference - CVSSv3.0'!$B$16:$C$18,2,FALSE())) *  (1 - VLOOKUP(Table4[[#This Row],[AvailabilityP]],'Reference - CVSSv3.0'!$B$16:$C$18,2,FALSE()))))</f>
        <v>0.21999999999999997</v>
      </c>
      <c r="AM35" s="91">
        <f>IF(Table4[[#This Row],[ScopeP]]="Unchanged",6.42*Table4[[#This Row],[ISC BaseP]],IF(Table4[[#This Row],[ScopeP]]="Changed",7.52*(Table4[[#This Row],[ISC BaseP]] - 0.029) - 3.25 * POWER(Table4[[#This Row],[ISC BaseP]] - 0.02,15),NA()))</f>
        <v>1.4123999999999999</v>
      </c>
      <c r="AN35"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3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2.1</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5" s="238" t="s">
        <v>577</v>
      </c>
      <c r="AR35" s="19" t="s">
        <v>566</v>
      </c>
    </row>
    <row r="36" spans="1:44" s="26" customFormat="1" ht="207">
      <c r="A36" s="84">
        <v>32</v>
      </c>
      <c r="B36" s="85" t="s">
        <v>177</v>
      </c>
      <c r="C36" s="86" t="str">
        <f>IF(VLOOKUP(Table4[[#This Row],[T ID]],Table5[#All],5,FALSE())="No","Not in scope",VLOOKUP(Table4[[#This Row],[T ID]],Table5[#All],2,FALSE()))</f>
        <v>Deliver directed malware
(CAPEC-185)</v>
      </c>
      <c r="D36" s="57" t="s">
        <v>119</v>
      </c>
      <c r="E36" s="86" t="str">
        <f>IF(VLOOKUP(Table4[[#This Row],[V ID]],Vulnerabilities[#All],3,FALSE())="No","Not in scope",VLOOKUP(Table4[[#This Row],[V ID]],Vulnerabilities[#All],2,FALSE()))</f>
        <v>Unprotected network port(s) on network devices and connection points</v>
      </c>
      <c r="F36" s="87" t="s">
        <v>37</v>
      </c>
      <c r="G36" s="88" t="str">
        <f>VLOOKUP(Table4[[#This Row],[A ID]],Assets[#All],3,FALSE())</f>
        <v>Tablet Resources - web cam, microphone, OTG devices, Removable USB, Tablet Application, Network interfaces (Bluetooth, Wifi)</v>
      </c>
      <c r="H36" s="19" t="s">
        <v>277</v>
      </c>
      <c r="I36" s="19" t="s">
        <v>436</v>
      </c>
      <c r="J36" s="89" t="s">
        <v>272</v>
      </c>
      <c r="K36" s="89" t="s">
        <v>272</v>
      </c>
      <c r="L36" s="89" t="s">
        <v>274</v>
      </c>
      <c r="M36" s="90" t="s">
        <v>271</v>
      </c>
      <c r="N36" s="90" t="s">
        <v>266</v>
      </c>
      <c r="O36" s="90" t="s">
        <v>274</v>
      </c>
      <c r="P36" s="90" t="s">
        <v>272</v>
      </c>
      <c r="Q36" s="90" t="s">
        <v>269</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266</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270</v>
      </c>
      <c r="AA36" s="19" t="s">
        <v>441</v>
      </c>
      <c r="AB36" s="19" t="s">
        <v>497</v>
      </c>
      <c r="AC36" s="89" t="s">
        <v>272</v>
      </c>
      <c r="AD36" s="89" t="s">
        <v>272</v>
      </c>
      <c r="AE36" s="89" t="s">
        <v>266</v>
      </c>
      <c r="AF36" s="90" t="s">
        <v>271</v>
      </c>
      <c r="AG36" s="90" t="s">
        <v>266</v>
      </c>
      <c r="AH36" s="90" t="s">
        <v>274</v>
      </c>
      <c r="AI36" s="90" t="s">
        <v>272</v>
      </c>
      <c r="AJ36" s="90" t="s">
        <v>269</v>
      </c>
      <c r="AK3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36" s="91">
        <f>(1 - ((1 - VLOOKUP(Table4[[#This Row],[ConfidentialityP]],'Reference - CVSSv3.0'!$B$16:$C$18,2,FALSE())) * (1 - VLOOKUP(Table4[[#This Row],[IntegrityP]],'Reference - CVSSv3.0'!$B$16:$C$18,2,FALSE())) *  (1 - VLOOKUP(Table4[[#This Row],[AvailabilityP]],'Reference - CVSSv3.0'!$B$16:$C$18,2,FALSE()))))</f>
        <v>0.21999999999999997</v>
      </c>
      <c r="AM36" s="91">
        <f>IF(Table4[[#This Row],[ScopeP]]="Unchanged",6.42*Table4[[#This Row],[ISC BaseP]],IF(Table4[[#This Row],[ScopeP]]="Changed",7.52*(Table4[[#This Row],[ISC BaseP]] - 0.029) - 3.25 * POWER(Table4[[#This Row],[ISC BaseP]] - 0.02,15),NA()))</f>
        <v>1.4123999999999999</v>
      </c>
      <c r="AN36"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3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1.7000000000000002</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6" s="238" t="s">
        <v>577</v>
      </c>
      <c r="AR36" s="19" t="s">
        <v>566</v>
      </c>
    </row>
    <row r="37" spans="1:44" s="26" customFormat="1" ht="263.39999999999998" customHeight="1">
      <c r="A37" s="84">
        <v>33</v>
      </c>
      <c r="B37" s="85" t="s">
        <v>177</v>
      </c>
      <c r="C37" s="86" t="str">
        <f>IF(VLOOKUP(Table4[[#This Row],[T ID]],Table5[#All],5,FALSE())="No","Not in scope",VLOOKUP(Table4[[#This Row],[T ID]],Table5[#All],2,FALSE()))</f>
        <v>Deliver directed malware
(CAPEC-185)</v>
      </c>
      <c r="D37" s="57" t="s">
        <v>139</v>
      </c>
      <c r="E37" s="86" t="str">
        <f>IF(VLOOKUP(Table4[[#This Row],[V ID]],Vulnerabilities[#All],3,FALSE())="No","Not in scope",VLOOKUP(Table4[[#This Row],[V ID]],Vulnerabilities[#All],2,FALSE()))</f>
        <v>InSecure Configuration for Software/OS on Mobile Devices, Laptops, Workstations, and Servers</v>
      </c>
      <c r="F37" s="87" t="s">
        <v>70</v>
      </c>
      <c r="G37" s="88" t="str">
        <f>VLOOKUP(Table4[[#This Row],[A ID]],Assets[#All],3,FALSE())</f>
        <v>Smart medic app (Stryker Admin Web Application)</v>
      </c>
      <c r="H37" s="19" t="s">
        <v>277</v>
      </c>
      <c r="I37" s="19" t="s">
        <v>436</v>
      </c>
      <c r="J37" s="89" t="s">
        <v>272</v>
      </c>
      <c r="K37" s="89" t="s">
        <v>272</v>
      </c>
      <c r="L37" s="89" t="s">
        <v>274</v>
      </c>
      <c r="M37" s="90" t="s">
        <v>273</v>
      </c>
      <c r="N37" s="90" t="s">
        <v>274</v>
      </c>
      <c r="O37" s="90" t="s">
        <v>274</v>
      </c>
      <c r="P37" s="90" t="s">
        <v>268</v>
      </c>
      <c r="Q37" s="90" t="s">
        <v>269</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275</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278</v>
      </c>
      <c r="AA37" s="19" t="s">
        <v>453</v>
      </c>
      <c r="AB37" s="218" t="s">
        <v>498</v>
      </c>
      <c r="AC37" s="89" t="s">
        <v>272</v>
      </c>
      <c r="AD37" s="89" t="s">
        <v>272</v>
      </c>
      <c r="AE37" s="89" t="s">
        <v>266</v>
      </c>
      <c r="AF37" s="90" t="s">
        <v>273</v>
      </c>
      <c r="AG37" s="90" t="s">
        <v>274</v>
      </c>
      <c r="AH37" s="90" t="s">
        <v>274</v>
      </c>
      <c r="AI37" s="90" t="s">
        <v>268</v>
      </c>
      <c r="AJ37" s="90" t="s">
        <v>269</v>
      </c>
      <c r="AK3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0.33299877600000005</v>
      </c>
      <c r="AL37" s="91">
        <f>(1 - ((1 - VLOOKUP(Table4[[#This Row],[ConfidentialityP]],'Reference - CVSSv3.0'!$B$16:$C$18,2,FALSE())) * (1 - VLOOKUP(Table4[[#This Row],[IntegrityP]],'Reference - CVSSv3.0'!$B$16:$C$18,2,FALSE())) *  (1 - VLOOKUP(Table4[[#This Row],[AvailabilityP]],'Reference - CVSSv3.0'!$B$16:$C$18,2,FALSE()))))</f>
        <v>0.21999999999999997</v>
      </c>
      <c r="AM37" s="91">
        <f>IF(Table4[[#This Row],[ScopeP]]="Unchanged",6.42*Table4[[#This Row],[ISC BaseP]],IF(Table4[[#This Row],[ScopeP]]="Changed",7.52*(Table4[[#This Row],[ISC BaseP]] - 0.029) - 3.25 * POWER(Table4[[#This Row],[ISC BaseP]] - 0.02,15),NA()))</f>
        <v>1.4123999999999999</v>
      </c>
      <c r="AN37" s="91">
        <f>IF(Table4[[#This Row],[Impact Sub ScoreP]]&lt;=0,0,IF(Table4[[#This Row],[ScopeP]]="Unchanged",ROUNDUP(MIN((Table4[[#This Row],[Impact Sub ScoreP]]+Table4[[#This Row],[Exploitability Sub ScoreP]]),10),1),IF(Table4[[#This Row],[ScopeP]]="Changed",ROUNDUP(MIN((1.08*(Table4[[#This Row],[Impact Sub ScoreP]]+Table4[[#This Row],[Exploitability Sub ScoreP]])),10),1),NA())))</f>
        <v>1.8</v>
      </c>
      <c r="AO3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7" s="238" t="s">
        <v>577</v>
      </c>
      <c r="AR37" s="19" t="s">
        <v>566</v>
      </c>
    </row>
    <row r="38" spans="1:44" s="26" customFormat="1" ht="207">
      <c r="A38" s="84">
        <v>34</v>
      </c>
      <c r="B38" s="85" t="s">
        <v>177</v>
      </c>
      <c r="C38" s="86" t="str">
        <f>IF(VLOOKUP(Table4[[#This Row],[T ID]],Table5[#All],5,FALSE())="No","Not in scope",VLOOKUP(Table4[[#This Row],[T ID]],Table5[#All],2,FALSE()))</f>
        <v>Deliver directed malware
(CAPEC-185)</v>
      </c>
      <c r="D38" s="57" t="s">
        <v>139</v>
      </c>
      <c r="E38" s="86" t="str">
        <f>IF(VLOOKUP(Table4[[#This Row],[V ID]],Vulnerabilities[#All],3,FALSE())="No","Not in scope",VLOOKUP(Table4[[#This Row],[V ID]],Vulnerabilities[#All],2,FALSE()))</f>
        <v>InSecure Configuration for Software/OS on Mobile Devices, Laptops, Workstations, and Servers</v>
      </c>
      <c r="F38" s="87" t="s">
        <v>37</v>
      </c>
      <c r="G38" s="88" t="str">
        <f>VLOOKUP(Table4[[#This Row],[A ID]],Assets[#All],3,FALSE())</f>
        <v>Tablet Resources - web cam, microphone, OTG devices, Removable USB, Tablet Application, Network interfaces (Bluetooth, Wifi)</v>
      </c>
      <c r="H38" s="19" t="s">
        <v>277</v>
      </c>
      <c r="I38" s="19" t="s">
        <v>436</v>
      </c>
      <c r="J38" s="89" t="s">
        <v>266</v>
      </c>
      <c r="K38" s="89" t="s">
        <v>266</v>
      </c>
      <c r="L38" s="89" t="s">
        <v>266</v>
      </c>
      <c r="M38" s="90" t="s">
        <v>273</v>
      </c>
      <c r="N38" s="90" t="s">
        <v>266</v>
      </c>
      <c r="O38" s="90" t="s">
        <v>266</v>
      </c>
      <c r="P38" s="90" t="s">
        <v>268</v>
      </c>
      <c r="Q38" s="90" t="s">
        <v>269</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266</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270</v>
      </c>
      <c r="AA38" s="19" t="s">
        <v>441</v>
      </c>
      <c r="AB38" s="19" t="s">
        <v>499</v>
      </c>
      <c r="AC38" s="89" t="s">
        <v>266</v>
      </c>
      <c r="AD38" s="89" t="s">
        <v>266</v>
      </c>
      <c r="AE38" s="89" t="s">
        <v>266</v>
      </c>
      <c r="AF38" s="90" t="s">
        <v>273</v>
      </c>
      <c r="AG38" s="90" t="s">
        <v>266</v>
      </c>
      <c r="AH38" s="90" t="s">
        <v>266</v>
      </c>
      <c r="AI38" s="90" t="s">
        <v>268</v>
      </c>
      <c r="AJ38" s="90" t="s">
        <v>269</v>
      </c>
      <c r="AK3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38" s="91">
        <f>(1 - ((1 - VLOOKUP(Table4[[#This Row],[ConfidentialityP]],'Reference - CVSSv3.0'!$B$16:$C$18,2,FALSE())) * (1 - VLOOKUP(Table4[[#This Row],[IntegrityP]],'Reference - CVSSv3.0'!$B$16:$C$18,2,FALSE())) *  (1 - VLOOKUP(Table4[[#This Row],[AvailabilityP]],'Reference - CVSSv3.0'!$B$16:$C$18,2,FALSE()))))</f>
        <v>0.52544799999999992</v>
      </c>
      <c r="AM38" s="91">
        <f>IF(Table4[[#This Row],[ScopeP]]="Unchanged",6.42*Table4[[#This Row],[ISC BaseP]],IF(Table4[[#This Row],[ScopeP]]="Changed",7.52*(Table4[[#This Row],[ISC BaseP]] - 0.029) - 3.25 * POWER(Table4[[#This Row],[ISC BaseP]] - 0.02,15),NA()))</f>
        <v>3.3733761599999994</v>
      </c>
      <c r="AN38"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3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8" s="238" t="s">
        <v>577</v>
      </c>
      <c r="AR38" s="19" t="s">
        <v>566</v>
      </c>
    </row>
    <row r="39" spans="1:44" s="26" customFormat="1" ht="207">
      <c r="A39" s="84">
        <v>35</v>
      </c>
      <c r="B39" s="85" t="s">
        <v>177</v>
      </c>
      <c r="C39" s="86" t="str">
        <f>IF(VLOOKUP(Table4[[#This Row],[T ID]],Table5[#All],5,FALSE())="No","Not in scope",VLOOKUP(Table4[[#This Row],[T ID]],Table5[#All],2,FALSE()))</f>
        <v>Deliver directed malware
(CAPEC-185)</v>
      </c>
      <c r="D39" s="57" t="s">
        <v>128</v>
      </c>
      <c r="E39" s="86" t="str">
        <f>IF(VLOOKUP(Table4[[#This Row],[V ID]],Vulnerabilities[#All],3,FALSE())="No","Not in scope",VLOOKUP(Table4[[#This Row],[V ID]],Vulnerabilities[#All],2,FALSE()))</f>
        <v>Unencrypted data at rest in all possible locations</v>
      </c>
      <c r="F39" s="87" t="s">
        <v>37</v>
      </c>
      <c r="G39" s="88" t="str">
        <f>VLOOKUP(Table4[[#This Row],[A ID]],Assets[#All],3,FALSE())</f>
        <v>Tablet Resources - web cam, microphone, OTG devices, Removable USB, Tablet Application, Network interfaces (Bluetooth, Wifi)</v>
      </c>
      <c r="H39" s="19" t="s">
        <v>277</v>
      </c>
      <c r="I39" s="19" t="s">
        <v>436</v>
      </c>
      <c r="J39" s="89" t="s">
        <v>266</v>
      </c>
      <c r="K39" s="89" t="s">
        <v>266</v>
      </c>
      <c r="L39" s="89" t="s">
        <v>266</v>
      </c>
      <c r="M39" s="90" t="s">
        <v>273</v>
      </c>
      <c r="N39" s="90" t="s">
        <v>266</v>
      </c>
      <c r="O39" s="90" t="s">
        <v>266</v>
      </c>
      <c r="P39" s="90" t="s">
        <v>272</v>
      </c>
      <c r="Q39" s="90" t="s">
        <v>269</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266</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270</v>
      </c>
      <c r="AA39" s="19" t="s">
        <v>441</v>
      </c>
      <c r="AB39" s="19" t="s">
        <v>500</v>
      </c>
      <c r="AC39" s="89" t="s">
        <v>266</v>
      </c>
      <c r="AD39" s="89" t="s">
        <v>266</v>
      </c>
      <c r="AE39" s="89" t="s">
        <v>266</v>
      </c>
      <c r="AF39" s="90" t="s">
        <v>273</v>
      </c>
      <c r="AG39" s="90" t="s">
        <v>266</v>
      </c>
      <c r="AH39" s="90" t="s">
        <v>266</v>
      </c>
      <c r="AI39" s="90" t="s">
        <v>272</v>
      </c>
      <c r="AJ39" s="90" t="s">
        <v>269</v>
      </c>
      <c r="AK3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39" s="91">
        <f>(1 - ((1 - VLOOKUP(Table4[[#This Row],[ConfidentialityP]],'Reference - CVSSv3.0'!$B$16:$C$18,2,FALSE())) * (1 - VLOOKUP(Table4[[#This Row],[IntegrityP]],'Reference - CVSSv3.0'!$B$16:$C$18,2,FALSE())) *  (1 - VLOOKUP(Table4[[#This Row],[AvailabilityP]],'Reference - CVSSv3.0'!$B$16:$C$18,2,FALSE()))))</f>
        <v>0.52544799999999992</v>
      </c>
      <c r="AM39" s="91">
        <f>IF(Table4[[#This Row],[ScopeP]]="Unchanged",6.42*Table4[[#This Row],[ISC BaseP]],IF(Table4[[#This Row],[ScopeP]]="Changed",7.52*(Table4[[#This Row],[ISC BaseP]] - 0.029) - 3.25 * POWER(Table4[[#This Row],[ISC BaseP]] - 0.02,15),NA()))</f>
        <v>3.3733761599999994</v>
      </c>
      <c r="AN3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3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238" t="s">
        <v>577</v>
      </c>
      <c r="AR39" s="19" t="s">
        <v>566</v>
      </c>
    </row>
    <row r="40" spans="1:44" s="26" customFormat="1" ht="207">
      <c r="A40" s="84">
        <v>36</v>
      </c>
      <c r="B40" s="85" t="s">
        <v>177</v>
      </c>
      <c r="C40" s="86" t="str">
        <f>IF(VLOOKUP(Table4[[#This Row],[T ID]],Table5[#All],5,FALSE())="No","Not in scope",VLOOKUP(Table4[[#This Row],[T ID]],Table5[#All],2,FALSE()))</f>
        <v>Deliver directed malware
(CAPEC-185)</v>
      </c>
      <c r="D40" s="57" t="s">
        <v>128</v>
      </c>
      <c r="E40" s="86" t="str">
        <f>IF(VLOOKUP(Table4[[#This Row],[V ID]],Vulnerabilities[#All],3,FALSE())="No","Not in scope",VLOOKUP(Table4[[#This Row],[V ID]],Vulnerabilities[#All],2,FALSE()))</f>
        <v>Unencrypted data at rest in all possible locations</v>
      </c>
      <c r="F40" s="87" t="s">
        <v>41</v>
      </c>
      <c r="G40" s="88" t="str">
        <f>VLOOKUP(Table4[[#This Row],[A ID]],Assets[#All],3,FALSE())</f>
        <v>Tablet OS/network details &amp; Tablet Application</v>
      </c>
      <c r="H40" s="19" t="s">
        <v>277</v>
      </c>
      <c r="I40" s="19" t="s">
        <v>436</v>
      </c>
      <c r="J40" s="89" t="s">
        <v>266</v>
      </c>
      <c r="K40" s="89" t="s">
        <v>266</v>
      </c>
      <c r="L40" s="89" t="s">
        <v>266</v>
      </c>
      <c r="M40" s="90" t="s">
        <v>273</v>
      </c>
      <c r="N40" s="90" t="s">
        <v>266</v>
      </c>
      <c r="O40" s="90" t="s">
        <v>266</v>
      </c>
      <c r="P40" s="90" t="s">
        <v>272</v>
      </c>
      <c r="Q40" s="90" t="s">
        <v>269</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266</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270</v>
      </c>
      <c r="AA40" s="19" t="s">
        <v>445</v>
      </c>
      <c r="AB40" s="19" t="s">
        <v>501</v>
      </c>
      <c r="AC40" s="89" t="s">
        <v>266</v>
      </c>
      <c r="AD40" s="89" t="s">
        <v>266</v>
      </c>
      <c r="AE40" s="89" t="s">
        <v>266</v>
      </c>
      <c r="AF40" s="90" t="s">
        <v>273</v>
      </c>
      <c r="AG40" s="90" t="s">
        <v>266</v>
      </c>
      <c r="AH40" s="90" t="s">
        <v>266</v>
      </c>
      <c r="AI40" s="90" t="s">
        <v>272</v>
      </c>
      <c r="AJ40" s="90" t="s">
        <v>269</v>
      </c>
      <c r="AK4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40" s="91">
        <f>(1 - ((1 - VLOOKUP(Table4[[#This Row],[ConfidentialityP]],'Reference - CVSSv3.0'!$B$16:$C$18,2,FALSE())) * (1 - VLOOKUP(Table4[[#This Row],[IntegrityP]],'Reference - CVSSv3.0'!$B$16:$C$18,2,FALSE())) *  (1 - VLOOKUP(Table4[[#This Row],[AvailabilityP]],'Reference - CVSSv3.0'!$B$16:$C$18,2,FALSE()))))</f>
        <v>0.52544799999999992</v>
      </c>
      <c r="AM40" s="91">
        <f>IF(Table4[[#This Row],[ScopeP]]="Unchanged",6.42*Table4[[#This Row],[ISC BaseP]],IF(Table4[[#This Row],[ScopeP]]="Changed",7.52*(Table4[[#This Row],[ISC BaseP]] - 0.029) - 3.25 * POWER(Table4[[#This Row],[ISC BaseP]] - 0.02,15),NA()))</f>
        <v>3.3733761599999994</v>
      </c>
      <c r="AN40"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4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238" t="s">
        <v>577</v>
      </c>
      <c r="AR40" s="19" t="s">
        <v>566</v>
      </c>
    </row>
    <row r="41" spans="1:44" s="26" customFormat="1" ht="207">
      <c r="A41" s="84">
        <v>37</v>
      </c>
      <c r="B41" s="85" t="s">
        <v>177</v>
      </c>
      <c r="C41" s="86" t="str">
        <f>IF(VLOOKUP(Table4[[#This Row],[T ID]],Table5[#All],5,FALSE())="No","Not in scope",VLOOKUP(Table4[[#This Row],[T ID]],Table5[#All],2,FALSE()))</f>
        <v>Deliver directed malware
(CAPEC-185)</v>
      </c>
      <c r="D41" s="57" t="s">
        <v>128</v>
      </c>
      <c r="E41" s="86" t="str">
        <f>IF(VLOOKUP(Table4[[#This Row],[V ID]],Vulnerabilities[#All],3,FALSE())="No","Not in scope",VLOOKUP(Table4[[#This Row],[V ID]],Vulnerabilities[#All],2,FALSE()))</f>
        <v>Unencrypted data at rest in all possible locations</v>
      </c>
      <c r="F41" s="87" t="s">
        <v>70</v>
      </c>
      <c r="G41" s="88" t="str">
        <f>VLOOKUP(Table4[[#This Row],[A ID]],Assets[#All],3,FALSE())</f>
        <v>Smart medic app (Stryker Admin Web Application)</v>
      </c>
      <c r="H41" s="19" t="s">
        <v>277</v>
      </c>
      <c r="I41" s="19" t="s">
        <v>436</v>
      </c>
      <c r="J41" s="89" t="s">
        <v>266</v>
      </c>
      <c r="K41" s="89" t="s">
        <v>266</v>
      </c>
      <c r="L41" s="89" t="s">
        <v>266</v>
      </c>
      <c r="M41" s="90" t="s">
        <v>273</v>
      </c>
      <c r="N41" s="90" t="s">
        <v>266</v>
      </c>
      <c r="O41" s="90" t="s">
        <v>266</v>
      </c>
      <c r="P41" s="90" t="s">
        <v>272</v>
      </c>
      <c r="Q41" s="90" t="s">
        <v>269</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266</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279</v>
      </c>
      <c r="AA41" s="19" t="s">
        <v>457</v>
      </c>
      <c r="AB41" s="19" t="s">
        <v>502</v>
      </c>
      <c r="AC41" s="89" t="s">
        <v>266</v>
      </c>
      <c r="AD41" s="89" t="s">
        <v>266</v>
      </c>
      <c r="AE41" s="89" t="s">
        <v>266</v>
      </c>
      <c r="AF41" s="90" t="s">
        <v>273</v>
      </c>
      <c r="AG41" s="90" t="s">
        <v>266</v>
      </c>
      <c r="AH41" s="90" t="s">
        <v>266</v>
      </c>
      <c r="AI41" s="90" t="s">
        <v>272</v>
      </c>
      <c r="AJ41" s="90" t="s">
        <v>269</v>
      </c>
      <c r="AK4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41" s="91">
        <f>(1 - ((1 - VLOOKUP(Table4[[#This Row],[ConfidentialityP]],'Reference - CVSSv3.0'!$B$16:$C$18,2,FALSE())) * (1 - VLOOKUP(Table4[[#This Row],[IntegrityP]],'Reference - CVSSv3.0'!$B$16:$C$18,2,FALSE())) *  (1 - VLOOKUP(Table4[[#This Row],[AvailabilityP]],'Reference - CVSSv3.0'!$B$16:$C$18,2,FALSE()))))</f>
        <v>0.52544799999999992</v>
      </c>
      <c r="AM41" s="91">
        <f>IF(Table4[[#This Row],[ScopeP]]="Unchanged",6.42*Table4[[#This Row],[ISC BaseP]],IF(Table4[[#This Row],[ScopeP]]="Changed",7.52*(Table4[[#This Row],[ISC BaseP]] - 0.029) - 3.25 * POWER(Table4[[#This Row],[ISC BaseP]] - 0.02,15),NA()))</f>
        <v>3.3733761599999994</v>
      </c>
      <c r="AN4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4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1" s="238" t="s">
        <v>577</v>
      </c>
      <c r="AR41" s="19" t="s">
        <v>450</v>
      </c>
    </row>
    <row r="42" spans="1:44" s="26" customFormat="1" ht="207">
      <c r="A42" s="84">
        <v>38</v>
      </c>
      <c r="B42" s="85" t="s">
        <v>181</v>
      </c>
      <c r="C42" s="86" t="str">
        <f>IF(VLOOKUP(Table4[[#This Row],[T ID]],Table5[#All],5,FALSE())="No","Not in scope",VLOOKUP(Table4[[#This Row],[T ID]],Table5[#All],2,FALSE()))</f>
        <v>Gaining Access
([S]TRID[E])</v>
      </c>
      <c r="D42" s="57" t="s">
        <v>119</v>
      </c>
      <c r="E42" s="86" t="str">
        <f>IF(VLOOKUP(Table4[[#This Row],[V ID]],Vulnerabilities[#All],3,FALSE())="No","Not in scope",VLOOKUP(Table4[[#This Row],[V ID]],Vulnerabilities[#All],2,FALSE()))</f>
        <v>Unprotected network port(s) on network devices and connection points</v>
      </c>
      <c r="F42" s="87" t="s">
        <v>41</v>
      </c>
      <c r="G42" s="88" t="str">
        <f>VLOOKUP(Table4[[#This Row],[A ID]],Assets[#All],3,FALSE())</f>
        <v>Tablet OS/network details &amp; Tablet Application</v>
      </c>
      <c r="H42" s="19" t="s">
        <v>280</v>
      </c>
      <c r="I42" s="19" t="s">
        <v>436</v>
      </c>
      <c r="J42" s="89" t="s">
        <v>272</v>
      </c>
      <c r="K42" s="89" t="s">
        <v>272</v>
      </c>
      <c r="L42" s="89" t="s">
        <v>266</v>
      </c>
      <c r="M42" s="90" t="s">
        <v>271</v>
      </c>
      <c r="N42" s="90" t="s">
        <v>266</v>
      </c>
      <c r="O42" s="90" t="s">
        <v>266</v>
      </c>
      <c r="P42" s="90" t="s">
        <v>272</v>
      </c>
      <c r="Q42" s="90" t="s">
        <v>269</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266</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270</v>
      </c>
      <c r="AA42" s="19" t="s">
        <v>441</v>
      </c>
      <c r="AB42" s="19" t="s">
        <v>503</v>
      </c>
      <c r="AC42" s="89" t="s">
        <v>272</v>
      </c>
      <c r="AD42" s="89" t="s">
        <v>272</v>
      </c>
      <c r="AE42" s="89" t="s">
        <v>266</v>
      </c>
      <c r="AF42" s="90" t="s">
        <v>271</v>
      </c>
      <c r="AG42" s="90" t="s">
        <v>266</v>
      </c>
      <c r="AH42" s="90" t="s">
        <v>266</v>
      </c>
      <c r="AI42" s="90" t="s">
        <v>272</v>
      </c>
      <c r="AJ42" s="90" t="s">
        <v>269</v>
      </c>
      <c r="AK4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42" s="91">
        <f>(1 - ((1 - VLOOKUP(Table4[[#This Row],[ConfidentialityP]],'Reference - CVSSv3.0'!$B$16:$C$18,2,FALSE())) * (1 - VLOOKUP(Table4[[#This Row],[IntegrityP]],'Reference - CVSSv3.0'!$B$16:$C$18,2,FALSE())) *  (1 - VLOOKUP(Table4[[#This Row],[AvailabilityP]],'Reference - CVSSv3.0'!$B$16:$C$18,2,FALSE()))))</f>
        <v>0.21999999999999997</v>
      </c>
      <c r="AM42" s="91">
        <f>IF(Table4[[#This Row],[ScopeP]]="Unchanged",6.42*Table4[[#This Row],[ISC BaseP]],IF(Table4[[#This Row],[ScopeP]]="Changed",7.52*(Table4[[#This Row],[ISC BaseP]] - 0.029) - 3.25 * POWER(Table4[[#This Row],[ISC BaseP]] - 0.02,15),NA()))</f>
        <v>1.4123999999999999</v>
      </c>
      <c r="AN42"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4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2" s="238" t="s">
        <v>577</v>
      </c>
      <c r="AR42" s="19" t="s">
        <v>566</v>
      </c>
    </row>
    <row r="43" spans="1:44" s="26" customFormat="1" ht="317.39999999999998">
      <c r="A43" s="84">
        <v>39</v>
      </c>
      <c r="B43" s="85" t="s">
        <v>181</v>
      </c>
      <c r="C43" s="86" t="str">
        <f>IF(VLOOKUP(Table4[[#This Row],[T ID]],Table5[#All],5,FALSE())="No","Not in scope",VLOOKUP(Table4[[#This Row],[T ID]],Table5[#All],2,FALSE()))</f>
        <v>Gaining Access
([S]TRID[E])</v>
      </c>
      <c r="D43" s="57" t="s">
        <v>119</v>
      </c>
      <c r="E43" s="86" t="str">
        <f>IF(VLOOKUP(Table4[[#This Row],[V ID]],Vulnerabilities[#All],3,FALSE())="No","Not in scope",VLOOKUP(Table4[[#This Row],[V ID]],Vulnerabilities[#All],2,FALSE()))</f>
        <v>Unprotected network port(s) on network devices and connection points</v>
      </c>
      <c r="F43" s="87" t="s">
        <v>70</v>
      </c>
      <c r="G43" s="88" t="str">
        <f>VLOOKUP(Table4[[#This Row],[A ID]],Assets[#All],3,FALSE())</f>
        <v>Smart medic app (Stryker Admin Web Application)</v>
      </c>
      <c r="H43" s="19" t="s">
        <v>280</v>
      </c>
      <c r="I43" s="19" t="s">
        <v>436</v>
      </c>
      <c r="J43" s="89" t="s">
        <v>272</v>
      </c>
      <c r="K43" s="89" t="s">
        <v>266</v>
      </c>
      <c r="L43" s="89" t="s">
        <v>274</v>
      </c>
      <c r="M43" s="90" t="s">
        <v>271</v>
      </c>
      <c r="N43" s="90" t="s">
        <v>266</v>
      </c>
      <c r="O43" s="90" t="s">
        <v>274</v>
      </c>
      <c r="P43" s="90" t="s">
        <v>272</v>
      </c>
      <c r="Q43" s="90" t="s">
        <v>269</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266</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409</v>
      </c>
      <c r="AA43" s="19" t="s">
        <v>454</v>
      </c>
      <c r="AB43" s="19" t="s">
        <v>504</v>
      </c>
      <c r="AC43" s="89" t="s">
        <v>272</v>
      </c>
      <c r="AD43" s="89" t="s">
        <v>266</v>
      </c>
      <c r="AE43" s="89" t="s">
        <v>266</v>
      </c>
      <c r="AF43" s="90" t="s">
        <v>271</v>
      </c>
      <c r="AG43" s="90" t="s">
        <v>266</v>
      </c>
      <c r="AH43" s="90" t="s">
        <v>274</v>
      </c>
      <c r="AI43" s="90" t="s">
        <v>272</v>
      </c>
      <c r="AJ43" s="90" t="s">
        <v>269</v>
      </c>
      <c r="AK4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1.2347077050000002</v>
      </c>
      <c r="AL43" s="91">
        <f>(1 - ((1 - VLOOKUP(Table4[[#This Row],[ConfidentialityP]],'Reference - CVSSv3.0'!$B$16:$C$18,2,FALSE())) * (1 - VLOOKUP(Table4[[#This Row],[IntegrityP]],'Reference - CVSSv3.0'!$B$16:$C$18,2,FALSE())) *  (1 - VLOOKUP(Table4[[#This Row],[AvailabilityP]],'Reference - CVSSv3.0'!$B$16:$C$18,2,FALSE()))))</f>
        <v>0.39159999999999995</v>
      </c>
      <c r="AM43" s="91">
        <f>IF(Table4[[#This Row],[ScopeP]]="Unchanged",6.42*Table4[[#This Row],[ISC BaseP]],IF(Table4[[#This Row],[ScopeP]]="Changed",7.52*(Table4[[#This Row],[ISC BaseP]] - 0.029) - 3.25 * POWER(Table4[[#This Row],[ISC BaseP]] - 0.02,15),NA()))</f>
        <v>2.5140719999999996</v>
      </c>
      <c r="AN43" s="91">
        <f>IF(Table4[[#This Row],[Impact Sub ScoreP]]&lt;=0,0,IF(Table4[[#This Row],[ScopeP]]="Unchanged",ROUNDUP(MIN((Table4[[#This Row],[Impact Sub ScoreP]]+Table4[[#This Row],[Exploitability Sub ScoreP]]),10),1),IF(Table4[[#This Row],[ScopeP]]="Changed",ROUNDUP(MIN((1.08*(Table4[[#This Row],[Impact Sub ScoreP]]+Table4[[#This Row],[Exploitability Sub ScoreP]])),10),1),NA())))</f>
        <v>3.8000000000000003</v>
      </c>
      <c r="AO4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3" s="238" t="s">
        <v>577</v>
      </c>
      <c r="AR43" s="19" t="s">
        <v>566</v>
      </c>
    </row>
    <row r="44" spans="1:44" s="26" customFormat="1" ht="207">
      <c r="A44" s="84">
        <v>40</v>
      </c>
      <c r="B44" s="85" t="s">
        <v>181</v>
      </c>
      <c r="C44" s="86" t="str">
        <f>IF(VLOOKUP(Table4[[#This Row],[T ID]],Table5[#All],5,FALSE())="No","Not in scope",VLOOKUP(Table4[[#This Row],[T ID]],Table5[#All],2,FALSE()))</f>
        <v>Gaining Access
([S]TRID[E])</v>
      </c>
      <c r="D44" s="57" t="s">
        <v>119</v>
      </c>
      <c r="E44" s="86" t="str">
        <f>IF(VLOOKUP(Table4[[#This Row],[V ID]],Vulnerabilities[#All],3,FALSE())="No","Not in scope",VLOOKUP(Table4[[#This Row],[V ID]],Vulnerabilities[#All],2,FALSE()))</f>
        <v>Unprotected network port(s) on network devices and connection points</v>
      </c>
      <c r="F44" s="87" t="s">
        <v>37</v>
      </c>
      <c r="G44" s="88" t="str">
        <f>VLOOKUP(Table4[[#This Row],[A ID]],Assets[#All],3,FALSE())</f>
        <v>Tablet Resources - web cam, microphone, OTG devices, Removable USB, Tablet Application, Network interfaces (Bluetooth, Wifi)</v>
      </c>
      <c r="H44" s="19" t="s">
        <v>280</v>
      </c>
      <c r="I44" s="19" t="s">
        <v>436</v>
      </c>
      <c r="J44" s="89" t="s">
        <v>272</v>
      </c>
      <c r="K44" s="89" t="s">
        <v>266</v>
      </c>
      <c r="L44" s="89" t="s">
        <v>272</v>
      </c>
      <c r="M44" s="90" t="s">
        <v>271</v>
      </c>
      <c r="N44" s="90" t="s">
        <v>266</v>
      </c>
      <c r="O44" s="90" t="s">
        <v>266</v>
      </c>
      <c r="P44" s="90" t="s">
        <v>272</v>
      </c>
      <c r="Q44" s="90" t="s">
        <v>269</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266</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270</v>
      </c>
      <c r="AA44" s="19" t="s">
        <v>441</v>
      </c>
      <c r="AB44" s="19" t="s">
        <v>505</v>
      </c>
      <c r="AC44" s="89" t="s">
        <v>272</v>
      </c>
      <c r="AD44" s="89" t="s">
        <v>266</v>
      </c>
      <c r="AE44" s="89" t="s">
        <v>272</v>
      </c>
      <c r="AF44" s="90" t="s">
        <v>271</v>
      </c>
      <c r="AG44" s="90" t="s">
        <v>266</v>
      </c>
      <c r="AH44" s="90" t="s">
        <v>266</v>
      </c>
      <c r="AI44" s="90" t="s">
        <v>272</v>
      </c>
      <c r="AJ44" s="90" t="s">
        <v>269</v>
      </c>
      <c r="AK4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44" s="91">
        <f>(1 - ((1 - VLOOKUP(Table4[[#This Row],[ConfidentialityP]],'Reference - CVSSv3.0'!$B$16:$C$18,2,FALSE())) * (1 - VLOOKUP(Table4[[#This Row],[IntegrityP]],'Reference - CVSSv3.0'!$B$16:$C$18,2,FALSE())) *  (1 - VLOOKUP(Table4[[#This Row],[AvailabilityP]],'Reference - CVSSv3.0'!$B$16:$C$18,2,FALSE()))))</f>
        <v>0.21999999999999997</v>
      </c>
      <c r="AM44" s="91">
        <f>IF(Table4[[#This Row],[ScopeP]]="Unchanged",6.42*Table4[[#This Row],[ISC BaseP]],IF(Table4[[#This Row],[ScopeP]]="Changed",7.52*(Table4[[#This Row],[ISC BaseP]] - 0.029) - 3.25 * POWER(Table4[[#This Row],[ISC BaseP]] - 0.02,15),NA()))</f>
        <v>1.4123999999999999</v>
      </c>
      <c r="AN44"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4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238" t="s">
        <v>577</v>
      </c>
      <c r="AR44" s="19" t="s">
        <v>566</v>
      </c>
    </row>
    <row r="45" spans="1:44" s="26" customFormat="1" ht="345">
      <c r="A45" s="84">
        <v>41</v>
      </c>
      <c r="B45" s="85" t="s">
        <v>181</v>
      </c>
      <c r="C45" s="86" t="str">
        <f>IF(VLOOKUP(Table4[[#This Row],[T ID]],Table5[#All],5,FALSE())="No","Not in scope",VLOOKUP(Table4[[#This Row],[T ID]],Table5[#All],2,FALSE()))</f>
        <v>Gaining Access
([S]TRID[E])</v>
      </c>
      <c r="D45" s="57" t="s">
        <v>93</v>
      </c>
      <c r="E45" s="86" t="str">
        <f>IF(VLOOKUP(Table4[[#This Row],[V ID]],Vulnerabilities[#All],3,FALSE())="No","Not in scope",VLOOKUP(Table4[[#This Row],[V ID]],Vulnerabilities[#All],2,FALSE()))</f>
        <v>Devices with default passwords needs to be checked for bruteforce attacks</v>
      </c>
      <c r="F45" s="87" t="s">
        <v>49</v>
      </c>
      <c r="G45" s="88" t="str">
        <f>VLOOKUP(Table4[[#This Row],[A ID]],Assets[#All],3,FALSE())</f>
        <v>Authentication/Authorisation method of all device(s)/app</v>
      </c>
      <c r="H45" s="19" t="s">
        <v>280</v>
      </c>
      <c r="I45" s="19" t="s">
        <v>436</v>
      </c>
      <c r="J45" s="89" t="s">
        <v>266</v>
      </c>
      <c r="K45" s="89" t="s">
        <v>272</v>
      </c>
      <c r="L45" s="89" t="s">
        <v>274</v>
      </c>
      <c r="M45" s="90" t="s">
        <v>267</v>
      </c>
      <c r="N45" s="90" t="s">
        <v>266</v>
      </c>
      <c r="O45" s="90" t="s">
        <v>266</v>
      </c>
      <c r="P45" s="90" t="s">
        <v>272</v>
      </c>
      <c r="Q45" s="90" t="s">
        <v>269</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275</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281</v>
      </c>
      <c r="AA45" s="19" t="s">
        <v>431</v>
      </c>
      <c r="AB45" s="19" t="s">
        <v>506</v>
      </c>
      <c r="AC45" s="89" t="s">
        <v>266</v>
      </c>
      <c r="AD45" s="89" t="s">
        <v>272</v>
      </c>
      <c r="AE45" s="89" t="s">
        <v>266</v>
      </c>
      <c r="AF45" s="90" t="s">
        <v>267</v>
      </c>
      <c r="AG45" s="90" t="s">
        <v>266</v>
      </c>
      <c r="AH45" s="90" t="s">
        <v>266</v>
      </c>
      <c r="AI45" s="90" t="s">
        <v>272</v>
      </c>
      <c r="AJ45" s="90" t="s">
        <v>269</v>
      </c>
      <c r="AK4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5" s="91">
        <f>(1 - ((1 - VLOOKUP(Table4[[#This Row],[ConfidentialityP]],'Reference - CVSSv3.0'!$B$16:$C$18,2,FALSE())) * (1 - VLOOKUP(Table4[[#This Row],[IntegrityP]],'Reference - CVSSv3.0'!$B$16:$C$18,2,FALSE())) *  (1 - VLOOKUP(Table4[[#This Row],[AvailabilityP]],'Reference - CVSSv3.0'!$B$16:$C$18,2,FALSE()))))</f>
        <v>0.39159999999999995</v>
      </c>
      <c r="AM45" s="91">
        <f>IF(Table4[[#This Row],[ScopeP]]="Unchanged",6.42*Table4[[#This Row],[ISC BaseP]],IF(Table4[[#This Row],[ScopeP]]="Changed",7.52*(Table4[[#This Row],[ISC BaseP]] - 0.029) - 3.25 * POWER(Table4[[#This Row],[ISC BaseP]] - 0.02,15),NA()))</f>
        <v>2.5140719999999996</v>
      </c>
      <c r="AN45" s="9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5" s="238" t="s">
        <v>577</v>
      </c>
      <c r="AR45" s="19"/>
    </row>
    <row r="46" spans="1:44" s="26" customFormat="1" ht="303.60000000000002">
      <c r="A46" s="84">
        <v>42</v>
      </c>
      <c r="B46" s="85" t="s">
        <v>181</v>
      </c>
      <c r="C46" s="86" t="str">
        <f>IF(VLOOKUP(Table4[[#This Row],[T ID]],Table5[#All],5,FALSE())="No","Not in scope",VLOOKUP(Table4[[#This Row],[T ID]],Table5[#All],2,FALSE()))</f>
        <v>Gaining Access
([S]TRID[E])</v>
      </c>
      <c r="D46" s="57" t="s">
        <v>93</v>
      </c>
      <c r="E46" s="86" t="str">
        <f>IF(VLOOKUP(Table4[[#This Row],[V ID]],Vulnerabilities[#All],3,FALSE())="No","Not in scope",VLOOKUP(Table4[[#This Row],[V ID]],Vulnerabilities[#All],2,FALSE()))</f>
        <v>Devices with default passwords needs to be checked for bruteforce attacks</v>
      </c>
      <c r="F46" s="87" t="s">
        <v>58</v>
      </c>
      <c r="G46" s="88" t="str">
        <f>VLOOKUP(Table4[[#This Row],[A ID]],Assets[#All],3,FALSE())</f>
        <v>Interface/API Communication</v>
      </c>
      <c r="H46" s="19" t="s">
        <v>280</v>
      </c>
      <c r="I46" s="19" t="s">
        <v>436</v>
      </c>
      <c r="J46" s="89" t="s">
        <v>266</v>
      </c>
      <c r="K46" s="89" t="s">
        <v>272</v>
      </c>
      <c r="L46" s="89" t="s">
        <v>266</v>
      </c>
      <c r="M46" s="90" t="s">
        <v>267</v>
      </c>
      <c r="N46" s="90" t="s">
        <v>266</v>
      </c>
      <c r="O46" s="90" t="s">
        <v>266</v>
      </c>
      <c r="P46" s="90" t="s">
        <v>272</v>
      </c>
      <c r="Q46" s="90" t="s">
        <v>269</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266</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282</v>
      </c>
      <c r="AA46" s="19" t="s">
        <v>423</v>
      </c>
      <c r="AB46" s="19" t="s">
        <v>507</v>
      </c>
      <c r="AC46" s="89" t="s">
        <v>266</v>
      </c>
      <c r="AD46" s="89" t="s">
        <v>272</v>
      </c>
      <c r="AE46" s="89" t="s">
        <v>266</v>
      </c>
      <c r="AF46" s="90" t="s">
        <v>267</v>
      </c>
      <c r="AG46" s="90" t="s">
        <v>266</v>
      </c>
      <c r="AH46" s="90" t="s">
        <v>266</v>
      </c>
      <c r="AI46" s="90" t="s">
        <v>272</v>
      </c>
      <c r="AJ46" s="90" t="s">
        <v>269</v>
      </c>
      <c r="AK4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6" s="91">
        <f>(1 - ((1 - VLOOKUP(Table4[[#This Row],[ConfidentialityP]],'Reference - CVSSv3.0'!$B$16:$C$18,2,FALSE())) * (1 - VLOOKUP(Table4[[#This Row],[IntegrityP]],'Reference - CVSSv3.0'!$B$16:$C$18,2,FALSE())) *  (1 - VLOOKUP(Table4[[#This Row],[AvailabilityP]],'Reference - CVSSv3.0'!$B$16:$C$18,2,FALSE()))))</f>
        <v>0.39159999999999995</v>
      </c>
      <c r="AM46" s="91">
        <f>IF(Table4[[#This Row],[ScopeP]]="Unchanged",6.42*Table4[[#This Row],[ISC BaseP]],IF(Table4[[#This Row],[ScopeP]]="Changed",7.52*(Table4[[#This Row],[ISC BaseP]] - 0.029) - 3.25 * POWER(Table4[[#This Row],[ISC BaseP]] - 0.02,15),NA()))</f>
        <v>2.5140719999999996</v>
      </c>
      <c r="AN46" s="9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6" s="238" t="s">
        <v>577</v>
      </c>
      <c r="AR46" s="19"/>
    </row>
    <row r="47" spans="1:44" ht="345">
      <c r="A47" s="84">
        <v>43</v>
      </c>
      <c r="B47" s="85" t="s">
        <v>181</v>
      </c>
      <c r="C47" s="86" t="str">
        <f>IF(VLOOKUP(Table4[[#This Row],[T ID]],Table5[#All],5,FALSE())="No","Not in scope",VLOOKUP(Table4[[#This Row],[T ID]],Table5[#All],2,FALSE()))</f>
        <v>Gaining Access
([S]TRID[E])</v>
      </c>
      <c r="D47" s="57" t="s">
        <v>99</v>
      </c>
      <c r="E47" s="86" t="str">
        <f>IF(VLOOKUP(Table4[[#This Row],[V ID]],Vulnerabilities[#All],3,FALSE())="No","Not in scope",VLOOKUP(Table4[[#This Row],[V ID]],Vulnerabilities[#All],2,FALSE()))</f>
        <v>The password complexity or location vulnerability. Like weak passwords and hardcoded passwords.</v>
      </c>
      <c r="F47" s="87" t="s">
        <v>49</v>
      </c>
      <c r="G47" s="88" t="str">
        <f>VLOOKUP(Table4[[#This Row],[A ID]],Assets[#All],3,FALSE())</f>
        <v>Authentication/Authorisation method of all device(s)/app</v>
      </c>
      <c r="H47" s="19" t="s">
        <v>280</v>
      </c>
      <c r="I47" s="19" t="s">
        <v>436</v>
      </c>
      <c r="J47" s="89" t="s">
        <v>266</v>
      </c>
      <c r="K47" s="89" t="s">
        <v>272</v>
      </c>
      <c r="L47" s="89" t="s">
        <v>274</v>
      </c>
      <c r="M47" s="90" t="s">
        <v>273</v>
      </c>
      <c r="N47" s="90" t="s">
        <v>266</v>
      </c>
      <c r="O47" s="90" t="s">
        <v>266</v>
      </c>
      <c r="P47" s="90" t="s">
        <v>268</v>
      </c>
      <c r="Q47" s="90" t="s">
        <v>269</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266</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283</v>
      </c>
      <c r="AA47" s="19" t="s">
        <v>424</v>
      </c>
      <c r="AB47" s="19" t="s">
        <v>508</v>
      </c>
      <c r="AC47" s="89" t="s">
        <v>266</v>
      </c>
      <c r="AD47" s="89" t="s">
        <v>272</v>
      </c>
      <c r="AE47" s="89" t="s">
        <v>266</v>
      </c>
      <c r="AF47" s="90" t="s">
        <v>273</v>
      </c>
      <c r="AG47" s="90" t="s">
        <v>266</v>
      </c>
      <c r="AH47" s="90" t="s">
        <v>266</v>
      </c>
      <c r="AI47" s="90" t="s">
        <v>268</v>
      </c>
      <c r="AJ47" s="90" t="s">
        <v>269</v>
      </c>
      <c r="AK4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47" s="91">
        <f>(1 - ((1 - VLOOKUP(Table4[[#This Row],[ConfidentialityP]],'Reference - CVSSv3.0'!$B$16:$C$18,2,FALSE())) * (1 - VLOOKUP(Table4[[#This Row],[IntegrityP]],'Reference - CVSSv3.0'!$B$16:$C$18,2,FALSE())) *  (1 - VLOOKUP(Table4[[#This Row],[AvailabilityP]],'Reference - CVSSv3.0'!$B$16:$C$18,2,FALSE()))))</f>
        <v>0.39159999999999995</v>
      </c>
      <c r="AM47" s="91">
        <f>IF(Table4[[#This Row],[ScopeP]]="Unchanged",6.42*Table4[[#This Row],[ISC BaseP]],IF(Table4[[#This Row],[ScopeP]]="Changed",7.52*(Table4[[#This Row],[ISC BaseP]] - 0.029) - 3.25 * POWER(Table4[[#This Row],[ISC BaseP]] - 0.02,15),NA()))</f>
        <v>2.5140719999999996</v>
      </c>
      <c r="AN47"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4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7" s="238" t="s">
        <v>577</v>
      </c>
      <c r="AR47" s="19"/>
    </row>
    <row r="48" spans="1:44" ht="409.5" customHeight="1">
      <c r="A48" s="84">
        <v>44</v>
      </c>
      <c r="B48" s="85" t="s">
        <v>181</v>
      </c>
      <c r="C48" s="86" t="str">
        <f>IF(VLOOKUP(Table4[[#This Row],[T ID]],Table5[#All],5,FALSE())="No","Not in scope",VLOOKUP(Table4[[#This Row],[T ID]],Table5[#All],2,FALSE()))</f>
        <v>Gaining Access
([S]TRID[E])</v>
      </c>
      <c r="D48" s="57" t="s">
        <v>101</v>
      </c>
      <c r="E48" s="86" t="str">
        <f>IF(VLOOKUP(Table4[[#This Row],[V ID]],Vulnerabilities[#All],3,FALSE())="No","Not in scope",VLOOKUP(Table4[[#This Row],[V ID]],Vulnerabilities[#All],2,FALSE()))</f>
        <v>Checking authentication modes for possible hacks and bypasses</v>
      </c>
      <c r="F48" s="87" t="s">
        <v>49</v>
      </c>
      <c r="G48" s="88" t="str">
        <f>VLOOKUP(Table4[[#This Row],[A ID]],Assets[#All],3,FALSE())</f>
        <v>Authentication/Authorisation method of all device(s)/app</v>
      </c>
      <c r="H48" s="19" t="s">
        <v>280</v>
      </c>
      <c r="I48" s="19" t="s">
        <v>436</v>
      </c>
      <c r="J48" s="89" t="s">
        <v>266</v>
      </c>
      <c r="K48" s="89" t="s">
        <v>266</v>
      </c>
      <c r="L48" s="89" t="s">
        <v>266</v>
      </c>
      <c r="M48" s="90" t="s">
        <v>267</v>
      </c>
      <c r="N48" s="90" t="s">
        <v>266</v>
      </c>
      <c r="O48" s="90" t="s">
        <v>266</v>
      </c>
      <c r="P48" s="90" t="s">
        <v>272</v>
      </c>
      <c r="Q48" s="90" t="s">
        <v>269</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266</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285</v>
      </c>
      <c r="AA48" s="19" t="s">
        <v>410</v>
      </c>
      <c r="AB48" s="19" t="s">
        <v>509</v>
      </c>
      <c r="AC48" s="89" t="s">
        <v>266</v>
      </c>
      <c r="AD48" s="89" t="s">
        <v>266</v>
      </c>
      <c r="AE48" s="89" t="s">
        <v>266</v>
      </c>
      <c r="AF48" s="90" t="s">
        <v>267</v>
      </c>
      <c r="AG48" s="90" t="s">
        <v>266</v>
      </c>
      <c r="AH48" s="90" t="s">
        <v>266</v>
      </c>
      <c r="AI48" s="90" t="s">
        <v>272</v>
      </c>
      <c r="AJ48" s="90" t="s">
        <v>269</v>
      </c>
      <c r="AK4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8" s="91">
        <f>(1 - ((1 - VLOOKUP(Table4[[#This Row],[ConfidentialityP]],'Reference - CVSSv3.0'!$B$16:$C$18,2,FALSE())) * (1 - VLOOKUP(Table4[[#This Row],[IntegrityP]],'Reference - CVSSv3.0'!$B$16:$C$18,2,FALSE())) *  (1 - VLOOKUP(Table4[[#This Row],[AvailabilityP]],'Reference - CVSSv3.0'!$B$16:$C$18,2,FALSE()))))</f>
        <v>0.52544799999999992</v>
      </c>
      <c r="AM48" s="91">
        <f>IF(Table4[[#This Row],[ScopeP]]="Unchanged",6.42*Table4[[#This Row],[ISC BaseP]],IF(Table4[[#This Row],[ScopeP]]="Changed",7.52*(Table4[[#This Row],[ISC BaseP]] - 0.029) - 3.25 * POWER(Table4[[#This Row],[ISC BaseP]] - 0.02,15),NA()))</f>
        <v>3.3733761599999994</v>
      </c>
      <c r="AN48"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4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8" s="238" t="s">
        <v>577</v>
      </c>
      <c r="AR48" s="19"/>
    </row>
    <row r="49" spans="1:44" ht="370.5" customHeight="1">
      <c r="A49" s="84">
        <v>45</v>
      </c>
      <c r="B49" s="85" t="s">
        <v>181</v>
      </c>
      <c r="C49" s="86" t="str">
        <f>IF(VLOOKUP(Table4[[#This Row],[T ID]],Table5[#All],5,FALSE())="No","Not in scope",VLOOKUP(Table4[[#This Row],[T ID]],Table5[#All],2,FALSE()))</f>
        <v>Gaining Access
([S]TRID[E])</v>
      </c>
      <c r="D49" s="57" t="s">
        <v>101</v>
      </c>
      <c r="E49" s="86" t="str">
        <f>IF(VLOOKUP(Table4[[#This Row],[V ID]],Vulnerabilities[#All],3,FALSE())="No","Not in scope",VLOOKUP(Table4[[#This Row],[V ID]],Vulnerabilities[#All],2,FALSE()))</f>
        <v>Checking authentication modes for possible hacks and bypasses</v>
      </c>
      <c r="F49" s="87" t="s">
        <v>70</v>
      </c>
      <c r="G49" s="88" t="str">
        <f>VLOOKUP(Table4[[#This Row],[A ID]],Assets[#All],3,FALSE())</f>
        <v>Smart medic app (Stryker Admin Web Application)</v>
      </c>
      <c r="H49" s="19" t="s">
        <v>280</v>
      </c>
      <c r="I49" s="19" t="s">
        <v>436</v>
      </c>
      <c r="J49" s="89" t="s">
        <v>266</v>
      </c>
      <c r="K49" s="89" t="s">
        <v>266</v>
      </c>
      <c r="L49" s="89" t="s">
        <v>266</v>
      </c>
      <c r="M49" s="90" t="s">
        <v>267</v>
      </c>
      <c r="N49" s="90" t="s">
        <v>266</v>
      </c>
      <c r="O49" s="90" t="s">
        <v>266</v>
      </c>
      <c r="P49" s="90" t="s">
        <v>272</v>
      </c>
      <c r="Q49" s="90" t="s">
        <v>269</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266</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284</v>
      </c>
      <c r="AA49" s="19" t="s">
        <v>411</v>
      </c>
      <c r="AB49" s="19" t="s">
        <v>510</v>
      </c>
      <c r="AC49" s="89" t="s">
        <v>266</v>
      </c>
      <c r="AD49" s="89" t="s">
        <v>266</v>
      </c>
      <c r="AE49" s="89" t="s">
        <v>266</v>
      </c>
      <c r="AF49" s="90" t="s">
        <v>267</v>
      </c>
      <c r="AG49" s="90" t="s">
        <v>266</v>
      </c>
      <c r="AH49" s="90" t="s">
        <v>266</v>
      </c>
      <c r="AI49" s="90" t="s">
        <v>272</v>
      </c>
      <c r="AJ49" s="90" t="s">
        <v>269</v>
      </c>
      <c r="AK4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49" s="91">
        <f>(1 - ((1 - VLOOKUP(Table4[[#This Row],[ConfidentialityP]],'Reference - CVSSv3.0'!$B$16:$C$18,2,FALSE())) * (1 - VLOOKUP(Table4[[#This Row],[IntegrityP]],'Reference - CVSSv3.0'!$B$16:$C$18,2,FALSE())) *  (1 - VLOOKUP(Table4[[#This Row],[AvailabilityP]],'Reference - CVSSv3.0'!$B$16:$C$18,2,FALSE()))))</f>
        <v>0.52544799999999992</v>
      </c>
      <c r="AM49" s="91">
        <f>IF(Table4[[#This Row],[ScopeP]]="Unchanged",6.42*Table4[[#This Row],[ISC BaseP]],IF(Table4[[#This Row],[ScopeP]]="Changed",7.52*(Table4[[#This Row],[ISC BaseP]] - 0.029) - 3.25 * POWER(Table4[[#This Row],[ISC BaseP]] - 0.02,15),NA()))</f>
        <v>3.3733761599999994</v>
      </c>
      <c r="AN49"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4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9" s="238" t="s">
        <v>577</v>
      </c>
      <c r="AR49" s="19"/>
    </row>
    <row r="50" spans="1:44" ht="213.75" customHeight="1">
      <c r="A50" s="84">
        <v>46</v>
      </c>
      <c r="B50" s="85" t="s">
        <v>181</v>
      </c>
      <c r="C50" s="86" t="str">
        <f>IF(VLOOKUP(Table4[[#This Row],[T ID]],Table5[#All],5,FALSE())="No","Not in scope",VLOOKUP(Table4[[#This Row],[T ID]],Table5[#All],2,FALSE()))</f>
        <v>Gaining Access
([S]TRID[E])</v>
      </c>
      <c r="D50" s="57" t="s">
        <v>101</v>
      </c>
      <c r="E50" s="86" t="str">
        <f>IF(VLOOKUP(Table4[[#This Row],[V ID]],Vulnerabilities[#All],3,FALSE())="No","Not in scope",VLOOKUP(Table4[[#This Row],[V ID]],Vulnerabilities[#All],2,FALSE()))</f>
        <v>Checking authentication modes for possible hacks and bypasses</v>
      </c>
      <c r="F50" s="87" t="s">
        <v>73</v>
      </c>
      <c r="G50" s="88" t="str">
        <f>VLOOKUP(Table4[[#This Row],[A ID]],Assets[#All],3,FALSE())</f>
        <v>Smart medic app (Azure Portal Administrator)</v>
      </c>
      <c r="H50" s="19" t="s">
        <v>280</v>
      </c>
      <c r="I50" s="19" t="s">
        <v>436</v>
      </c>
      <c r="J50" s="89" t="s">
        <v>266</v>
      </c>
      <c r="K50" s="89" t="s">
        <v>266</v>
      </c>
      <c r="L50" s="89" t="s">
        <v>266</v>
      </c>
      <c r="M50" s="90" t="s">
        <v>267</v>
      </c>
      <c r="N50" s="90" t="s">
        <v>266</v>
      </c>
      <c r="O50" s="90" t="s">
        <v>266</v>
      </c>
      <c r="P50" s="90" t="s">
        <v>272</v>
      </c>
      <c r="Q50" s="90" t="s">
        <v>269</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266</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285</v>
      </c>
      <c r="AA50" s="19" t="s">
        <v>429</v>
      </c>
      <c r="AB50" s="19" t="s">
        <v>511</v>
      </c>
      <c r="AC50" s="89" t="s">
        <v>266</v>
      </c>
      <c r="AD50" s="89" t="s">
        <v>266</v>
      </c>
      <c r="AE50" s="89" t="s">
        <v>266</v>
      </c>
      <c r="AF50" s="90" t="s">
        <v>267</v>
      </c>
      <c r="AG50" s="90" t="s">
        <v>266</v>
      </c>
      <c r="AH50" s="90" t="s">
        <v>266</v>
      </c>
      <c r="AI50" s="90" t="s">
        <v>272</v>
      </c>
      <c r="AJ50" s="90" t="s">
        <v>269</v>
      </c>
      <c r="AK5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0" s="91">
        <f>(1 - ((1 - VLOOKUP(Table4[[#This Row],[ConfidentialityP]],'Reference - CVSSv3.0'!$B$16:$C$18,2,FALSE())) * (1 - VLOOKUP(Table4[[#This Row],[IntegrityP]],'Reference - CVSSv3.0'!$B$16:$C$18,2,FALSE())) *  (1 - VLOOKUP(Table4[[#This Row],[AvailabilityP]],'Reference - CVSSv3.0'!$B$16:$C$18,2,FALSE()))))</f>
        <v>0.52544799999999992</v>
      </c>
      <c r="AM50" s="91">
        <f>IF(Table4[[#This Row],[ScopeP]]="Unchanged",6.42*Table4[[#This Row],[ISC BaseP]],IF(Table4[[#This Row],[ScopeP]]="Changed",7.52*(Table4[[#This Row],[ISC BaseP]] - 0.029) - 3.25 * POWER(Table4[[#This Row],[ISC BaseP]] - 0.02,15),NA()))</f>
        <v>3.3733761599999994</v>
      </c>
      <c r="AN5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0" s="238" t="s">
        <v>577</v>
      </c>
      <c r="AR50" s="19"/>
    </row>
    <row r="51" spans="1:44" ht="213.75" customHeight="1">
      <c r="A51" s="84">
        <v>47</v>
      </c>
      <c r="B51" s="85" t="s">
        <v>181</v>
      </c>
      <c r="C51" s="86" t="str">
        <f>IF(VLOOKUP(Table4[[#This Row],[T ID]],Table5[#All],5,FALSE())="No","Not in scope",VLOOKUP(Table4[[#This Row],[T ID]],Table5[#All],2,FALSE()))</f>
        <v>Gaining Access
([S]TRID[E])</v>
      </c>
      <c r="D51" s="57" t="s">
        <v>121</v>
      </c>
      <c r="E51" s="86" t="str">
        <f>IF(VLOOKUP(Table4[[#This Row],[V ID]],Vulnerabilities[#All],3,FALSE())="No","Not in scope",VLOOKUP(Table4[[#This Row],[V ID]],Vulnerabilities[#All],2,FALSE()))</f>
        <v>Unprotected external USB Port on the tablet/devices.</v>
      </c>
      <c r="F51" s="87" t="s">
        <v>37</v>
      </c>
      <c r="G51" s="88" t="str">
        <f>VLOOKUP(Table4[[#This Row],[A ID]],Assets[#All],3,FALSE())</f>
        <v>Tablet Resources - web cam, microphone, OTG devices, Removable USB, Tablet Application, Network interfaces (Bluetooth, Wifi)</v>
      </c>
      <c r="H51" s="19" t="s">
        <v>280</v>
      </c>
      <c r="I51" s="19" t="s">
        <v>436</v>
      </c>
      <c r="J51" s="89" t="s">
        <v>266</v>
      </c>
      <c r="K51" s="89" t="s">
        <v>266</v>
      </c>
      <c r="L51" s="89" t="s">
        <v>266</v>
      </c>
      <c r="M51" s="90" t="s">
        <v>267</v>
      </c>
      <c r="N51" s="90" t="s">
        <v>266</v>
      </c>
      <c r="O51" s="90" t="s">
        <v>266</v>
      </c>
      <c r="P51" s="90" t="s">
        <v>268</v>
      </c>
      <c r="Q51" s="90" t="s">
        <v>269</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266</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270</v>
      </c>
      <c r="AA51" s="19" t="s">
        <v>446</v>
      </c>
      <c r="AB51" s="19" t="s">
        <v>512</v>
      </c>
      <c r="AC51" s="89" t="s">
        <v>266</v>
      </c>
      <c r="AD51" s="89" t="s">
        <v>266</v>
      </c>
      <c r="AE51" s="89" t="s">
        <v>266</v>
      </c>
      <c r="AF51" s="90" t="s">
        <v>267</v>
      </c>
      <c r="AG51" s="90" t="s">
        <v>266</v>
      </c>
      <c r="AH51" s="90" t="s">
        <v>266</v>
      </c>
      <c r="AI51" s="90" t="s">
        <v>268</v>
      </c>
      <c r="AJ51" s="90" t="s">
        <v>269</v>
      </c>
      <c r="AK5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0.486604272</v>
      </c>
      <c r="AL51" s="91">
        <f>(1 - ((1 - VLOOKUP(Table4[[#This Row],[ConfidentialityP]],'Reference - CVSSv3.0'!$B$16:$C$18,2,FALSE())) * (1 - VLOOKUP(Table4[[#This Row],[IntegrityP]],'Reference - CVSSv3.0'!$B$16:$C$18,2,FALSE())) *  (1 - VLOOKUP(Table4[[#This Row],[AvailabilityP]],'Reference - CVSSv3.0'!$B$16:$C$18,2,FALSE()))))</f>
        <v>0.52544799999999992</v>
      </c>
      <c r="AM51" s="91">
        <f>IF(Table4[[#This Row],[ScopeP]]="Unchanged",6.42*Table4[[#This Row],[ISC BaseP]],IF(Table4[[#This Row],[ScopeP]]="Changed",7.52*(Table4[[#This Row],[ISC BaseP]] - 0.029) - 3.25 * POWER(Table4[[#This Row],[ISC BaseP]] - 0.02,15),NA()))</f>
        <v>3.3733761599999994</v>
      </c>
      <c r="AN51"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5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1" s="238" t="s">
        <v>577</v>
      </c>
      <c r="AR51" s="19" t="s">
        <v>566</v>
      </c>
    </row>
    <row r="52" spans="1:44" s="214" customFormat="1" ht="342" customHeight="1">
      <c r="A52" s="209">
        <v>48</v>
      </c>
      <c r="B52" s="85" t="s">
        <v>184</v>
      </c>
      <c r="C52" s="86" t="str">
        <f>IF(VLOOKUP(Table4[[#This Row],[T ID]],Table5[#All],5,FALSE())="No","Not in scope",VLOOKUP(Table4[[#This Row],[T ID]],Table5[#All],2,FALSE()))</f>
        <v>Maintaining Access
(TTP)</v>
      </c>
      <c r="D52" s="57" t="s">
        <v>93</v>
      </c>
      <c r="E52" s="86" t="str">
        <f>IF(VLOOKUP(Table4[[#This Row],[V ID]],Vulnerabilities[#All],3,FALSE())="No","Not in scope",VLOOKUP(Table4[[#This Row],[V ID]],Vulnerabilities[#All],2,FALSE()))</f>
        <v>Devices with default passwords needs to be checked for bruteforce attacks</v>
      </c>
      <c r="F52" s="87" t="s">
        <v>49</v>
      </c>
      <c r="G52" s="88" t="str">
        <f>VLOOKUP(Table4[[#This Row],[A ID]],Assets[#All],3,FALSE())</f>
        <v>Authentication/Authorisation method of all device(s)/app</v>
      </c>
      <c r="H52" s="211" t="s">
        <v>280</v>
      </c>
      <c r="I52" s="19" t="s">
        <v>436</v>
      </c>
      <c r="J52" s="212" t="s">
        <v>266</v>
      </c>
      <c r="K52" s="212" t="s">
        <v>266</v>
      </c>
      <c r="L52" s="212" t="s">
        <v>266</v>
      </c>
      <c r="M52" s="212" t="s">
        <v>267</v>
      </c>
      <c r="N52" s="212" t="s">
        <v>266</v>
      </c>
      <c r="O52" s="212" t="s">
        <v>266</v>
      </c>
      <c r="P52" s="212" t="s">
        <v>272</v>
      </c>
      <c r="Q52" s="212" t="s">
        <v>269</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275</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282</v>
      </c>
      <c r="AA52" s="19" t="s">
        <v>425</v>
      </c>
      <c r="AB52" s="19" t="s">
        <v>513</v>
      </c>
      <c r="AC52" s="212" t="s">
        <v>266</v>
      </c>
      <c r="AD52" s="212" t="s">
        <v>266</v>
      </c>
      <c r="AE52" s="212" t="s">
        <v>266</v>
      </c>
      <c r="AF52" s="212" t="s">
        <v>267</v>
      </c>
      <c r="AG52" s="212" t="s">
        <v>266</v>
      </c>
      <c r="AH52" s="212" t="s">
        <v>266</v>
      </c>
      <c r="AI52" s="212" t="s">
        <v>272</v>
      </c>
      <c r="AJ52" s="212" t="s">
        <v>269</v>
      </c>
      <c r="AK5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2" s="91">
        <f>(1 - ((1 - VLOOKUP(Table4[[#This Row],[ConfidentialityP]],'Reference - CVSSv3.0'!$B$16:$C$18,2,FALSE())) * (1 - VLOOKUP(Table4[[#This Row],[IntegrityP]],'Reference - CVSSv3.0'!$B$16:$C$18,2,FALSE())) *  (1 - VLOOKUP(Table4[[#This Row],[AvailabilityP]],'Reference - CVSSv3.0'!$B$16:$C$18,2,FALSE()))))</f>
        <v>0.52544799999999992</v>
      </c>
      <c r="AM52" s="91">
        <f>IF(Table4[[#This Row],[ScopeP]]="Unchanged",6.42*Table4[[#This Row],[ISC BaseP]],IF(Table4[[#This Row],[ScopeP]]="Changed",7.52*(Table4[[#This Row],[ISC BaseP]] - 0.029) - 3.25 * POWER(Table4[[#This Row],[ISC BaseP]] - 0.02,15),NA()))</f>
        <v>3.3733761599999994</v>
      </c>
      <c r="AN5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2" s="238" t="s">
        <v>577</v>
      </c>
      <c r="AR52" s="211"/>
    </row>
    <row r="53" spans="1:44" ht="345">
      <c r="A53" s="84">
        <v>49</v>
      </c>
      <c r="B53" s="85" t="s">
        <v>184</v>
      </c>
      <c r="C53" s="86" t="str">
        <f>IF(VLOOKUP(Table4[[#This Row],[T ID]],Table5[#All],5,FALSE())="No","Not in scope",VLOOKUP(Table4[[#This Row],[T ID]],Table5[#All],2,FALSE()))</f>
        <v>Maintaining Access
(TTP)</v>
      </c>
      <c r="D53" s="57" t="s">
        <v>99</v>
      </c>
      <c r="E53" s="86" t="str">
        <f>IF(VLOOKUP(Table4[[#This Row],[V ID]],Vulnerabilities[#All],3,FALSE())="No","Not in scope",VLOOKUP(Table4[[#This Row],[V ID]],Vulnerabilities[#All],2,FALSE()))</f>
        <v>The password complexity or location vulnerability. Like weak passwords and hardcoded passwords.</v>
      </c>
      <c r="F53" s="87" t="s">
        <v>49</v>
      </c>
      <c r="G53" s="88" t="str">
        <f>VLOOKUP(Table4[[#This Row],[A ID]],Assets[#All],3,FALSE())</f>
        <v>Authentication/Authorisation method of all device(s)/app</v>
      </c>
      <c r="H53" s="19" t="s">
        <v>280</v>
      </c>
      <c r="I53" s="19" t="s">
        <v>436</v>
      </c>
      <c r="J53" s="89" t="s">
        <v>266</v>
      </c>
      <c r="K53" s="89" t="s">
        <v>266</v>
      </c>
      <c r="L53" s="89" t="s">
        <v>266</v>
      </c>
      <c r="M53" s="90" t="s">
        <v>273</v>
      </c>
      <c r="N53" s="90" t="s">
        <v>266</v>
      </c>
      <c r="O53" s="90" t="s">
        <v>266</v>
      </c>
      <c r="P53" s="90" t="s">
        <v>268</v>
      </c>
      <c r="Q53" s="90" t="s">
        <v>269</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266</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286</v>
      </c>
      <c r="AA53" s="19" t="s">
        <v>426</v>
      </c>
      <c r="AB53" s="19" t="s">
        <v>514</v>
      </c>
      <c r="AC53" s="89" t="s">
        <v>266</v>
      </c>
      <c r="AD53" s="89" t="s">
        <v>266</v>
      </c>
      <c r="AE53" s="89" t="s">
        <v>266</v>
      </c>
      <c r="AF53" s="90" t="s">
        <v>273</v>
      </c>
      <c r="AG53" s="90" t="s">
        <v>266</v>
      </c>
      <c r="AH53" s="90" t="s">
        <v>266</v>
      </c>
      <c r="AI53" s="90" t="s">
        <v>268</v>
      </c>
      <c r="AJ53" s="90" t="s">
        <v>269</v>
      </c>
      <c r="AK5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3" s="91">
        <f>(1 - ((1 - VLOOKUP(Table4[[#This Row],[ConfidentialityP]],'Reference - CVSSv3.0'!$B$16:$C$18,2,FALSE())) * (1 - VLOOKUP(Table4[[#This Row],[IntegrityP]],'Reference - CVSSv3.0'!$B$16:$C$18,2,FALSE())) *  (1 - VLOOKUP(Table4[[#This Row],[AvailabilityP]],'Reference - CVSSv3.0'!$B$16:$C$18,2,FALSE()))))</f>
        <v>0.52544799999999992</v>
      </c>
      <c r="AM53" s="91">
        <f>IF(Table4[[#This Row],[ScopeP]]="Unchanged",6.42*Table4[[#This Row],[ISC BaseP]],IF(Table4[[#This Row],[ScopeP]]="Changed",7.52*(Table4[[#This Row],[ISC BaseP]] - 0.029) - 3.25 * POWER(Table4[[#This Row],[ISC BaseP]] - 0.02,15),NA()))</f>
        <v>3.3733761599999994</v>
      </c>
      <c r="AN53"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3" s="238" t="s">
        <v>577</v>
      </c>
      <c r="AR53" s="19"/>
    </row>
    <row r="54" spans="1:44" ht="207">
      <c r="A54" s="84">
        <v>50</v>
      </c>
      <c r="B54" s="85" t="s">
        <v>187</v>
      </c>
      <c r="C54" s="86" t="str">
        <f>IF(VLOOKUP(Table4[[#This Row],[T ID]],Table5[#All],5,FALSE())="No","Not in scope",VLOOKUP(Table4[[#This Row],[T ID]],Table5[#All],2,FALSE()))</f>
        <v>Clearing Track
(TTP)</v>
      </c>
      <c r="D54" s="57" t="s">
        <v>139</v>
      </c>
      <c r="E54" s="86" t="str">
        <f>IF(VLOOKUP(Table4[[#This Row],[V ID]],Vulnerabilities[#All],3,FALSE())="No","Not in scope",VLOOKUP(Table4[[#This Row],[V ID]],Vulnerabilities[#All],2,FALSE()))</f>
        <v>InSecure Configuration for Software/OS on Mobile Devices, Laptops, Workstations, and Servers</v>
      </c>
      <c r="F54" s="87" t="s">
        <v>37</v>
      </c>
      <c r="G54" s="88" t="str">
        <f>VLOOKUP(Table4[[#This Row],[A ID]],Assets[#All],3,FALSE())</f>
        <v>Tablet Resources - web cam, microphone, OTG devices, Removable USB, Tablet Application, Network interfaces (Bluetooth, Wifi)</v>
      </c>
      <c r="H54" s="19" t="s">
        <v>287</v>
      </c>
      <c r="I54" s="19" t="s">
        <v>436</v>
      </c>
      <c r="J54" s="89" t="s">
        <v>266</v>
      </c>
      <c r="K54" s="89" t="s">
        <v>266</v>
      </c>
      <c r="L54" s="89" t="s">
        <v>266</v>
      </c>
      <c r="M54" s="90" t="s">
        <v>273</v>
      </c>
      <c r="N54" s="90" t="s">
        <v>266</v>
      </c>
      <c r="O54" s="90" t="s">
        <v>266</v>
      </c>
      <c r="P54" s="90" t="s">
        <v>268</v>
      </c>
      <c r="Q54" s="90" t="s">
        <v>269</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266</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270</v>
      </c>
      <c r="AA54" s="19" t="s">
        <v>445</v>
      </c>
      <c r="AB54" s="19" t="s">
        <v>515</v>
      </c>
      <c r="AC54" s="89" t="s">
        <v>266</v>
      </c>
      <c r="AD54" s="89" t="s">
        <v>266</v>
      </c>
      <c r="AE54" s="89" t="s">
        <v>266</v>
      </c>
      <c r="AF54" s="90" t="s">
        <v>273</v>
      </c>
      <c r="AG54" s="90" t="s">
        <v>266</v>
      </c>
      <c r="AH54" s="90" t="s">
        <v>266</v>
      </c>
      <c r="AI54" s="90" t="s">
        <v>268</v>
      </c>
      <c r="AJ54" s="90" t="s">
        <v>269</v>
      </c>
      <c r="AK5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4" s="91">
        <f>(1 - ((1 - VLOOKUP(Table4[[#This Row],[ConfidentialityP]],'Reference - CVSSv3.0'!$B$16:$C$18,2,FALSE())) * (1 - VLOOKUP(Table4[[#This Row],[IntegrityP]],'Reference - CVSSv3.0'!$B$16:$C$18,2,FALSE())) *  (1 - VLOOKUP(Table4[[#This Row],[AvailabilityP]],'Reference - CVSSv3.0'!$B$16:$C$18,2,FALSE()))))</f>
        <v>0.52544799999999992</v>
      </c>
      <c r="AM54" s="91">
        <f>IF(Table4[[#This Row],[ScopeP]]="Unchanged",6.42*Table4[[#This Row],[ISC BaseP]],IF(Table4[[#This Row],[ScopeP]]="Changed",7.52*(Table4[[#This Row],[ISC BaseP]] - 0.029) - 3.25 * POWER(Table4[[#This Row],[ISC BaseP]] - 0.02,15),NA()))</f>
        <v>3.3733761599999994</v>
      </c>
      <c r="AN54"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4" s="238" t="s">
        <v>577</v>
      </c>
      <c r="AR54" s="19" t="s">
        <v>566</v>
      </c>
    </row>
    <row r="55" spans="1:44" ht="207">
      <c r="A55" s="84">
        <v>51</v>
      </c>
      <c r="B55" s="85" t="s">
        <v>187</v>
      </c>
      <c r="C55" s="86" t="str">
        <f>IF(VLOOKUP(Table4[[#This Row],[T ID]],Table5[#All],5,FALSE())="No","Not in scope",VLOOKUP(Table4[[#This Row],[T ID]],Table5[#All],2,FALSE()))</f>
        <v>Clearing Track
(TTP)</v>
      </c>
      <c r="D55" s="57" t="s">
        <v>143</v>
      </c>
      <c r="E55" s="86" t="str">
        <f>IF(VLOOKUP(Table4[[#This Row],[V ID]],Vulnerabilities[#All],3,FALSE())="No","Not in scope",VLOOKUP(Table4[[#This Row],[V ID]],Vulnerabilities[#All],2,FALSE()))</f>
        <v>Outdated  - Software/Hardware</v>
      </c>
      <c r="F55" s="87" t="s">
        <v>37</v>
      </c>
      <c r="G55" s="88" t="str">
        <f>VLOOKUP(Table4[[#This Row],[A ID]],Assets[#All],3,FALSE())</f>
        <v>Tablet Resources - web cam, microphone, OTG devices, Removable USB, Tablet Application, Network interfaces (Bluetooth, Wifi)</v>
      </c>
      <c r="H55" s="19" t="s">
        <v>287</v>
      </c>
      <c r="I55" s="19" t="s">
        <v>288</v>
      </c>
      <c r="J55" s="89" t="s">
        <v>266</v>
      </c>
      <c r="K55" s="89" t="s">
        <v>266</v>
      </c>
      <c r="L55" s="89" t="s">
        <v>266</v>
      </c>
      <c r="M55" s="90" t="s">
        <v>267</v>
      </c>
      <c r="N55" s="90" t="s">
        <v>266</v>
      </c>
      <c r="O55" s="90" t="s">
        <v>266</v>
      </c>
      <c r="P55" s="90" t="s">
        <v>272</v>
      </c>
      <c r="Q55" s="90" t="s">
        <v>269</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275</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270</v>
      </c>
      <c r="AA55" s="19" t="s">
        <v>441</v>
      </c>
      <c r="AB55" s="19" t="s">
        <v>516</v>
      </c>
      <c r="AC55" s="89" t="s">
        <v>266</v>
      </c>
      <c r="AD55" s="89" t="s">
        <v>266</v>
      </c>
      <c r="AE55" s="89" t="s">
        <v>266</v>
      </c>
      <c r="AF55" s="90" t="s">
        <v>267</v>
      </c>
      <c r="AG55" s="90" t="s">
        <v>266</v>
      </c>
      <c r="AH55" s="90" t="s">
        <v>266</v>
      </c>
      <c r="AI55" s="90" t="s">
        <v>272</v>
      </c>
      <c r="AJ55" s="90" t="s">
        <v>269</v>
      </c>
      <c r="AK5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0.66711876000000003</v>
      </c>
      <c r="AL55" s="91">
        <f>(1 - ((1 - VLOOKUP(Table4[[#This Row],[ConfidentialityP]],'Reference - CVSSv3.0'!$B$16:$C$18,2,FALSE())) * (1 - VLOOKUP(Table4[[#This Row],[IntegrityP]],'Reference - CVSSv3.0'!$B$16:$C$18,2,FALSE())) *  (1 - VLOOKUP(Table4[[#This Row],[AvailabilityP]],'Reference - CVSSv3.0'!$B$16:$C$18,2,FALSE()))))</f>
        <v>0.52544799999999992</v>
      </c>
      <c r="AM55" s="91">
        <f>IF(Table4[[#This Row],[ScopeP]]="Unchanged",6.42*Table4[[#This Row],[ISC BaseP]],IF(Table4[[#This Row],[ScopeP]]="Changed",7.52*(Table4[[#This Row],[ISC BaseP]] - 0.029) - 3.25 * POWER(Table4[[#This Row],[ISC BaseP]] - 0.02,15),NA()))</f>
        <v>3.3733761599999994</v>
      </c>
      <c r="AN55"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5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5" s="238" t="s">
        <v>577</v>
      </c>
      <c r="AR55" s="19" t="s">
        <v>566</v>
      </c>
    </row>
    <row r="56" spans="1:44" ht="207">
      <c r="A56" s="84">
        <v>52</v>
      </c>
      <c r="B56" s="85" t="s">
        <v>187</v>
      </c>
      <c r="C56" s="86" t="str">
        <f>IF(VLOOKUP(Table4[[#This Row],[T ID]],Table5[#All],5,FALSE())="No","Not in scope",VLOOKUP(Table4[[#This Row],[T ID]],Table5[#All],2,FALSE()))</f>
        <v>Clearing Track
(TTP)</v>
      </c>
      <c r="D56" s="57" t="s">
        <v>108</v>
      </c>
      <c r="E56" s="86" t="str">
        <f>IF(VLOOKUP(Table4[[#This Row],[V ID]],Vulnerabilities[#All],3,FALSE())="No","Not in scope",VLOOKUP(Table4[[#This Row],[V ID]],Vulnerabilities[#All],2,FALSE()))</f>
        <v>Lack of configuration controls for IT assets in the informaion system plan</v>
      </c>
      <c r="F56" s="87" t="s">
        <v>37</v>
      </c>
      <c r="G56" s="88" t="str">
        <f>VLOOKUP(Table4[[#This Row],[A ID]],Assets[#All],3,FALSE())</f>
        <v>Tablet Resources - web cam, microphone, OTG devices, Removable USB, Tablet Application, Network interfaces (Bluetooth, Wifi)</v>
      </c>
      <c r="H56" s="19" t="s">
        <v>287</v>
      </c>
      <c r="I56" s="19" t="s">
        <v>288</v>
      </c>
      <c r="J56" s="89" t="s">
        <v>266</v>
      </c>
      <c r="K56" s="89" t="s">
        <v>266</v>
      </c>
      <c r="L56" s="89" t="s">
        <v>266</v>
      </c>
      <c r="M56" s="90" t="s">
        <v>273</v>
      </c>
      <c r="N56" s="90" t="s">
        <v>266</v>
      </c>
      <c r="O56" s="90" t="s">
        <v>266</v>
      </c>
      <c r="P56" s="90" t="s">
        <v>268</v>
      </c>
      <c r="Q56" s="90" t="s">
        <v>269</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266</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270</v>
      </c>
      <c r="AA56" s="19" t="s">
        <v>441</v>
      </c>
      <c r="AB56" s="19" t="s">
        <v>517</v>
      </c>
      <c r="AC56" s="89" t="s">
        <v>266</v>
      </c>
      <c r="AD56" s="89" t="s">
        <v>266</v>
      </c>
      <c r="AE56" s="89" t="s">
        <v>266</v>
      </c>
      <c r="AF56" s="90" t="s">
        <v>273</v>
      </c>
      <c r="AG56" s="90" t="s">
        <v>266</v>
      </c>
      <c r="AH56" s="90" t="s">
        <v>266</v>
      </c>
      <c r="AI56" s="90" t="s">
        <v>268</v>
      </c>
      <c r="AJ56" s="90" t="s">
        <v>269</v>
      </c>
      <c r="AK5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6" s="91">
        <f>(1 - ((1 - VLOOKUP(Table4[[#This Row],[ConfidentialityP]],'Reference - CVSSv3.0'!$B$16:$C$18,2,FALSE())) * (1 - VLOOKUP(Table4[[#This Row],[IntegrityP]],'Reference - CVSSv3.0'!$B$16:$C$18,2,FALSE())) *  (1 - VLOOKUP(Table4[[#This Row],[AvailabilityP]],'Reference - CVSSv3.0'!$B$16:$C$18,2,FALSE()))))</f>
        <v>0.52544799999999992</v>
      </c>
      <c r="AM56" s="91">
        <f>IF(Table4[[#This Row],[ScopeP]]="Unchanged",6.42*Table4[[#This Row],[ISC BaseP]],IF(Table4[[#This Row],[ScopeP]]="Changed",7.52*(Table4[[#This Row],[ISC BaseP]] - 0.029) - 3.25 * POWER(Table4[[#This Row],[ISC BaseP]] - 0.02,15),NA()))</f>
        <v>3.3733761599999994</v>
      </c>
      <c r="AN56"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6" s="238" t="s">
        <v>577</v>
      </c>
      <c r="AR56" s="19" t="s">
        <v>566</v>
      </c>
    </row>
    <row r="57" spans="1:44" ht="138">
      <c r="A57" s="84">
        <v>53</v>
      </c>
      <c r="B57" s="85" t="s">
        <v>187</v>
      </c>
      <c r="C57" s="86" t="str">
        <f>IF(VLOOKUP(Table4[[#This Row],[T ID]],Table5[#All],5,FALSE())="No","Not in scope",VLOOKUP(Table4[[#This Row],[T ID]],Table5[#All],2,FALSE()))</f>
        <v>Clearing Track
(TTP)</v>
      </c>
      <c r="D57" s="57" t="s">
        <v>108</v>
      </c>
      <c r="E57" s="86" t="str">
        <f>IF(VLOOKUP(Table4[[#This Row],[V ID]],Vulnerabilities[#All],3,FALSE())="No","Not in scope",VLOOKUP(Table4[[#This Row],[V ID]],Vulnerabilities[#All],2,FALSE()))</f>
        <v>Lack of configuration controls for IT assets in the informaion system plan</v>
      </c>
      <c r="F57" s="87" t="s">
        <v>52</v>
      </c>
      <c r="G57" s="88" t="str">
        <f>VLOOKUP(Table4[[#This Row],[A ID]],Assets[#All],3,FALSE())</f>
        <v>Device Maintainence tool (Hardware/Software)</v>
      </c>
      <c r="H57" s="19" t="s">
        <v>287</v>
      </c>
      <c r="I57" s="19" t="s">
        <v>288</v>
      </c>
      <c r="J57" s="89" t="s">
        <v>266</v>
      </c>
      <c r="K57" s="89" t="s">
        <v>266</v>
      </c>
      <c r="L57" s="89" t="s">
        <v>266</v>
      </c>
      <c r="M57" s="90" t="s">
        <v>273</v>
      </c>
      <c r="N57" s="90" t="s">
        <v>266</v>
      </c>
      <c r="O57" s="90" t="s">
        <v>266</v>
      </c>
      <c r="P57" s="90" t="s">
        <v>268</v>
      </c>
      <c r="Q57" s="90" t="s">
        <v>269</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266</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270</v>
      </c>
      <c r="AA57" s="19" t="s">
        <v>428</v>
      </c>
      <c r="AB57" s="19" t="s">
        <v>518</v>
      </c>
      <c r="AC57" s="89" t="s">
        <v>266</v>
      </c>
      <c r="AD57" s="89" t="s">
        <v>266</v>
      </c>
      <c r="AE57" s="89" t="s">
        <v>266</v>
      </c>
      <c r="AF57" s="90" t="s">
        <v>273</v>
      </c>
      <c r="AG57" s="90" t="s">
        <v>266</v>
      </c>
      <c r="AH57" s="90" t="s">
        <v>266</v>
      </c>
      <c r="AI57" s="90" t="s">
        <v>268</v>
      </c>
      <c r="AJ57" s="90" t="s">
        <v>269</v>
      </c>
      <c r="AK5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1.3381617480000001</v>
      </c>
      <c r="AL57" s="91">
        <f>(1 - ((1 - VLOOKUP(Table4[[#This Row],[ConfidentialityP]],'Reference - CVSSv3.0'!$B$16:$C$18,2,FALSE())) * (1 - VLOOKUP(Table4[[#This Row],[IntegrityP]],'Reference - CVSSv3.0'!$B$16:$C$18,2,FALSE())) *  (1 - VLOOKUP(Table4[[#This Row],[AvailabilityP]],'Reference - CVSSv3.0'!$B$16:$C$18,2,FALSE()))))</f>
        <v>0.52544799999999992</v>
      </c>
      <c r="AM57" s="91">
        <f>IF(Table4[[#This Row],[ScopeP]]="Unchanged",6.42*Table4[[#This Row],[ISC BaseP]],IF(Table4[[#This Row],[ScopeP]]="Changed",7.52*(Table4[[#This Row],[ISC BaseP]] - 0.029) - 3.25 * POWER(Table4[[#This Row],[ISC BaseP]] - 0.02,15),NA()))</f>
        <v>3.3733761599999994</v>
      </c>
      <c r="AN57" s="91">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5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7" s="238" t="s">
        <v>577</v>
      </c>
      <c r="AR57" s="19"/>
    </row>
    <row r="58" spans="1:44" ht="193.2">
      <c r="A58" s="84">
        <v>54</v>
      </c>
      <c r="B58" s="85" t="s">
        <v>187</v>
      </c>
      <c r="C58" s="86" t="str">
        <f>IF(VLOOKUP(Table4[[#This Row],[T ID]],Table5[#All],5,FALSE())="No","Not in scope",VLOOKUP(Table4[[#This Row],[T ID]],Table5[#All],2,FALSE()))</f>
        <v>Clearing Track
(TTP)</v>
      </c>
      <c r="D58" s="57" t="s">
        <v>110</v>
      </c>
      <c r="E58" s="86" t="str">
        <f>IF(VLOOKUP(Table4[[#This Row],[V ID]],Vulnerabilities[#All],3,FALSE())="No","Not in scope",VLOOKUP(Table4[[#This Row],[V ID]],Vulnerabilities[#All],2,FALSE()))</f>
        <v>Ineffective patch management of firware, OS and applications thoughout the information system plan</v>
      </c>
      <c r="F58" s="87" t="s">
        <v>37</v>
      </c>
      <c r="G58" s="88" t="str">
        <f>VLOOKUP(Table4[[#This Row],[A ID]],Assets[#All],3,FALSE())</f>
        <v>Tablet Resources - web cam, microphone, OTG devices, Removable USB, Tablet Application, Network interfaces (Bluetooth, Wifi)</v>
      </c>
      <c r="H58" s="19" t="s">
        <v>287</v>
      </c>
      <c r="I58" s="19" t="s">
        <v>288</v>
      </c>
      <c r="J58" s="89" t="s">
        <v>272</v>
      </c>
      <c r="K58" s="89" t="s">
        <v>266</v>
      </c>
      <c r="L58" s="89" t="s">
        <v>266</v>
      </c>
      <c r="M58" s="90" t="s">
        <v>273</v>
      </c>
      <c r="N58" s="90" t="s">
        <v>266</v>
      </c>
      <c r="O58" s="90" t="s">
        <v>274</v>
      </c>
      <c r="P58" s="90" t="s">
        <v>272</v>
      </c>
      <c r="Q58" s="90" t="s">
        <v>269</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275</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270</v>
      </c>
      <c r="AA58" s="19" t="s">
        <v>447</v>
      </c>
      <c r="AB58" s="19" t="s">
        <v>519</v>
      </c>
      <c r="AC58" s="89" t="s">
        <v>272</v>
      </c>
      <c r="AD58" s="89" t="s">
        <v>266</v>
      </c>
      <c r="AE58" s="89" t="s">
        <v>266</v>
      </c>
      <c r="AF58" s="90" t="s">
        <v>273</v>
      </c>
      <c r="AG58" s="90" t="s">
        <v>266</v>
      </c>
      <c r="AH58" s="90" t="s">
        <v>274</v>
      </c>
      <c r="AI58" s="90" t="s">
        <v>272</v>
      </c>
      <c r="AJ58" s="90" t="s">
        <v>269</v>
      </c>
      <c r="AK5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0.79892851500000017</v>
      </c>
      <c r="AL58" s="91">
        <f>(1 - ((1 - VLOOKUP(Table4[[#This Row],[ConfidentialityP]],'Reference - CVSSv3.0'!$B$16:$C$18,2,FALSE())) * (1 - VLOOKUP(Table4[[#This Row],[IntegrityP]],'Reference - CVSSv3.0'!$B$16:$C$18,2,FALSE())) *  (1 - VLOOKUP(Table4[[#This Row],[AvailabilityP]],'Reference - CVSSv3.0'!$B$16:$C$18,2,FALSE()))))</f>
        <v>0.39159999999999995</v>
      </c>
      <c r="AM58" s="91">
        <f>IF(Table4[[#This Row],[ScopeP]]="Unchanged",6.42*Table4[[#This Row],[ISC BaseP]],IF(Table4[[#This Row],[ScopeP]]="Changed",7.52*(Table4[[#This Row],[ISC BaseP]] - 0.029) - 3.25 * POWER(Table4[[#This Row],[ISC BaseP]] - 0.02,15),NA()))</f>
        <v>2.5140719999999996</v>
      </c>
      <c r="AN58" s="91">
        <f>IF(Table4[[#This Row],[Impact Sub ScoreP]]&lt;=0,0,IF(Table4[[#This Row],[ScopeP]]="Unchanged",ROUNDUP(MIN((Table4[[#This Row],[Impact Sub ScoreP]]+Table4[[#This Row],[Exploitability Sub ScoreP]]),10),1),IF(Table4[[#This Row],[ScopeP]]="Changed",ROUNDUP(MIN((1.08*(Table4[[#This Row],[Impact Sub ScoreP]]+Table4[[#This Row],[Exploitability Sub ScoreP]])),10),1),NA())))</f>
        <v>3.4</v>
      </c>
      <c r="AO5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8" s="238" t="s">
        <v>577</v>
      </c>
      <c r="AR58" s="19" t="s">
        <v>566</v>
      </c>
    </row>
    <row r="59" spans="1:44" ht="145.5" customHeight="1">
      <c r="A59" s="84">
        <v>55</v>
      </c>
      <c r="B59" s="85" t="s">
        <v>187</v>
      </c>
      <c r="C59" s="86" t="str">
        <f>IF(VLOOKUP(Table4[[#This Row],[T ID]],Table5[#All],5,FALSE())="No","Not in scope",VLOOKUP(Table4[[#This Row],[T ID]],Table5[#All],2,FALSE()))</f>
        <v>Clearing Track
(TTP)</v>
      </c>
      <c r="D59" s="57" t="s">
        <v>110</v>
      </c>
      <c r="E59" s="86" t="str">
        <f>IF(VLOOKUP(Table4[[#This Row],[V ID]],Vulnerabilities[#All],3,FALSE())="No","Not in scope",VLOOKUP(Table4[[#This Row],[V ID]],Vulnerabilities[#All],2,FALSE()))</f>
        <v>Ineffective patch management of firware, OS and applications thoughout the information system plan</v>
      </c>
      <c r="F59" s="87" t="s">
        <v>52</v>
      </c>
      <c r="G59" s="88" t="str">
        <f>VLOOKUP(Table4[[#This Row],[A ID]],Assets[#All],3,FALSE())</f>
        <v>Device Maintainence tool (Hardware/Software)</v>
      </c>
      <c r="H59" s="19" t="s">
        <v>287</v>
      </c>
      <c r="I59" s="19" t="s">
        <v>288</v>
      </c>
      <c r="J59" s="89" t="s">
        <v>266</v>
      </c>
      <c r="K59" s="89" t="s">
        <v>266</v>
      </c>
      <c r="L59" s="89" t="s">
        <v>266</v>
      </c>
      <c r="M59" s="90" t="s">
        <v>273</v>
      </c>
      <c r="N59" s="90" t="s">
        <v>266</v>
      </c>
      <c r="O59" s="90" t="s">
        <v>266</v>
      </c>
      <c r="P59" s="90" t="s">
        <v>272</v>
      </c>
      <c r="Q59" s="90" t="s">
        <v>269</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266</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270</v>
      </c>
      <c r="AA59" s="19" t="s">
        <v>428</v>
      </c>
      <c r="AB59" s="19" t="s">
        <v>520</v>
      </c>
      <c r="AC59" s="89" t="s">
        <v>266</v>
      </c>
      <c r="AD59" s="89" t="s">
        <v>266</v>
      </c>
      <c r="AE59" s="89" t="s">
        <v>266</v>
      </c>
      <c r="AF59" s="90" t="s">
        <v>273</v>
      </c>
      <c r="AG59" s="90" t="s">
        <v>266</v>
      </c>
      <c r="AH59" s="90" t="s">
        <v>266</v>
      </c>
      <c r="AI59" s="90" t="s">
        <v>272</v>
      </c>
      <c r="AJ59" s="90" t="s">
        <v>269</v>
      </c>
      <c r="AK5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59" s="91">
        <f>(1 - ((1 - VLOOKUP(Table4[[#This Row],[ConfidentialityP]],'Reference - CVSSv3.0'!$B$16:$C$18,2,FALSE())) * (1 - VLOOKUP(Table4[[#This Row],[IntegrityP]],'Reference - CVSSv3.0'!$B$16:$C$18,2,FALSE())) *  (1 - VLOOKUP(Table4[[#This Row],[AvailabilityP]],'Reference - CVSSv3.0'!$B$16:$C$18,2,FALSE()))))</f>
        <v>0.52544799999999992</v>
      </c>
      <c r="AM59" s="91">
        <f>IF(Table4[[#This Row],[ScopeP]]="Unchanged",6.42*Table4[[#This Row],[ISC BaseP]],IF(Table4[[#This Row],[ScopeP]]="Changed",7.52*(Table4[[#This Row],[ISC BaseP]] - 0.029) - 3.25 * POWER(Table4[[#This Row],[ISC BaseP]] - 0.02,15),NA()))</f>
        <v>3.3733761599999994</v>
      </c>
      <c r="AN59"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5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9" s="238" t="s">
        <v>577</v>
      </c>
      <c r="AR59" s="19"/>
    </row>
    <row r="60" spans="1:44" ht="207">
      <c r="A60" s="84">
        <v>56</v>
      </c>
      <c r="B60" s="85" t="s">
        <v>187</v>
      </c>
      <c r="C60" s="86" t="str">
        <f>IF(VLOOKUP(Table4[[#This Row],[T ID]],Table5[#All],5,FALSE())="No","Not in scope",VLOOKUP(Table4[[#This Row],[T ID]],Table5[#All],2,FALSE()))</f>
        <v>Clearing Track
(TTP)</v>
      </c>
      <c r="D60" s="57" t="s">
        <v>110</v>
      </c>
      <c r="E60" s="86" t="str">
        <f>IF(VLOOKUP(Table4[[#This Row],[V ID]],Vulnerabilities[#All],3,FALSE())="No","Not in scope",VLOOKUP(Table4[[#This Row],[V ID]],Vulnerabilities[#All],2,FALSE()))</f>
        <v>Ineffective patch management of firware, OS and applications thoughout the information system plan</v>
      </c>
      <c r="F60" s="87" t="s">
        <v>41</v>
      </c>
      <c r="G60" s="88" t="str">
        <f>VLOOKUP(Table4[[#This Row],[A ID]],Assets[#All],3,FALSE())</f>
        <v>Tablet OS/network details &amp; Tablet Application</v>
      </c>
      <c r="H60" s="19" t="s">
        <v>287</v>
      </c>
      <c r="I60" s="19" t="s">
        <v>288</v>
      </c>
      <c r="J60" s="89" t="s">
        <v>266</v>
      </c>
      <c r="K60" s="89" t="s">
        <v>266</v>
      </c>
      <c r="L60" s="89" t="s">
        <v>266</v>
      </c>
      <c r="M60" s="90" t="s">
        <v>273</v>
      </c>
      <c r="N60" s="90" t="s">
        <v>266</v>
      </c>
      <c r="O60" s="90" t="s">
        <v>266</v>
      </c>
      <c r="P60" s="90" t="s">
        <v>272</v>
      </c>
      <c r="Q60" s="90" t="s">
        <v>269</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266</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270</v>
      </c>
      <c r="AA60" s="19" t="s">
        <v>441</v>
      </c>
      <c r="AB60" s="19" t="s">
        <v>521</v>
      </c>
      <c r="AC60" s="89" t="s">
        <v>266</v>
      </c>
      <c r="AD60" s="89" t="s">
        <v>266</v>
      </c>
      <c r="AE60" s="89" t="s">
        <v>266</v>
      </c>
      <c r="AF60" s="90" t="s">
        <v>273</v>
      </c>
      <c r="AG60" s="90" t="s">
        <v>266</v>
      </c>
      <c r="AH60" s="90" t="s">
        <v>266</v>
      </c>
      <c r="AI60" s="90" t="s">
        <v>272</v>
      </c>
      <c r="AJ60" s="90" t="s">
        <v>269</v>
      </c>
      <c r="AK6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0" s="91">
        <f>(1 - ((1 - VLOOKUP(Table4[[#This Row],[ConfidentialityP]],'Reference - CVSSv3.0'!$B$16:$C$18,2,FALSE())) * (1 - VLOOKUP(Table4[[#This Row],[IntegrityP]],'Reference - CVSSv3.0'!$B$16:$C$18,2,FALSE())) *  (1 - VLOOKUP(Table4[[#This Row],[AvailabilityP]],'Reference - CVSSv3.0'!$B$16:$C$18,2,FALSE()))))</f>
        <v>0.52544799999999992</v>
      </c>
      <c r="AM60" s="91">
        <f>IF(Table4[[#This Row],[ScopeP]]="Unchanged",6.42*Table4[[#This Row],[ISC BaseP]],IF(Table4[[#This Row],[ScopeP]]="Changed",7.52*(Table4[[#This Row],[ISC BaseP]] - 0.029) - 3.25 * POWER(Table4[[#This Row],[ISC BaseP]] - 0.02,15),NA()))</f>
        <v>3.3733761599999994</v>
      </c>
      <c r="AN60"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0" s="238" t="s">
        <v>577</v>
      </c>
      <c r="AR60" s="19" t="s">
        <v>566</v>
      </c>
    </row>
    <row r="61" spans="1:44" ht="171" customHeight="1">
      <c r="A61" s="84">
        <v>57</v>
      </c>
      <c r="B61" s="85" t="s">
        <v>187</v>
      </c>
      <c r="C61" s="86" t="str">
        <f>IF(VLOOKUP(Table4[[#This Row],[T ID]],Table5[#All],5,FALSE())="No","Not in scope",VLOOKUP(Table4[[#This Row],[T ID]],Table5[#All],2,FALSE()))</f>
        <v>Clearing Track
(TTP)</v>
      </c>
      <c r="D61" s="57" t="s">
        <v>114</v>
      </c>
      <c r="E61" s="86" t="str">
        <f>IF(VLOOKUP(Table4[[#This Row],[V ID]],Vulnerabilities[#All],3,FALSE())="No","Not in scope",VLOOKUP(Table4[[#This Row],[V ID]],Vulnerabilities[#All],2,FALSE()))</f>
        <v>The  static connection digaram between devices and applications with provision for periodic updation as per changes</v>
      </c>
      <c r="F61" s="87" t="s">
        <v>52</v>
      </c>
      <c r="G61" s="88" t="str">
        <f>VLOOKUP(Table4[[#This Row],[A ID]],Assets[#All],3,FALSE())</f>
        <v>Device Maintainence tool (Hardware/Software)</v>
      </c>
      <c r="H61" s="19" t="s">
        <v>287</v>
      </c>
      <c r="I61" s="19" t="s">
        <v>288</v>
      </c>
      <c r="J61" s="89" t="s">
        <v>266</v>
      </c>
      <c r="K61" s="89" t="s">
        <v>266</v>
      </c>
      <c r="L61" s="89" t="s">
        <v>266</v>
      </c>
      <c r="M61" s="90" t="s">
        <v>273</v>
      </c>
      <c r="N61" s="90" t="s">
        <v>266</v>
      </c>
      <c r="O61" s="90" t="s">
        <v>266</v>
      </c>
      <c r="P61" s="90" t="s">
        <v>272</v>
      </c>
      <c r="Q61" s="90" t="s">
        <v>269</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266</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270</v>
      </c>
      <c r="AA61" s="19" t="s">
        <v>428</v>
      </c>
      <c r="AB61" s="19" t="s">
        <v>522</v>
      </c>
      <c r="AC61" s="89" t="s">
        <v>266</v>
      </c>
      <c r="AD61" s="89" t="s">
        <v>266</v>
      </c>
      <c r="AE61" s="89" t="s">
        <v>266</v>
      </c>
      <c r="AF61" s="90" t="s">
        <v>273</v>
      </c>
      <c r="AG61" s="90" t="s">
        <v>266</v>
      </c>
      <c r="AH61" s="90" t="s">
        <v>266</v>
      </c>
      <c r="AI61" s="90" t="s">
        <v>272</v>
      </c>
      <c r="AJ61" s="90" t="s">
        <v>269</v>
      </c>
      <c r="AK6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1" s="91">
        <f>(1 - ((1 - VLOOKUP(Table4[[#This Row],[ConfidentialityP]],'Reference - CVSSv3.0'!$B$16:$C$18,2,FALSE())) * (1 - VLOOKUP(Table4[[#This Row],[IntegrityP]],'Reference - CVSSv3.0'!$B$16:$C$18,2,FALSE())) *  (1 - VLOOKUP(Table4[[#This Row],[AvailabilityP]],'Reference - CVSSv3.0'!$B$16:$C$18,2,FALSE()))))</f>
        <v>0.52544799999999992</v>
      </c>
      <c r="AM61" s="91">
        <f>IF(Table4[[#This Row],[ScopeP]]="Unchanged",6.42*Table4[[#This Row],[ISC BaseP]],IF(Table4[[#This Row],[ScopeP]]="Changed",7.52*(Table4[[#This Row],[ISC BaseP]] - 0.029) - 3.25 * POWER(Table4[[#This Row],[ISC BaseP]] - 0.02,15),NA()))</f>
        <v>3.3733761599999994</v>
      </c>
      <c r="AN61"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1" s="238" t="s">
        <v>577</v>
      </c>
      <c r="AR61" s="19"/>
    </row>
    <row r="62" spans="1:44" ht="207">
      <c r="A62" s="84">
        <v>58</v>
      </c>
      <c r="B62" s="85" t="s">
        <v>187</v>
      </c>
      <c r="C62" s="86" t="str">
        <f>IF(VLOOKUP(Table4[[#This Row],[T ID]],Table5[#All],5,FALSE())="No","Not in scope",VLOOKUP(Table4[[#This Row],[T ID]],Table5[#All],2,FALSE()))</f>
        <v>Clearing Track
(TTP)</v>
      </c>
      <c r="D62" s="57" t="s">
        <v>114</v>
      </c>
      <c r="E62" s="86" t="str">
        <f>IF(VLOOKUP(Table4[[#This Row],[V ID]],Vulnerabilities[#All],3,FALSE())="No","Not in scope",VLOOKUP(Table4[[#This Row],[V ID]],Vulnerabilities[#All],2,FALSE()))</f>
        <v>The  static connection digaram between devices and applications with provision for periodic updation as per changes</v>
      </c>
      <c r="F62" s="87" t="s">
        <v>37</v>
      </c>
      <c r="G62" s="88" t="str">
        <f>VLOOKUP(Table4[[#This Row],[A ID]],Assets[#All],3,FALSE())</f>
        <v>Tablet Resources - web cam, microphone, OTG devices, Removable USB, Tablet Application, Network interfaces (Bluetooth, Wifi)</v>
      </c>
      <c r="H62" s="19" t="s">
        <v>287</v>
      </c>
      <c r="I62" s="19" t="s">
        <v>288</v>
      </c>
      <c r="J62" s="89" t="s">
        <v>266</v>
      </c>
      <c r="K62" s="89" t="s">
        <v>266</v>
      </c>
      <c r="L62" s="89" t="s">
        <v>266</v>
      </c>
      <c r="M62" s="90" t="s">
        <v>273</v>
      </c>
      <c r="N62" s="90" t="s">
        <v>266</v>
      </c>
      <c r="O62" s="90" t="s">
        <v>266</v>
      </c>
      <c r="P62" s="90" t="s">
        <v>272</v>
      </c>
      <c r="Q62" s="90" t="s">
        <v>269</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266</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270</v>
      </c>
      <c r="AA62" s="19" t="s">
        <v>445</v>
      </c>
      <c r="AB62" s="19" t="s">
        <v>523</v>
      </c>
      <c r="AC62" s="89" t="s">
        <v>266</v>
      </c>
      <c r="AD62" s="89" t="s">
        <v>266</v>
      </c>
      <c r="AE62" s="89" t="s">
        <v>266</v>
      </c>
      <c r="AF62" s="90" t="s">
        <v>273</v>
      </c>
      <c r="AG62" s="90" t="s">
        <v>266</v>
      </c>
      <c r="AH62" s="90" t="s">
        <v>266</v>
      </c>
      <c r="AI62" s="90" t="s">
        <v>272</v>
      </c>
      <c r="AJ62" s="90" t="s">
        <v>269</v>
      </c>
      <c r="AK6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62" s="91">
        <f>(1 - ((1 - VLOOKUP(Table4[[#This Row],[ConfidentialityP]],'Reference - CVSSv3.0'!$B$16:$C$18,2,FALSE())) * (1 - VLOOKUP(Table4[[#This Row],[IntegrityP]],'Reference - CVSSv3.0'!$B$16:$C$18,2,FALSE())) *  (1 - VLOOKUP(Table4[[#This Row],[AvailabilityP]],'Reference - CVSSv3.0'!$B$16:$C$18,2,FALSE()))))</f>
        <v>0.52544799999999992</v>
      </c>
      <c r="AM62" s="91">
        <f>IF(Table4[[#This Row],[ScopeP]]="Unchanged",6.42*Table4[[#This Row],[ISC BaseP]],IF(Table4[[#This Row],[ScopeP]]="Changed",7.52*(Table4[[#This Row],[ISC BaseP]] - 0.029) - 3.25 * POWER(Table4[[#This Row],[ISC BaseP]] - 0.02,15),NA()))</f>
        <v>3.3733761599999994</v>
      </c>
      <c r="AN62"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2" s="238" t="s">
        <v>577</v>
      </c>
      <c r="AR62" s="19" t="s">
        <v>566</v>
      </c>
    </row>
    <row r="63" spans="1:44" s="229" customFormat="1" ht="216.6" customHeight="1">
      <c r="A63" s="216">
        <v>59</v>
      </c>
      <c r="B63" s="85" t="s">
        <v>190</v>
      </c>
      <c r="C63" s="86" t="str">
        <f>IF(VLOOKUP(Table4[[#This Row],[T ID]],Table5[#All],5,FALSE())="No","Not in scope",VLOOKUP(Table4[[#This Row],[T ID]],Table5[#All],2,FALSE()))</f>
        <v>Elevation of privilege
(STRID[E])</v>
      </c>
      <c r="D63" s="57" t="s">
        <v>125</v>
      </c>
      <c r="E63" s="86" t="str">
        <f>IF(VLOOKUP(Table4[[#This Row],[V ID]],Vulnerabilities[#All],3,FALSE())="No","Not in scope",VLOOKUP(Table4[[#This Row],[V ID]],Vulnerabilities[#All],2,FALSE()))</f>
        <v>Controlled Use of Administrative Privileges over the network</v>
      </c>
      <c r="F63" s="87" t="s">
        <v>49</v>
      </c>
      <c r="G63" s="88" t="str">
        <f>VLOOKUP(Table4[[#This Row],[A ID]],Assets[#All],3,FALSE())</f>
        <v>Authentication/Authorisation method of all device(s)/app</v>
      </c>
      <c r="H63" s="218" t="s">
        <v>289</v>
      </c>
      <c r="I63" s="19" t="s">
        <v>436</v>
      </c>
      <c r="J63" s="220" t="s">
        <v>266</v>
      </c>
      <c r="K63" s="220" t="s">
        <v>266</v>
      </c>
      <c r="L63" s="220" t="s">
        <v>266</v>
      </c>
      <c r="M63" s="220" t="s">
        <v>271</v>
      </c>
      <c r="N63" s="220" t="s">
        <v>266</v>
      </c>
      <c r="O63" s="220" t="s">
        <v>266</v>
      </c>
      <c r="P63" s="220" t="s">
        <v>268</v>
      </c>
      <c r="Q63" s="220" t="s">
        <v>269</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17" t="s">
        <v>266</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290</v>
      </c>
      <c r="AA63" s="19" t="s">
        <v>432</v>
      </c>
      <c r="AB63" s="19" t="s">
        <v>524</v>
      </c>
      <c r="AC63" s="220" t="s">
        <v>266</v>
      </c>
      <c r="AD63" s="220" t="s">
        <v>266</v>
      </c>
      <c r="AE63" s="220" t="s">
        <v>266</v>
      </c>
      <c r="AF63" s="220" t="s">
        <v>271</v>
      </c>
      <c r="AG63" s="220" t="s">
        <v>266</v>
      </c>
      <c r="AH63" s="220" t="s">
        <v>266</v>
      </c>
      <c r="AI63" s="220" t="s">
        <v>268</v>
      </c>
      <c r="AJ63" s="220" t="s">
        <v>269</v>
      </c>
      <c r="AK6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2.0680681560000003</v>
      </c>
      <c r="AL63" s="91">
        <f>(1 - ((1 - VLOOKUP(Table4[[#This Row],[ConfidentialityP]],'Reference - CVSSv3.0'!$B$16:$C$18,2,FALSE())) * (1 - VLOOKUP(Table4[[#This Row],[IntegrityP]],'Reference - CVSSv3.0'!$B$16:$C$18,2,FALSE())) *  (1 - VLOOKUP(Table4[[#This Row],[AvailabilityP]],'Reference - CVSSv3.0'!$B$16:$C$18,2,FALSE()))))</f>
        <v>0.52544799999999992</v>
      </c>
      <c r="AM63" s="91">
        <f>IF(Table4[[#This Row],[ScopeP]]="Unchanged",6.42*Table4[[#This Row],[ISC BaseP]],IF(Table4[[#This Row],[ScopeP]]="Changed",7.52*(Table4[[#This Row],[ISC BaseP]] - 0.029) - 3.25 * POWER(Table4[[#This Row],[ISC BaseP]] - 0.02,15),NA()))</f>
        <v>3.3733761599999994</v>
      </c>
      <c r="AN63" s="91">
        <f>IF(Table4[[#This Row],[Impact Sub ScoreP]]&lt;=0,0,IF(Table4[[#This Row],[ScopeP]]="Unchanged",ROUNDUP(MIN((Table4[[#This Row],[Impact Sub ScoreP]]+Table4[[#This Row],[Exploitability Sub ScoreP]]),10),1),IF(Table4[[#This Row],[ScopeP]]="Changed",ROUNDUP(MIN((1.08*(Table4[[#This Row],[Impact Sub ScoreP]]+Table4[[#This Row],[Exploitability Sub ScoreP]])),10),1),NA())))</f>
        <v>5.5</v>
      </c>
      <c r="AO6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3" s="238" t="s">
        <v>577</v>
      </c>
      <c r="AR63" s="218"/>
    </row>
    <row r="64" spans="1:44" ht="169.5" customHeight="1">
      <c r="A64" s="84">
        <v>60</v>
      </c>
      <c r="B64" s="85" t="s">
        <v>190</v>
      </c>
      <c r="C64" s="86" t="str">
        <f>IF(VLOOKUP(Table4[[#This Row],[T ID]],Table5[#All],5,FALSE())="No","Not in scope",VLOOKUP(Table4[[#This Row],[T ID]],Table5[#All],2,FALSE()))</f>
        <v>Elevation of privilege
(STRID[E])</v>
      </c>
      <c r="D64" s="57" t="s">
        <v>125</v>
      </c>
      <c r="E64" s="86" t="str">
        <f>IF(VLOOKUP(Table4[[#This Row],[V ID]],Vulnerabilities[#All],3,FALSE())="No","Not in scope",VLOOKUP(Table4[[#This Row],[V ID]],Vulnerabilities[#All],2,FALSE()))</f>
        <v>Controlled Use of Administrative Privileges over the network</v>
      </c>
      <c r="F64" s="87" t="s">
        <v>73</v>
      </c>
      <c r="G64" s="88" t="str">
        <f>VLOOKUP(Table4[[#This Row],[A ID]],Assets[#All],3,FALSE())</f>
        <v>Smart medic app (Azure Portal Administrator)</v>
      </c>
      <c r="H64" s="19" t="s">
        <v>289</v>
      </c>
      <c r="I64" s="19" t="s">
        <v>436</v>
      </c>
      <c r="J64" s="89" t="s">
        <v>272</v>
      </c>
      <c r="K64" s="89" t="s">
        <v>266</v>
      </c>
      <c r="L64" s="89" t="s">
        <v>274</v>
      </c>
      <c r="M64" s="90" t="s">
        <v>271</v>
      </c>
      <c r="N64" s="90" t="s">
        <v>266</v>
      </c>
      <c r="O64" s="90" t="s">
        <v>274</v>
      </c>
      <c r="P64" s="90" t="s">
        <v>268</v>
      </c>
      <c r="Q64" s="90" t="s">
        <v>269</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275</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290</v>
      </c>
      <c r="AA64" s="19" t="s">
        <v>429</v>
      </c>
      <c r="AB64" s="19" t="s">
        <v>525</v>
      </c>
      <c r="AC64" s="89" t="s">
        <v>272</v>
      </c>
      <c r="AD64" s="89" t="s">
        <v>266</v>
      </c>
      <c r="AE64" s="89" t="s">
        <v>266</v>
      </c>
      <c r="AF64" s="90" t="s">
        <v>271</v>
      </c>
      <c r="AG64" s="90" t="s">
        <v>266</v>
      </c>
      <c r="AH64" s="90" t="s">
        <v>274</v>
      </c>
      <c r="AI64" s="90" t="s">
        <v>268</v>
      </c>
      <c r="AJ64" s="90" t="s">
        <v>269</v>
      </c>
      <c r="AK6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0.90061032600000002</v>
      </c>
      <c r="AL64" s="91">
        <f>(1 - ((1 - VLOOKUP(Table4[[#This Row],[ConfidentialityP]],'Reference - CVSSv3.0'!$B$16:$C$18,2,FALSE())) * (1 - VLOOKUP(Table4[[#This Row],[IntegrityP]],'Reference - CVSSv3.0'!$B$16:$C$18,2,FALSE())) *  (1 - VLOOKUP(Table4[[#This Row],[AvailabilityP]],'Reference - CVSSv3.0'!$B$16:$C$18,2,FALSE()))))</f>
        <v>0.39159999999999995</v>
      </c>
      <c r="AM64" s="91">
        <f>IF(Table4[[#This Row],[ScopeP]]="Unchanged",6.42*Table4[[#This Row],[ISC BaseP]],IF(Table4[[#This Row],[ScopeP]]="Changed",7.52*(Table4[[#This Row],[ISC BaseP]] - 0.029) - 3.25 * POWER(Table4[[#This Row],[ISC BaseP]] - 0.02,15),NA()))</f>
        <v>2.5140719999999996</v>
      </c>
      <c r="AN64" s="91">
        <f>IF(Table4[[#This Row],[Impact Sub ScoreP]]&lt;=0,0,IF(Table4[[#This Row],[ScopeP]]="Unchanged",ROUNDUP(MIN((Table4[[#This Row],[Impact Sub ScoreP]]+Table4[[#This Row],[Exploitability Sub ScoreP]]),10),1),IF(Table4[[#This Row],[ScopeP]]="Changed",ROUNDUP(MIN((1.08*(Table4[[#This Row],[Impact Sub ScoreP]]+Table4[[#This Row],[Exploitability Sub ScoreP]])),10),1),NA())))</f>
        <v>3.5</v>
      </c>
      <c r="AO6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4" s="238" t="s">
        <v>577</v>
      </c>
      <c r="AR64" s="19"/>
    </row>
    <row r="65" spans="1:44" ht="207">
      <c r="A65" s="84">
        <v>61</v>
      </c>
      <c r="B65" s="85" t="s">
        <v>193</v>
      </c>
      <c r="C65" s="86" t="str">
        <f>IF(VLOOKUP(Table4[[#This Row],[T ID]],Table5[#All],5,FALSE())="No","Not in scope",VLOOKUP(Table4[[#This Row],[T ID]],Table5[#All],2,FALSE()))</f>
        <v>Denial of service
(STRI(D)E)</v>
      </c>
      <c r="D65" s="57" t="s">
        <v>119</v>
      </c>
      <c r="E65" s="86" t="str">
        <f>IF(VLOOKUP(Table4[[#This Row],[V ID]],Vulnerabilities[#All],3,FALSE())="No","Not in scope",VLOOKUP(Table4[[#This Row],[V ID]],Vulnerabilities[#All],2,FALSE()))</f>
        <v>Unprotected network port(s) on network devices and connection points</v>
      </c>
      <c r="F65" s="87" t="s">
        <v>41</v>
      </c>
      <c r="G65" s="88" t="str">
        <f>VLOOKUP(Table4[[#This Row],[A ID]],Assets[#All],3,FALSE())</f>
        <v>Tablet OS/network details &amp; Tablet Application</v>
      </c>
      <c r="H65" s="19" t="s">
        <v>291</v>
      </c>
      <c r="I65" s="19" t="s">
        <v>436</v>
      </c>
      <c r="J65" s="89" t="s">
        <v>272</v>
      </c>
      <c r="K65" s="89" t="s">
        <v>272</v>
      </c>
      <c r="L65" s="89" t="s">
        <v>274</v>
      </c>
      <c r="M65" s="90" t="s">
        <v>271</v>
      </c>
      <c r="N65" s="90" t="s">
        <v>266</v>
      </c>
      <c r="O65" s="90" t="s">
        <v>266</v>
      </c>
      <c r="P65" s="90" t="s">
        <v>272</v>
      </c>
      <c r="Q65" s="90" t="s">
        <v>269</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266</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292</v>
      </c>
      <c r="AA65" s="19" t="s">
        <v>441</v>
      </c>
      <c r="AB65" s="19" t="s">
        <v>526</v>
      </c>
      <c r="AC65" s="89" t="s">
        <v>272</v>
      </c>
      <c r="AD65" s="89" t="s">
        <v>272</v>
      </c>
      <c r="AE65" s="89" t="s">
        <v>266</v>
      </c>
      <c r="AF65" s="90" t="s">
        <v>271</v>
      </c>
      <c r="AG65" s="90" t="s">
        <v>266</v>
      </c>
      <c r="AH65" s="90" t="s">
        <v>266</v>
      </c>
      <c r="AI65" s="90" t="s">
        <v>272</v>
      </c>
      <c r="AJ65" s="90" t="s">
        <v>269</v>
      </c>
      <c r="AK6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2.8352547299999999</v>
      </c>
      <c r="AL65" s="91">
        <f>(1 - ((1 - VLOOKUP(Table4[[#This Row],[ConfidentialityP]],'Reference - CVSSv3.0'!$B$16:$C$18,2,FALSE())) * (1 - VLOOKUP(Table4[[#This Row],[IntegrityP]],'Reference - CVSSv3.0'!$B$16:$C$18,2,FALSE())) *  (1 - VLOOKUP(Table4[[#This Row],[AvailabilityP]],'Reference - CVSSv3.0'!$B$16:$C$18,2,FALSE()))))</f>
        <v>0.21999999999999997</v>
      </c>
      <c r="AM65" s="91">
        <f>IF(Table4[[#This Row],[ScopeP]]="Unchanged",6.42*Table4[[#This Row],[ISC BaseP]],IF(Table4[[#This Row],[ScopeP]]="Changed",7.52*(Table4[[#This Row],[ISC BaseP]] - 0.029) - 3.25 * POWER(Table4[[#This Row],[ISC BaseP]] - 0.02,15),NA()))</f>
        <v>1.4123999999999999</v>
      </c>
      <c r="AN65" s="91">
        <f>IF(Table4[[#This Row],[Impact Sub ScoreP]]&lt;=0,0,IF(Table4[[#This Row],[ScopeP]]="Unchanged",ROUNDUP(MIN((Table4[[#This Row],[Impact Sub ScoreP]]+Table4[[#This Row],[Exploitability Sub ScoreP]]),10),1),IF(Table4[[#This Row],[ScopeP]]="Changed",ROUNDUP(MIN((1.08*(Table4[[#This Row],[Impact Sub ScoreP]]+Table4[[#This Row],[Exploitability Sub ScoreP]])),10),1),NA())))</f>
        <v>4.3</v>
      </c>
      <c r="AO6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5" s="238" t="s">
        <v>577</v>
      </c>
      <c r="AR65" s="19" t="s">
        <v>566</v>
      </c>
    </row>
    <row r="66" spans="1:44" ht="289.8">
      <c r="A66" s="84">
        <v>62</v>
      </c>
      <c r="B66" s="85" t="s">
        <v>196</v>
      </c>
      <c r="C66" s="86" t="str">
        <f>IF(VLOOKUP(Table4[[#This Row],[T ID]],Table5[#All],5,FALSE())="No","Not in scope",VLOOKUP(Table4[[#This Row],[T ID]],Table5[#All],2,FALSE()))</f>
        <v>Information disclosure
(STR(I)DE)</v>
      </c>
      <c r="D66" s="57" t="s">
        <v>128</v>
      </c>
      <c r="E66" s="86" t="str">
        <f>IF(VLOOKUP(Table4[[#This Row],[V ID]],Vulnerabilities[#All],3,FALSE())="No","Not in scope",VLOOKUP(Table4[[#This Row],[V ID]],Vulnerabilities[#All],2,FALSE()))</f>
        <v>Unencrypted data at rest in all possible locations</v>
      </c>
      <c r="F66" s="87" t="s">
        <v>64</v>
      </c>
      <c r="G66" s="88" t="str">
        <f>VLOOKUP(Table4[[#This Row],[A ID]],Assets[#All],3,FALSE())</f>
        <v>Data at Rest</v>
      </c>
      <c r="H66" s="19" t="s">
        <v>293</v>
      </c>
      <c r="I66" s="19" t="s">
        <v>436</v>
      </c>
      <c r="J66" s="89" t="s">
        <v>266</v>
      </c>
      <c r="K66" s="89" t="s">
        <v>266</v>
      </c>
      <c r="L66" s="89" t="s">
        <v>266</v>
      </c>
      <c r="M66" s="90" t="s">
        <v>273</v>
      </c>
      <c r="N66" s="90" t="s">
        <v>274</v>
      </c>
      <c r="O66" s="90" t="s">
        <v>274</v>
      </c>
      <c r="P66" s="90" t="s">
        <v>272</v>
      </c>
      <c r="Q66" s="90" t="s">
        <v>269</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275</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294</v>
      </c>
      <c r="AA66" s="19" t="s">
        <v>455</v>
      </c>
      <c r="AB66" s="19" t="s">
        <v>527</v>
      </c>
      <c r="AC66" s="89" t="s">
        <v>266</v>
      </c>
      <c r="AD66" s="89" t="s">
        <v>266</v>
      </c>
      <c r="AE66" s="89" t="s">
        <v>266</v>
      </c>
      <c r="AF66" s="90" t="s">
        <v>273</v>
      </c>
      <c r="AG66" s="90" t="s">
        <v>274</v>
      </c>
      <c r="AH66" s="90" t="s">
        <v>274</v>
      </c>
      <c r="AI66" s="90" t="s">
        <v>272</v>
      </c>
      <c r="AJ66" s="90" t="s">
        <v>269</v>
      </c>
      <c r="AK6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66" s="91">
        <f>(1 - ((1 - VLOOKUP(Table4[[#This Row],[ConfidentialityP]],'Reference - CVSSv3.0'!$B$16:$C$18,2,FALSE())) * (1 - VLOOKUP(Table4[[#This Row],[IntegrityP]],'Reference - CVSSv3.0'!$B$16:$C$18,2,FALSE())) *  (1 - VLOOKUP(Table4[[#This Row],[AvailabilityP]],'Reference - CVSSv3.0'!$B$16:$C$18,2,FALSE()))))</f>
        <v>0.52544799999999992</v>
      </c>
      <c r="AM66" s="91">
        <f>IF(Table4[[#This Row],[ScopeP]]="Unchanged",6.42*Table4[[#This Row],[ISC BaseP]],IF(Table4[[#This Row],[ScopeP]]="Changed",7.52*(Table4[[#This Row],[ISC BaseP]] - 0.029) - 3.25 * POWER(Table4[[#This Row],[ISC BaseP]] - 0.02,15),NA()))</f>
        <v>3.3733761599999994</v>
      </c>
      <c r="AN66"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6" s="238" t="s">
        <v>577</v>
      </c>
      <c r="AR66" s="19" t="s">
        <v>566</v>
      </c>
    </row>
    <row r="67" spans="1:44" ht="248.4">
      <c r="A67" s="84">
        <v>63</v>
      </c>
      <c r="B67" s="85" t="s">
        <v>196</v>
      </c>
      <c r="C67" s="86" t="str">
        <f>IF(VLOOKUP(Table4[[#This Row],[T ID]],Table5[#All],5,FALSE())="No","Not in scope",VLOOKUP(Table4[[#This Row],[T ID]],Table5[#All],2,FALSE()))</f>
        <v>Information disclosure
(STR(I)DE)</v>
      </c>
      <c r="D67" s="57" t="s">
        <v>130</v>
      </c>
      <c r="E67" s="86" t="str">
        <f>IF(VLOOKUP(Table4[[#This Row],[V ID]],Vulnerabilities[#All],3,FALSE())="No","Not in scope",VLOOKUP(Table4[[#This Row],[V ID]],Vulnerabilities[#All],2,FALSE()))</f>
        <v>Unencrypted data in transit in all flowchannels</v>
      </c>
      <c r="F67" s="87" t="s">
        <v>67</v>
      </c>
      <c r="G67" s="88" t="str">
        <f>VLOOKUP(Table4[[#This Row],[A ID]],Assets[#All],3,FALSE())</f>
        <v>Data in Transit</v>
      </c>
      <c r="H67" s="19" t="s">
        <v>293</v>
      </c>
      <c r="I67" s="19" t="s">
        <v>436</v>
      </c>
      <c r="J67" s="89" t="s">
        <v>266</v>
      </c>
      <c r="K67" s="89" t="s">
        <v>272</v>
      </c>
      <c r="L67" s="89" t="s">
        <v>266</v>
      </c>
      <c r="M67" s="90" t="s">
        <v>271</v>
      </c>
      <c r="N67" s="90" t="s">
        <v>274</v>
      </c>
      <c r="O67" s="90" t="s">
        <v>266</v>
      </c>
      <c r="P67" s="90" t="s">
        <v>272</v>
      </c>
      <c r="Q67" s="90" t="s">
        <v>269</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275</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295</v>
      </c>
      <c r="AA67" s="19" t="s">
        <v>458</v>
      </c>
      <c r="AB67" s="19" t="s">
        <v>528</v>
      </c>
      <c r="AC67" s="89" t="s">
        <v>266</v>
      </c>
      <c r="AD67" s="89" t="s">
        <v>272</v>
      </c>
      <c r="AE67" s="89" t="s">
        <v>266</v>
      </c>
      <c r="AF67" s="90" t="s">
        <v>271</v>
      </c>
      <c r="AG67" s="90" t="s">
        <v>274</v>
      </c>
      <c r="AH67" s="90" t="s">
        <v>266</v>
      </c>
      <c r="AI67" s="90" t="s">
        <v>272</v>
      </c>
      <c r="AJ67" s="90" t="s">
        <v>269</v>
      </c>
      <c r="AK6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67" s="91">
        <f>(1 - ((1 - VLOOKUP(Table4[[#This Row],[ConfidentialityP]],'Reference - CVSSv3.0'!$B$16:$C$18,2,FALSE())) * (1 - VLOOKUP(Table4[[#This Row],[IntegrityP]],'Reference - CVSSv3.0'!$B$16:$C$18,2,FALSE())) *  (1 - VLOOKUP(Table4[[#This Row],[AvailabilityP]],'Reference - CVSSv3.0'!$B$16:$C$18,2,FALSE()))))</f>
        <v>0.39159999999999995</v>
      </c>
      <c r="AM67" s="91">
        <f>IF(Table4[[#This Row],[ScopeP]]="Unchanged",6.42*Table4[[#This Row],[ISC BaseP]],IF(Table4[[#This Row],[ScopeP]]="Changed",7.52*(Table4[[#This Row],[ISC BaseP]] - 0.029) - 3.25 * POWER(Table4[[#This Row],[ISC BaseP]] - 0.02,15),NA()))</f>
        <v>2.5140719999999996</v>
      </c>
      <c r="AN67"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6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7" s="238" t="s">
        <v>577</v>
      </c>
      <c r="AR67" s="19" t="s">
        <v>567</v>
      </c>
    </row>
    <row r="68" spans="1:44" ht="380.25" customHeight="1">
      <c r="A68" s="84">
        <v>64</v>
      </c>
      <c r="B68" s="85" t="s">
        <v>196</v>
      </c>
      <c r="C68" s="86" t="str">
        <f>IF(VLOOKUP(Table4[[#This Row],[T ID]],Table5[#All],5,FALSE())="No","Not in scope",VLOOKUP(Table4[[#This Row],[T ID]],Table5[#All],2,FALSE()))</f>
        <v>Information disclosure
(STR(I)DE)</v>
      </c>
      <c r="D68" s="57" t="s">
        <v>132</v>
      </c>
      <c r="E68" s="86" t="str">
        <f>IF(VLOOKUP(Table4[[#This Row],[V ID]],Vulnerabilities[#All],3,FALSE())="No","Not in scope",VLOOKUP(Table4[[#This Row],[V ID]],Vulnerabilities[#All],2,FALSE()))</f>
        <v>Weak Encryption Implementaion in data at rest and in transit tactical and design wise</v>
      </c>
      <c r="F68" s="87" t="s">
        <v>64</v>
      </c>
      <c r="G68" s="88" t="str">
        <f>VLOOKUP(Table4[[#This Row],[A ID]],Assets[#All],3,FALSE())</f>
        <v>Data at Rest</v>
      </c>
      <c r="H68" s="19" t="s">
        <v>293</v>
      </c>
      <c r="I68" s="19" t="s">
        <v>436</v>
      </c>
      <c r="J68" s="89" t="s">
        <v>266</v>
      </c>
      <c r="K68" s="89" t="s">
        <v>266</v>
      </c>
      <c r="L68" s="89" t="s">
        <v>266</v>
      </c>
      <c r="M68" s="90" t="s">
        <v>273</v>
      </c>
      <c r="N68" s="90" t="s">
        <v>274</v>
      </c>
      <c r="O68" s="90" t="s">
        <v>274</v>
      </c>
      <c r="P68" s="90" t="s">
        <v>272</v>
      </c>
      <c r="Q68" s="90" t="s">
        <v>269</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275</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412</v>
      </c>
      <c r="AA68" s="19" t="s">
        <v>459</v>
      </c>
      <c r="AB68" s="19" t="s">
        <v>529</v>
      </c>
      <c r="AC68" s="89" t="s">
        <v>266</v>
      </c>
      <c r="AD68" s="89" t="s">
        <v>266</v>
      </c>
      <c r="AE68" s="89" t="s">
        <v>266</v>
      </c>
      <c r="AF68" s="90" t="s">
        <v>273</v>
      </c>
      <c r="AG68" s="90" t="s">
        <v>274</v>
      </c>
      <c r="AH68" s="90" t="s">
        <v>274</v>
      </c>
      <c r="AI68" s="90" t="s">
        <v>272</v>
      </c>
      <c r="AJ68" s="90" t="s">
        <v>269</v>
      </c>
      <c r="AK6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68" s="91">
        <f>(1 - ((1 - VLOOKUP(Table4[[#This Row],[ConfidentialityP]],'Reference - CVSSv3.0'!$B$16:$C$18,2,FALSE())) * (1 - VLOOKUP(Table4[[#This Row],[IntegrityP]],'Reference - CVSSv3.0'!$B$16:$C$18,2,FALSE())) *  (1 - VLOOKUP(Table4[[#This Row],[AvailabilityP]],'Reference - CVSSv3.0'!$B$16:$C$18,2,FALSE()))))</f>
        <v>0.52544799999999992</v>
      </c>
      <c r="AM68" s="91">
        <f>IF(Table4[[#This Row],[ScopeP]]="Unchanged",6.42*Table4[[#This Row],[ISC BaseP]],IF(Table4[[#This Row],[ScopeP]]="Changed",7.52*(Table4[[#This Row],[ISC BaseP]] - 0.029) - 3.25 * POWER(Table4[[#This Row],[ISC BaseP]] - 0.02,15),NA()))</f>
        <v>3.3733761599999994</v>
      </c>
      <c r="AN68"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6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8" s="238" t="s">
        <v>577</v>
      </c>
      <c r="AR68" s="19" t="s">
        <v>568</v>
      </c>
    </row>
    <row r="69" spans="1:44" ht="313.5" customHeight="1">
      <c r="A69" s="84">
        <v>65</v>
      </c>
      <c r="B69" s="85" t="s">
        <v>196</v>
      </c>
      <c r="C69" s="86" t="str">
        <f>IF(VLOOKUP(Table4[[#This Row],[T ID]],Table5[#All],5,FALSE())="No","Not in scope",VLOOKUP(Table4[[#This Row],[T ID]],Table5[#All],2,FALSE()))</f>
        <v>Information disclosure
(STR(I)DE)</v>
      </c>
      <c r="D69" s="57" t="s">
        <v>132</v>
      </c>
      <c r="E69" s="86" t="str">
        <f>IF(VLOOKUP(Table4[[#This Row],[V ID]],Vulnerabilities[#All],3,FALSE())="No","Not in scope",VLOOKUP(Table4[[#This Row],[V ID]],Vulnerabilities[#All],2,FALSE()))</f>
        <v>Weak Encryption Implementaion in data at rest and in transit tactical and design wise</v>
      </c>
      <c r="F69" s="87" t="s">
        <v>67</v>
      </c>
      <c r="G69" s="88" t="str">
        <f>VLOOKUP(Table4[[#This Row],[A ID]],Assets[#All],3,FALSE())</f>
        <v>Data in Transit</v>
      </c>
      <c r="H69" s="19" t="s">
        <v>293</v>
      </c>
      <c r="I69" s="19" t="s">
        <v>436</v>
      </c>
      <c r="J69" s="89" t="s">
        <v>266</v>
      </c>
      <c r="K69" s="89" t="s">
        <v>272</v>
      </c>
      <c r="L69" s="89" t="s">
        <v>266</v>
      </c>
      <c r="M69" s="90" t="s">
        <v>271</v>
      </c>
      <c r="N69" s="90" t="s">
        <v>274</v>
      </c>
      <c r="O69" s="90" t="s">
        <v>266</v>
      </c>
      <c r="P69" s="90" t="s">
        <v>272</v>
      </c>
      <c r="Q69" s="90" t="s">
        <v>269</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275</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296</v>
      </c>
      <c r="AA69" s="19" t="s">
        <v>460</v>
      </c>
      <c r="AB69" s="19" t="s">
        <v>530</v>
      </c>
      <c r="AC69" s="89" t="s">
        <v>266</v>
      </c>
      <c r="AD69" s="89" t="s">
        <v>272</v>
      </c>
      <c r="AE69" s="89" t="s">
        <v>266</v>
      </c>
      <c r="AF69" s="90" t="s">
        <v>271</v>
      </c>
      <c r="AG69" s="90" t="s">
        <v>274</v>
      </c>
      <c r="AH69" s="90" t="s">
        <v>266</v>
      </c>
      <c r="AI69" s="90" t="s">
        <v>272</v>
      </c>
      <c r="AJ69" s="90" t="s">
        <v>269</v>
      </c>
      <c r="AK6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69" s="91">
        <f>(1 - ((1 - VLOOKUP(Table4[[#This Row],[ConfidentialityP]],'Reference - CVSSv3.0'!$B$16:$C$18,2,FALSE())) * (1 - VLOOKUP(Table4[[#This Row],[IntegrityP]],'Reference - CVSSv3.0'!$B$16:$C$18,2,FALSE())) *  (1 - VLOOKUP(Table4[[#This Row],[AvailabilityP]],'Reference - CVSSv3.0'!$B$16:$C$18,2,FALSE()))))</f>
        <v>0.39159999999999995</v>
      </c>
      <c r="AM69" s="91">
        <f>IF(Table4[[#This Row],[ScopeP]]="Unchanged",6.42*Table4[[#This Row],[ISC BaseP]],IF(Table4[[#This Row],[ScopeP]]="Changed",7.52*(Table4[[#This Row],[ISC BaseP]] - 0.029) - 3.25 * POWER(Table4[[#This Row],[ISC BaseP]] - 0.02,15),NA()))</f>
        <v>2.5140719999999996</v>
      </c>
      <c r="AN69"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6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9" s="238" t="s">
        <v>577</v>
      </c>
      <c r="AR69" s="19" t="s">
        <v>569</v>
      </c>
    </row>
    <row r="70" spans="1:44" s="229" customFormat="1" ht="138">
      <c r="A70" s="216">
        <v>66</v>
      </c>
      <c r="B70" s="85" t="s">
        <v>196</v>
      </c>
      <c r="C70" s="86" t="str">
        <f>IF(VLOOKUP(Table4[[#This Row],[T ID]],Table5[#All],5,FALSE())="No","Not in scope",VLOOKUP(Table4[[#This Row],[T ID]],Table5[#All],2,FALSE()))</f>
        <v>Information disclosure
(STR(I)DE)</v>
      </c>
      <c r="D70" s="57" t="s">
        <v>134</v>
      </c>
      <c r="E70" s="86" t="str">
        <f>IF(VLOOKUP(Table4[[#This Row],[V ID]],Vulnerabilities[#All],3,FALSE())="No","Not in scope",VLOOKUP(Table4[[#This Row],[V ID]],Vulnerabilities[#All],2,FALSE()))</f>
        <v>Weak Algorthim implementation with respect cipher key size</v>
      </c>
      <c r="F70" s="87" t="s">
        <v>64</v>
      </c>
      <c r="G70" s="88" t="str">
        <f>VLOOKUP(Table4[[#This Row],[A ID]],Assets[#All],3,FALSE())</f>
        <v>Data at Rest</v>
      </c>
      <c r="H70" s="218" t="s">
        <v>293</v>
      </c>
      <c r="I70" s="19" t="s">
        <v>436</v>
      </c>
      <c r="J70" s="220" t="s">
        <v>266</v>
      </c>
      <c r="K70" s="220" t="s">
        <v>266</v>
      </c>
      <c r="L70" s="220" t="s">
        <v>266</v>
      </c>
      <c r="M70" s="220" t="s">
        <v>273</v>
      </c>
      <c r="N70" s="220" t="s">
        <v>274</v>
      </c>
      <c r="O70" s="220" t="s">
        <v>274</v>
      </c>
      <c r="P70" s="220" t="s">
        <v>272</v>
      </c>
      <c r="Q70" s="220" t="s">
        <v>269</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17" t="s">
        <v>275</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297</v>
      </c>
      <c r="AA70" s="19" t="s">
        <v>413</v>
      </c>
      <c r="AB70" s="19" t="s">
        <v>531</v>
      </c>
      <c r="AC70" s="220" t="s">
        <v>266</v>
      </c>
      <c r="AD70" s="220" t="s">
        <v>266</v>
      </c>
      <c r="AE70" s="220" t="s">
        <v>266</v>
      </c>
      <c r="AF70" s="220" t="s">
        <v>273</v>
      </c>
      <c r="AG70" s="220" t="s">
        <v>274</v>
      </c>
      <c r="AH70" s="220" t="s">
        <v>274</v>
      </c>
      <c r="AI70" s="220" t="s">
        <v>272</v>
      </c>
      <c r="AJ70" s="220" t="s">
        <v>269</v>
      </c>
      <c r="AK7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70" s="91">
        <f>(1 - ((1 - VLOOKUP(Table4[[#This Row],[ConfidentialityP]],'Reference - CVSSv3.0'!$B$16:$C$18,2,FALSE())) * (1 - VLOOKUP(Table4[[#This Row],[IntegrityP]],'Reference - CVSSv3.0'!$B$16:$C$18,2,FALSE())) *  (1 - VLOOKUP(Table4[[#This Row],[AvailabilityP]],'Reference - CVSSv3.0'!$B$16:$C$18,2,FALSE()))))</f>
        <v>0.52544799999999992</v>
      </c>
      <c r="AM70" s="91">
        <f>IF(Table4[[#This Row],[ScopeP]]="Unchanged",6.42*Table4[[#This Row],[ISC BaseP]],IF(Table4[[#This Row],[ScopeP]]="Changed",7.52*(Table4[[#This Row],[ISC BaseP]] - 0.029) - 3.25 * POWER(Table4[[#This Row],[ISC BaseP]] - 0.02,15),NA()))</f>
        <v>3.3733761599999994</v>
      </c>
      <c r="AN70" s="91">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7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0" s="238" t="s">
        <v>577</v>
      </c>
      <c r="AR70" s="218"/>
    </row>
    <row r="71" spans="1:44" s="229" customFormat="1" ht="138">
      <c r="A71" s="216">
        <v>67</v>
      </c>
      <c r="B71" s="85" t="s">
        <v>196</v>
      </c>
      <c r="C71" s="86" t="str">
        <f>IF(VLOOKUP(Table4[[#This Row],[T ID]],Table5[#All],5,FALSE())="No","Not in scope",VLOOKUP(Table4[[#This Row],[T ID]],Table5[#All],2,FALSE()))</f>
        <v>Information disclosure
(STR(I)DE)</v>
      </c>
      <c r="D71" s="57" t="s">
        <v>134</v>
      </c>
      <c r="E71" s="86" t="str">
        <f>IF(VLOOKUP(Table4[[#This Row],[V ID]],Vulnerabilities[#All],3,FALSE())="No","Not in scope",VLOOKUP(Table4[[#This Row],[V ID]],Vulnerabilities[#All],2,FALSE()))</f>
        <v>Weak Algorthim implementation with respect cipher key size</v>
      </c>
      <c r="F71" s="87" t="s">
        <v>67</v>
      </c>
      <c r="G71" s="88" t="str">
        <f>VLOOKUP(Table4[[#This Row],[A ID]],Assets[#All],3,FALSE())</f>
        <v>Data in Transit</v>
      </c>
      <c r="H71" s="218" t="s">
        <v>293</v>
      </c>
      <c r="I71" s="19" t="s">
        <v>436</v>
      </c>
      <c r="J71" s="220" t="s">
        <v>266</v>
      </c>
      <c r="K71" s="220" t="s">
        <v>272</v>
      </c>
      <c r="L71" s="220" t="s">
        <v>266</v>
      </c>
      <c r="M71" s="220" t="s">
        <v>271</v>
      </c>
      <c r="N71" s="220" t="s">
        <v>274</v>
      </c>
      <c r="O71" s="220" t="s">
        <v>266</v>
      </c>
      <c r="P71" s="220" t="s">
        <v>272</v>
      </c>
      <c r="Q71" s="220" t="s">
        <v>269</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17" t="s">
        <v>275</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297</v>
      </c>
      <c r="AA71" s="19" t="s">
        <v>413</v>
      </c>
      <c r="AB71" s="19" t="s">
        <v>532</v>
      </c>
      <c r="AC71" s="220" t="s">
        <v>266</v>
      </c>
      <c r="AD71" s="220" t="s">
        <v>272</v>
      </c>
      <c r="AE71" s="220" t="s">
        <v>266</v>
      </c>
      <c r="AF71" s="220" t="s">
        <v>271</v>
      </c>
      <c r="AG71" s="220" t="s">
        <v>274</v>
      </c>
      <c r="AH71" s="220" t="s">
        <v>266</v>
      </c>
      <c r="AI71" s="220" t="s">
        <v>272</v>
      </c>
      <c r="AJ71" s="220" t="s">
        <v>269</v>
      </c>
      <c r="AK7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1" s="91">
        <f>(1 - ((1 - VLOOKUP(Table4[[#This Row],[ConfidentialityP]],'Reference - CVSSv3.0'!$B$16:$C$18,2,FALSE())) * (1 - VLOOKUP(Table4[[#This Row],[IntegrityP]],'Reference - CVSSv3.0'!$B$16:$C$18,2,FALSE())) *  (1 - VLOOKUP(Table4[[#This Row],[AvailabilityP]],'Reference - CVSSv3.0'!$B$16:$C$18,2,FALSE()))))</f>
        <v>0.39159999999999995</v>
      </c>
      <c r="AM71" s="91">
        <f>IF(Table4[[#This Row],[ScopeP]]="Unchanged",6.42*Table4[[#This Row],[ISC BaseP]],IF(Table4[[#This Row],[ScopeP]]="Changed",7.52*(Table4[[#This Row],[ISC BaseP]] - 0.029) - 3.25 * POWER(Table4[[#This Row],[ISC BaseP]] - 0.02,15),NA()))</f>
        <v>2.5140719999999996</v>
      </c>
      <c r="AN71"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1" s="238" t="s">
        <v>577</v>
      </c>
      <c r="AR71" s="218"/>
    </row>
    <row r="72" spans="1:44" ht="234.6">
      <c r="A72" s="84">
        <v>68</v>
      </c>
      <c r="B72" s="85" t="s">
        <v>196</v>
      </c>
      <c r="C72" s="86" t="str">
        <f>IF(VLOOKUP(Table4[[#This Row],[T ID]],Table5[#All],5,FALSE())="No","Not in scope",VLOOKUP(Table4[[#This Row],[T ID]],Table5[#All],2,FALSE()))</f>
        <v>Information disclosure
(STR(I)DE)</v>
      </c>
      <c r="D72" s="57" t="s">
        <v>139</v>
      </c>
      <c r="E72" s="86" t="str">
        <f>IF(VLOOKUP(Table4[[#This Row],[V ID]],Vulnerabilities[#All],3,FALSE())="No","Not in scope",VLOOKUP(Table4[[#This Row],[V ID]],Vulnerabilities[#All],2,FALSE()))</f>
        <v>InSecure Configuration for Software/OS on Mobile Devices, Laptops, Workstations, and Servers</v>
      </c>
      <c r="F72" s="87" t="s">
        <v>37</v>
      </c>
      <c r="G72" s="88" t="str">
        <f>VLOOKUP(Table4[[#This Row],[A ID]],Assets[#All],3,FALSE())</f>
        <v>Tablet Resources - web cam, microphone, OTG devices, Removable USB, Tablet Application, Network interfaces (Bluetooth, Wifi)</v>
      </c>
      <c r="H72" s="19" t="s">
        <v>293</v>
      </c>
      <c r="I72" s="19" t="s">
        <v>436</v>
      </c>
      <c r="J72" s="89" t="s">
        <v>266</v>
      </c>
      <c r="K72" s="89" t="s">
        <v>266</v>
      </c>
      <c r="L72" s="89" t="s">
        <v>266</v>
      </c>
      <c r="M72" s="90" t="s">
        <v>271</v>
      </c>
      <c r="N72" s="90" t="s">
        <v>274</v>
      </c>
      <c r="O72" s="90" t="s">
        <v>274</v>
      </c>
      <c r="P72" s="90" t="s">
        <v>272</v>
      </c>
      <c r="Q72" s="90" t="s">
        <v>269</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275</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298</v>
      </c>
      <c r="AA72" s="19" t="s">
        <v>448</v>
      </c>
      <c r="AB72" s="19" t="s">
        <v>533</v>
      </c>
      <c r="AC72" s="89" t="s">
        <v>266</v>
      </c>
      <c r="AD72" s="89" t="s">
        <v>266</v>
      </c>
      <c r="AE72" s="89" t="s">
        <v>266</v>
      </c>
      <c r="AF72" s="90" t="s">
        <v>271</v>
      </c>
      <c r="AG72" s="90" t="s">
        <v>274</v>
      </c>
      <c r="AH72" s="90" t="s">
        <v>274</v>
      </c>
      <c r="AI72" s="90" t="s">
        <v>272</v>
      </c>
      <c r="AJ72" s="90" t="s">
        <v>269</v>
      </c>
      <c r="AK7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2" s="91">
        <f>(1 - ((1 - VLOOKUP(Table4[[#This Row],[ConfidentialityP]],'Reference - CVSSv3.0'!$B$16:$C$18,2,FALSE())) * (1 - VLOOKUP(Table4[[#This Row],[IntegrityP]],'Reference - CVSSv3.0'!$B$16:$C$18,2,FALSE())) *  (1 - VLOOKUP(Table4[[#This Row],[AvailabilityP]],'Reference - CVSSv3.0'!$B$16:$C$18,2,FALSE()))))</f>
        <v>0.52544799999999992</v>
      </c>
      <c r="AM72" s="91">
        <f>IF(Table4[[#This Row],[ScopeP]]="Unchanged",6.42*Table4[[#This Row],[ISC BaseP]],IF(Table4[[#This Row],[ScopeP]]="Changed",7.52*(Table4[[#This Row],[ISC BaseP]] - 0.029) - 3.25 * POWER(Table4[[#This Row],[ISC BaseP]] - 0.02,15),NA()))</f>
        <v>3.3733761599999994</v>
      </c>
      <c r="AN72"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7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2" s="238" t="s">
        <v>577</v>
      </c>
      <c r="AR72" s="19" t="s">
        <v>566</v>
      </c>
    </row>
    <row r="73" spans="1:44" ht="289.8">
      <c r="A73" s="84">
        <v>69</v>
      </c>
      <c r="B73" s="85" t="s">
        <v>196</v>
      </c>
      <c r="C73" s="86" t="str">
        <f>IF(VLOOKUP(Table4[[#This Row],[T ID]],Table5[#All],5,FALSE())="No","Not in scope",VLOOKUP(Table4[[#This Row],[T ID]],Table5[#All],2,FALSE()))</f>
        <v>Information disclosure
(STR(I)DE)</v>
      </c>
      <c r="D73" s="57" t="s">
        <v>123</v>
      </c>
      <c r="E73" s="86" t="str">
        <f>IF(VLOOKUP(Table4[[#This Row],[V ID]],Vulnerabilities[#All],3,FALSE())="No","Not in scope",VLOOKUP(Table4[[#This Row],[V ID]],Vulnerabilities[#All],2,FALSE()))</f>
        <v>Unencrypted Network segment through out the information flow</v>
      </c>
      <c r="F73" s="87" t="s">
        <v>67</v>
      </c>
      <c r="G73" s="88" t="str">
        <f>VLOOKUP(Table4[[#This Row],[A ID]],Assets[#All],3,FALSE())</f>
        <v>Data in Transit</v>
      </c>
      <c r="H73" s="19" t="s">
        <v>293</v>
      </c>
      <c r="I73" s="19" t="s">
        <v>436</v>
      </c>
      <c r="J73" s="89" t="s">
        <v>266</v>
      </c>
      <c r="K73" s="89" t="s">
        <v>272</v>
      </c>
      <c r="L73" s="89" t="s">
        <v>266</v>
      </c>
      <c r="M73" s="90" t="s">
        <v>271</v>
      </c>
      <c r="N73" s="90" t="s">
        <v>274</v>
      </c>
      <c r="O73" s="90" t="s">
        <v>266</v>
      </c>
      <c r="P73" s="90" t="s">
        <v>272</v>
      </c>
      <c r="Q73" s="90" t="s">
        <v>269</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275</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299</v>
      </c>
      <c r="AA73" s="19" t="s">
        <v>414</v>
      </c>
      <c r="AB73" s="19" t="s">
        <v>534</v>
      </c>
      <c r="AC73" s="89" t="s">
        <v>266</v>
      </c>
      <c r="AD73" s="89" t="s">
        <v>272</v>
      </c>
      <c r="AE73" s="89" t="s">
        <v>266</v>
      </c>
      <c r="AF73" s="90" t="s">
        <v>271</v>
      </c>
      <c r="AG73" s="90" t="s">
        <v>274</v>
      </c>
      <c r="AH73" s="90" t="s">
        <v>266</v>
      </c>
      <c r="AI73" s="90" t="s">
        <v>272</v>
      </c>
      <c r="AJ73" s="90" t="s">
        <v>269</v>
      </c>
      <c r="AK7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3" s="91">
        <f>(1 - ((1 - VLOOKUP(Table4[[#This Row],[ConfidentialityP]],'Reference - CVSSv3.0'!$B$16:$C$18,2,FALSE())) * (1 - VLOOKUP(Table4[[#This Row],[IntegrityP]],'Reference - CVSSv3.0'!$B$16:$C$18,2,FALSE())) *  (1 - VLOOKUP(Table4[[#This Row],[AvailabilityP]],'Reference - CVSSv3.0'!$B$16:$C$18,2,FALSE()))))</f>
        <v>0.39159999999999995</v>
      </c>
      <c r="AM73" s="91">
        <f>IF(Table4[[#This Row],[ScopeP]]="Unchanged",6.42*Table4[[#This Row],[ISC BaseP]],IF(Table4[[#This Row],[ScopeP]]="Changed",7.52*(Table4[[#This Row],[ISC BaseP]] - 0.029) - 3.25 * POWER(Table4[[#This Row],[ISC BaseP]] - 0.02,15),NA()))</f>
        <v>2.5140719999999996</v>
      </c>
      <c r="AN73"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3" s="238" t="s">
        <v>577</v>
      </c>
      <c r="AR73" s="19"/>
    </row>
    <row r="74" spans="1:44" ht="313.5" customHeight="1">
      <c r="A74" s="84">
        <v>70</v>
      </c>
      <c r="B74" s="85" t="s">
        <v>196</v>
      </c>
      <c r="C74" s="86" t="str">
        <f>IF(VLOOKUP(Table4[[#This Row],[T ID]],Table5[#All],5,FALSE())="No","Not in scope",VLOOKUP(Table4[[#This Row],[T ID]],Table5[#All],2,FALSE()))</f>
        <v>Information disclosure
(STR(I)DE)</v>
      </c>
      <c r="D74" s="57" t="s">
        <v>103</v>
      </c>
      <c r="E74" s="86" t="str">
        <f>IF(VLOOKUP(Table4[[#This Row],[V ID]],Vulnerabilities[#All],3,FALSE())="No","Not in scope",VLOOKUP(Table4[[#This Row],[V ID]],Vulnerabilities[#All],2,FALSE()))</f>
        <v>Insecure communications in networks (hospital)</v>
      </c>
      <c r="F74" s="87" t="s">
        <v>67</v>
      </c>
      <c r="G74" s="88" t="str">
        <f>VLOOKUP(Table4[[#This Row],[A ID]],Assets[#All],3,FALSE())</f>
        <v>Data in Transit</v>
      </c>
      <c r="H74" s="19" t="s">
        <v>293</v>
      </c>
      <c r="I74" s="19" t="s">
        <v>436</v>
      </c>
      <c r="J74" s="89" t="s">
        <v>266</v>
      </c>
      <c r="K74" s="89" t="s">
        <v>272</v>
      </c>
      <c r="L74" s="89" t="s">
        <v>266</v>
      </c>
      <c r="M74" s="90" t="s">
        <v>271</v>
      </c>
      <c r="N74" s="90" t="s">
        <v>274</v>
      </c>
      <c r="O74" s="90" t="s">
        <v>266</v>
      </c>
      <c r="P74" s="90" t="s">
        <v>272</v>
      </c>
      <c r="Q74" s="90" t="s">
        <v>269</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275</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300</v>
      </c>
      <c r="AA74" s="19" t="s">
        <v>461</v>
      </c>
      <c r="AB74" s="19" t="s">
        <v>535</v>
      </c>
      <c r="AC74" s="89" t="s">
        <v>266</v>
      </c>
      <c r="AD74" s="89" t="s">
        <v>272</v>
      </c>
      <c r="AE74" s="89" t="s">
        <v>266</v>
      </c>
      <c r="AF74" s="90" t="s">
        <v>271</v>
      </c>
      <c r="AG74" s="90" t="s">
        <v>274</v>
      </c>
      <c r="AH74" s="90" t="s">
        <v>266</v>
      </c>
      <c r="AI74" s="90" t="s">
        <v>272</v>
      </c>
      <c r="AJ74" s="90" t="s">
        <v>269</v>
      </c>
      <c r="AK7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74" s="91">
        <f>(1 - ((1 - VLOOKUP(Table4[[#This Row],[ConfidentialityP]],'Reference - CVSSv3.0'!$B$16:$C$18,2,FALSE())) * (1 - VLOOKUP(Table4[[#This Row],[IntegrityP]],'Reference - CVSSv3.0'!$B$16:$C$18,2,FALSE())) *  (1 - VLOOKUP(Table4[[#This Row],[AvailabilityP]],'Reference - CVSSv3.0'!$B$16:$C$18,2,FALSE()))))</f>
        <v>0.39159999999999995</v>
      </c>
      <c r="AM74" s="91">
        <f>IF(Table4[[#This Row],[ScopeP]]="Unchanged",6.42*Table4[[#This Row],[ISC BaseP]],IF(Table4[[#This Row],[ScopeP]]="Changed",7.52*(Table4[[#This Row],[ISC BaseP]] - 0.029) - 3.25 * POWER(Table4[[#This Row],[ISC BaseP]] - 0.02,15),NA()))</f>
        <v>2.5140719999999996</v>
      </c>
      <c r="AN74"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7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4" s="238" t="s">
        <v>577</v>
      </c>
      <c r="AR74" s="19" t="s">
        <v>570</v>
      </c>
    </row>
    <row r="75" spans="1:44" ht="220.8">
      <c r="A75" s="84">
        <v>71</v>
      </c>
      <c r="B75" s="85" t="s">
        <v>199</v>
      </c>
      <c r="C75" s="86" t="str">
        <f>IF(VLOOKUP(Table4[[#This Row],[T ID]],Table5[#All],5,FALSE())="No","Not in scope",VLOOKUP(Table4[[#This Row],[T ID]],Table5[#All],2,FALSE()))</f>
        <v>Data Access
(STR[I]DE)</v>
      </c>
      <c r="D75" s="57" t="s">
        <v>119</v>
      </c>
      <c r="E75" s="86" t="str">
        <f>IF(VLOOKUP(Table4[[#This Row],[V ID]],Vulnerabilities[#All],3,FALSE())="No","Not in scope",VLOOKUP(Table4[[#This Row],[V ID]],Vulnerabilities[#All],2,FALSE()))</f>
        <v>Unprotected network port(s) on network devices and connection points</v>
      </c>
      <c r="F75" s="87" t="s">
        <v>37</v>
      </c>
      <c r="G75" s="88" t="str">
        <f>VLOOKUP(Table4[[#This Row],[A ID]],Assets[#All],3,FALSE())</f>
        <v>Tablet Resources - web cam, microphone, OTG devices, Removable USB, Tablet Application, Network interfaces (Bluetooth, Wifi)</v>
      </c>
      <c r="H75" s="19" t="s">
        <v>301</v>
      </c>
      <c r="I75" s="19" t="s">
        <v>436</v>
      </c>
      <c r="J75" s="89" t="s">
        <v>272</v>
      </c>
      <c r="K75" s="89" t="s">
        <v>272</v>
      </c>
      <c r="L75" s="89" t="s">
        <v>274</v>
      </c>
      <c r="M75" s="90" t="s">
        <v>271</v>
      </c>
      <c r="N75" s="90" t="s">
        <v>274</v>
      </c>
      <c r="O75" s="90" t="s">
        <v>274</v>
      </c>
      <c r="P75" s="90" t="s">
        <v>272</v>
      </c>
      <c r="Q75" s="90" t="s">
        <v>269</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266</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270</v>
      </c>
      <c r="AA75" s="19" t="s">
        <v>449</v>
      </c>
      <c r="AB75" s="19" t="s">
        <v>536</v>
      </c>
      <c r="AC75" s="89" t="s">
        <v>272</v>
      </c>
      <c r="AD75" s="89" t="s">
        <v>272</v>
      </c>
      <c r="AE75" s="89" t="s">
        <v>266</v>
      </c>
      <c r="AF75" s="90" t="s">
        <v>271</v>
      </c>
      <c r="AG75" s="90" t="s">
        <v>274</v>
      </c>
      <c r="AH75" s="90" t="s">
        <v>274</v>
      </c>
      <c r="AI75" s="90" t="s">
        <v>272</v>
      </c>
      <c r="AJ75" s="90" t="s">
        <v>269</v>
      </c>
      <c r="AK7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5" s="91">
        <f>(1 - ((1 - VLOOKUP(Table4[[#This Row],[ConfidentialityP]],'Reference - CVSSv3.0'!$B$16:$C$18,2,FALSE())) * (1 - VLOOKUP(Table4[[#This Row],[IntegrityP]],'Reference - CVSSv3.0'!$B$16:$C$18,2,FALSE())) *  (1 - VLOOKUP(Table4[[#This Row],[AvailabilityP]],'Reference - CVSSv3.0'!$B$16:$C$18,2,FALSE()))))</f>
        <v>0.21999999999999997</v>
      </c>
      <c r="AM75" s="91">
        <f>IF(Table4[[#This Row],[ScopeP]]="Unchanged",6.42*Table4[[#This Row],[ISC BaseP]],IF(Table4[[#This Row],[ScopeP]]="Changed",7.52*(Table4[[#This Row],[ISC BaseP]] - 0.029) - 3.25 * POWER(Table4[[#This Row],[ISC BaseP]] - 0.02,15),NA()))</f>
        <v>1.4123999999999999</v>
      </c>
      <c r="AN75"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5" s="238" t="s">
        <v>577</v>
      </c>
      <c r="AR75" s="19" t="s">
        <v>566</v>
      </c>
    </row>
    <row r="76" spans="1:44" ht="220.8">
      <c r="A76" s="84">
        <v>72</v>
      </c>
      <c r="B76" s="85" t="s">
        <v>199</v>
      </c>
      <c r="C76" s="86" t="str">
        <f>IF(VLOOKUP(Table4[[#This Row],[T ID]],Table5[#All],5,FALSE())="No","Not in scope",VLOOKUP(Table4[[#This Row],[T ID]],Table5[#All],2,FALSE()))</f>
        <v>Data Access
(STR[I]DE)</v>
      </c>
      <c r="D76" s="57" t="s">
        <v>119</v>
      </c>
      <c r="E76" s="86" t="str">
        <f>IF(VLOOKUP(Table4[[#This Row],[V ID]],Vulnerabilities[#All],3,FALSE())="No","Not in scope",VLOOKUP(Table4[[#This Row],[V ID]],Vulnerabilities[#All],2,FALSE()))</f>
        <v>Unprotected network port(s) on network devices and connection points</v>
      </c>
      <c r="F76" s="87" t="s">
        <v>41</v>
      </c>
      <c r="G76" s="88" t="str">
        <f>VLOOKUP(Table4[[#This Row],[A ID]],Assets[#All],3,FALSE())</f>
        <v>Tablet OS/network details &amp; Tablet Application</v>
      </c>
      <c r="H76" s="19" t="s">
        <v>301</v>
      </c>
      <c r="I76" s="19" t="s">
        <v>436</v>
      </c>
      <c r="J76" s="89" t="s">
        <v>272</v>
      </c>
      <c r="K76" s="89" t="s">
        <v>266</v>
      </c>
      <c r="L76" s="89" t="s">
        <v>266</v>
      </c>
      <c r="M76" s="90" t="s">
        <v>271</v>
      </c>
      <c r="N76" s="90" t="s">
        <v>274</v>
      </c>
      <c r="O76" s="90" t="s">
        <v>274</v>
      </c>
      <c r="P76" s="90" t="s">
        <v>272</v>
      </c>
      <c r="Q76" s="90" t="s">
        <v>269</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266</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270</v>
      </c>
      <c r="AA76" s="19" t="s">
        <v>449</v>
      </c>
      <c r="AB76" s="19" t="s">
        <v>537</v>
      </c>
      <c r="AC76" s="89" t="s">
        <v>272</v>
      </c>
      <c r="AD76" s="89" t="s">
        <v>266</v>
      </c>
      <c r="AE76" s="89" t="s">
        <v>266</v>
      </c>
      <c r="AF76" s="90" t="s">
        <v>271</v>
      </c>
      <c r="AG76" s="90" t="s">
        <v>274</v>
      </c>
      <c r="AH76" s="90" t="s">
        <v>274</v>
      </c>
      <c r="AI76" s="90" t="s">
        <v>272</v>
      </c>
      <c r="AJ76" s="90" t="s">
        <v>269</v>
      </c>
      <c r="AK7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6" s="91">
        <f>(1 - ((1 - VLOOKUP(Table4[[#This Row],[ConfidentialityP]],'Reference - CVSSv3.0'!$B$16:$C$18,2,FALSE())) * (1 - VLOOKUP(Table4[[#This Row],[IntegrityP]],'Reference - CVSSv3.0'!$B$16:$C$18,2,FALSE())) *  (1 - VLOOKUP(Table4[[#This Row],[AvailabilityP]],'Reference - CVSSv3.0'!$B$16:$C$18,2,FALSE()))))</f>
        <v>0.39159999999999995</v>
      </c>
      <c r="AM76" s="91">
        <f>IF(Table4[[#This Row],[ScopeP]]="Unchanged",6.42*Table4[[#This Row],[ISC BaseP]],IF(Table4[[#This Row],[ScopeP]]="Changed",7.52*(Table4[[#This Row],[ISC BaseP]] - 0.029) - 3.25 * POWER(Table4[[#This Row],[ISC BaseP]] - 0.02,15),NA()))</f>
        <v>2.5140719999999996</v>
      </c>
      <c r="AN76"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7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6" s="238" t="s">
        <v>577</v>
      </c>
      <c r="AR76" s="19" t="s">
        <v>566</v>
      </c>
    </row>
    <row r="77" spans="1:44" ht="409.5" customHeight="1">
      <c r="A77" s="84">
        <v>73</v>
      </c>
      <c r="B77" s="85" t="s">
        <v>199</v>
      </c>
      <c r="C77" s="86" t="str">
        <f>IF(VLOOKUP(Table4[[#This Row],[T ID]],Table5[#All],5,FALSE())="No","Not in scope",VLOOKUP(Table4[[#This Row],[T ID]],Table5[#All],2,FALSE()))</f>
        <v>Data Access
(STR[I]DE)</v>
      </c>
      <c r="D77" s="57" t="s">
        <v>93</v>
      </c>
      <c r="E77" s="86" t="str">
        <f>IF(VLOOKUP(Table4[[#This Row],[V ID]],Vulnerabilities[#All],3,FALSE())="No","Not in scope",VLOOKUP(Table4[[#This Row],[V ID]],Vulnerabilities[#All],2,FALSE()))</f>
        <v>Devices with default passwords needs to be checked for bruteforce attacks</v>
      </c>
      <c r="F77" s="87" t="s">
        <v>64</v>
      </c>
      <c r="G77" s="88" t="str">
        <f>VLOOKUP(Table4[[#This Row],[A ID]],Assets[#All],3,FALSE())</f>
        <v>Data at Rest</v>
      </c>
      <c r="H77" s="19" t="s">
        <v>301</v>
      </c>
      <c r="I77" s="19" t="s">
        <v>436</v>
      </c>
      <c r="J77" s="89" t="s">
        <v>266</v>
      </c>
      <c r="K77" s="89" t="s">
        <v>266</v>
      </c>
      <c r="L77" s="89" t="s">
        <v>266</v>
      </c>
      <c r="M77" s="90" t="s">
        <v>271</v>
      </c>
      <c r="N77" s="90" t="s">
        <v>274</v>
      </c>
      <c r="O77" s="90" t="s">
        <v>274</v>
      </c>
      <c r="P77" s="90" t="s">
        <v>272</v>
      </c>
      <c r="Q77" s="90" t="s">
        <v>269</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266</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302</v>
      </c>
      <c r="AA77" s="19" t="s">
        <v>456</v>
      </c>
      <c r="AB77" s="19" t="s">
        <v>538</v>
      </c>
      <c r="AC77" s="89" t="s">
        <v>266</v>
      </c>
      <c r="AD77" s="89" t="s">
        <v>266</v>
      </c>
      <c r="AE77" s="89" t="s">
        <v>266</v>
      </c>
      <c r="AF77" s="90" t="s">
        <v>271</v>
      </c>
      <c r="AG77" s="90" t="s">
        <v>274</v>
      </c>
      <c r="AH77" s="90" t="s">
        <v>274</v>
      </c>
      <c r="AI77" s="90" t="s">
        <v>272</v>
      </c>
      <c r="AJ77" s="90" t="s">
        <v>269</v>
      </c>
      <c r="AK7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7" s="91">
        <f>(1 - ((1 - VLOOKUP(Table4[[#This Row],[ConfidentialityP]],'Reference - CVSSv3.0'!$B$16:$C$18,2,FALSE())) * (1 - VLOOKUP(Table4[[#This Row],[IntegrityP]],'Reference - CVSSv3.0'!$B$16:$C$18,2,FALSE())) *  (1 - VLOOKUP(Table4[[#This Row],[AvailabilityP]],'Reference - CVSSv3.0'!$B$16:$C$18,2,FALSE()))))</f>
        <v>0.52544799999999992</v>
      </c>
      <c r="AM77" s="91">
        <f>IF(Table4[[#This Row],[ScopeP]]="Unchanged",6.42*Table4[[#This Row],[ISC BaseP]],IF(Table4[[#This Row],[ScopeP]]="Changed",7.52*(Table4[[#This Row],[ISC BaseP]] - 0.029) - 3.25 * POWER(Table4[[#This Row],[ISC BaseP]] - 0.02,15),NA()))</f>
        <v>3.3733761599999994</v>
      </c>
      <c r="AN77"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7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7" s="238" t="s">
        <v>577</v>
      </c>
      <c r="AR77" s="19" t="s">
        <v>566</v>
      </c>
    </row>
    <row r="78" spans="1:44" ht="262.2">
      <c r="A78" s="84">
        <v>74</v>
      </c>
      <c r="B78" s="85" t="s">
        <v>199</v>
      </c>
      <c r="C78" s="86" t="str">
        <f>IF(VLOOKUP(Table4[[#This Row],[T ID]],Table5[#All],5,FALSE())="No","Not in scope",VLOOKUP(Table4[[#This Row],[T ID]],Table5[#All],2,FALSE()))</f>
        <v>Data Access
(STR[I]DE)</v>
      </c>
      <c r="D78" s="57" t="s">
        <v>93</v>
      </c>
      <c r="E78" s="86" t="str">
        <f>IF(VLOOKUP(Table4[[#This Row],[V ID]],Vulnerabilities[#All],3,FALSE())="No","Not in scope",VLOOKUP(Table4[[#This Row],[V ID]],Vulnerabilities[#All],2,FALSE()))</f>
        <v>Devices with default passwords needs to be checked for bruteforce attacks</v>
      </c>
      <c r="F78" s="87" t="s">
        <v>49</v>
      </c>
      <c r="G78" s="88" t="str">
        <f>VLOOKUP(Table4[[#This Row],[A ID]],Assets[#All],3,FALSE())</f>
        <v>Authentication/Authorisation method of all device(s)/app</v>
      </c>
      <c r="H78" s="19" t="s">
        <v>303</v>
      </c>
      <c r="I78" s="19" t="s">
        <v>436</v>
      </c>
      <c r="J78" s="89" t="s">
        <v>274</v>
      </c>
      <c r="K78" s="89" t="s">
        <v>272</v>
      </c>
      <c r="L78" s="89" t="s">
        <v>272</v>
      </c>
      <c r="M78" s="90" t="s">
        <v>271</v>
      </c>
      <c r="N78" s="90" t="s">
        <v>274</v>
      </c>
      <c r="O78" s="90" t="s">
        <v>274</v>
      </c>
      <c r="P78" s="90" t="s">
        <v>272</v>
      </c>
      <c r="Q78" s="90" t="s">
        <v>269</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275</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302</v>
      </c>
      <c r="AA78" s="19" t="s">
        <v>456</v>
      </c>
      <c r="AB78" s="19" t="s">
        <v>539</v>
      </c>
      <c r="AC78" s="89" t="s">
        <v>266</v>
      </c>
      <c r="AD78" s="89" t="s">
        <v>272</v>
      </c>
      <c r="AE78" s="89" t="s">
        <v>272</v>
      </c>
      <c r="AF78" s="90" t="s">
        <v>271</v>
      </c>
      <c r="AG78" s="90" t="s">
        <v>274</v>
      </c>
      <c r="AH78" s="90" t="s">
        <v>274</v>
      </c>
      <c r="AI78" s="90" t="s">
        <v>272</v>
      </c>
      <c r="AJ78" s="90" t="s">
        <v>269</v>
      </c>
      <c r="AK7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8" s="91">
        <f>(1 - ((1 - VLOOKUP(Table4[[#This Row],[ConfidentialityP]],'Reference - CVSSv3.0'!$B$16:$C$18,2,FALSE())) * (1 - VLOOKUP(Table4[[#This Row],[IntegrityP]],'Reference - CVSSv3.0'!$B$16:$C$18,2,FALSE())) *  (1 - VLOOKUP(Table4[[#This Row],[AvailabilityP]],'Reference - CVSSv3.0'!$B$16:$C$18,2,FALSE()))))</f>
        <v>0.21999999999999997</v>
      </c>
      <c r="AM78" s="91">
        <f>IF(Table4[[#This Row],[ScopeP]]="Unchanged",6.42*Table4[[#This Row],[ISC BaseP]],IF(Table4[[#This Row],[ScopeP]]="Changed",7.52*(Table4[[#This Row],[ISC BaseP]] - 0.029) - 3.25 * POWER(Table4[[#This Row],[ISC BaseP]] - 0.02,15),NA()))</f>
        <v>1.4123999999999999</v>
      </c>
      <c r="AN78"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1.8</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8" s="238" t="s">
        <v>577</v>
      </c>
      <c r="AR78" s="19" t="s">
        <v>566</v>
      </c>
    </row>
    <row r="79" spans="1:44" ht="262.2">
      <c r="A79" s="95">
        <v>75</v>
      </c>
      <c r="B79" s="85" t="s">
        <v>199</v>
      </c>
      <c r="C79" s="86" t="str">
        <f>IF(VLOOKUP(Table4[[#This Row],[T ID]],Table5[#All],5,FALSE())="No","Not in scope",VLOOKUP(Table4[[#This Row],[T ID]],Table5[#All],2,FALSE()))</f>
        <v>Data Access
(STR[I]DE)</v>
      </c>
      <c r="D79" s="57" t="s">
        <v>93</v>
      </c>
      <c r="E79" s="86" t="str">
        <f>IF(VLOOKUP(Table4[[#This Row],[V ID]],Vulnerabilities[#All],3,FALSE())="No","Not in scope",VLOOKUP(Table4[[#This Row],[V ID]],Vulnerabilities[#All],2,FALSE()))</f>
        <v>Devices with default passwords needs to be checked for bruteforce attacks</v>
      </c>
      <c r="F79" s="87" t="s">
        <v>67</v>
      </c>
      <c r="G79" s="88" t="str">
        <f>VLOOKUP(Table4[[#This Row],[A ID]],Assets[#All],3,FALSE())</f>
        <v>Data in Transit</v>
      </c>
      <c r="H79" s="19" t="s">
        <v>303</v>
      </c>
      <c r="I79" s="19" t="s">
        <v>436</v>
      </c>
      <c r="J79" s="89" t="s">
        <v>274</v>
      </c>
      <c r="K79" s="89" t="s">
        <v>272</v>
      </c>
      <c r="L79" s="89" t="s">
        <v>272</v>
      </c>
      <c r="M79" s="90" t="s">
        <v>271</v>
      </c>
      <c r="N79" s="90" t="s">
        <v>274</v>
      </c>
      <c r="O79" s="90" t="s">
        <v>274</v>
      </c>
      <c r="P79" s="90" t="s">
        <v>272</v>
      </c>
      <c r="Q79" s="90" t="s">
        <v>269</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266</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304</v>
      </c>
      <c r="AA79" s="19" t="s">
        <v>456</v>
      </c>
      <c r="AB79" s="19" t="s">
        <v>540</v>
      </c>
      <c r="AC79" s="89" t="s">
        <v>266</v>
      </c>
      <c r="AD79" s="89" t="s">
        <v>272</v>
      </c>
      <c r="AE79" s="89" t="s">
        <v>272</v>
      </c>
      <c r="AF79" s="90" t="s">
        <v>271</v>
      </c>
      <c r="AG79" s="90" t="s">
        <v>274</v>
      </c>
      <c r="AH79" s="90" t="s">
        <v>274</v>
      </c>
      <c r="AI79" s="90" t="s">
        <v>272</v>
      </c>
      <c r="AJ79" s="90" t="s">
        <v>269</v>
      </c>
      <c r="AK7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79" s="91">
        <f>(1 - ((1 - VLOOKUP(Table4[[#This Row],[ConfidentialityP]],'Reference - CVSSv3.0'!$B$16:$C$18,2,FALSE())) * (1 - VLOOKUP(Table4[[#This Row],[IntegrityP]],'Reference - CVSSv3.0'!$B$16:$C$18,2,FALSE())) *  (1 - VLOOKUP(Table4[[#This Row],[AvailabilityP]],'Reference - CVSSv3.0'!$B$16:$C$18,2,FALSE()))))</f>
        <v>0.21999999999999997</v>
      </c>
      <c r="AM79" s="91">
        <f>IF(Table4[[#This Row],[ScopeP]]="Unchanged",6.42*Table4[[#This Row],[ISC BaseP]],IF(Table4[[#This Row],[ScopeP]]="Changed",7.52*(Table4[[#This Row],[ISC BaseP]] - 0.029) - 3.25 * POWER(Table4[[#This Row],[ISC BaseP]] - 0.02,15),NA()))</f>
        <v>1.4123999999999999</v>
      </c>
      <c r="AN79"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7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9" s="238" t="s">
        <v>577</v>
      </c>
      <c r="AR79" s="19" t="s">
        <v>566</v>
      </c>
    </row>
    <row r="80" spans="1:44" ht="331.2">
      <c r="A80" s="84">
        <v>76</v>
      </c>
      <c r="B80" s="85" t="s">
        <v>199</v>
      </c>
      <c r="C80" s="86" t="str">
        <f>IF(VLOOKUP(Table4[[#This Row],[T ID]],Table5[#All],5,FALSE())="No","Not in scope",VLOOKUP(Table4[[#This Row],[T ID]],Table5[#All],2,FALSE()))</f>
        <v>Data Access
(STR[I]DE)</v>
      </c>
      <c r="D80" s="57" t="s">
        <v>99</v>
      </c>
      <c r="E80" s="86" t="str">
        <f>IF(VLOOKUP(Table4[[#This Row],[V ID]],Vulnerabilities[#All],3,FALSE())="No","Not in scope",VLOOKUP(Table4[[#This Row],[V ID]],Vulnerabilities[#All],2,FALSE()))</f>
        <v>The password complexity or location vulnerability. Like weak passwords and hardcoded passwords.</v>
      </c>
      <c r="F80" s="87" t="s">
        <v>64</v>
      </c>
      <c r="G80" s="88" t="str">
        <f>VLOOKUP(Table4[[#This Row],[A ID]],Assets[#All],3,FALSE())</f>
        <v>Data at Rest</v>
      </c>
      <c r="H80" s="211" t="s">
        <v>303</v>
      </c>
      <c r="I80" s="19" t="s">
        <v>436</v>
      </c>
      <c r="J80" s="212" t="s">
        <v>266</v>
      </c>
      <c r="K80" s="212" t="s">
        <v>266</v>
      </c>
      <c r="L80" s="212" t="s">
        <v>266</v>
      </c>
      <c r="M80" s="212" t="s">
        <v>271</v>
      </c>
      <c r="N80" s="212" t="s">
        <v>274</v>
      </c>
      <c r="O80" s="212" t="s">
        <v>274</v>
      </c>
      <c r="P80" s="212" t="s">
        <v>272</v>
      </c>
      <c r="Q80" s="212" t="s">
        <v>269</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266</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305</v>
      </c>
      <c r="AA80" s="19" t="s">
        <v>427</v>
      </c>
      <c r="AB80" s="19" t="s">
        <v>541</v>
      </c>
      <c r="AC80" s="212" t="s">
        <v>266</v>
      </c>
      <c r="AD80" s="212" t="s">
        <v>266</v>
      </c>
      <c r="AE80" s="212" t="s">
        <v>266</v>
      </c>
      <c r="AF80" s="212" t="s">
        <v>271</v>
      </c>
      <c r="AG80" s="212" t="s">
        <v>274</v>
      </c>
      <c r="AH80" s="212" t="s">
        <v>274</v>
      </c>
      <c r="AI80" s="212" t="s">
        <v>272</v>
      </c>
      <c r="AJ80" s="212" t="s">
        <v>269</v>
      </c>
      <c r="AK8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0" s="91">
        <f>(1 - ((1 - VLOOKUP(Table4[[#This Row],[ConfidentialityP]],'Reference - CVSSv3.0'!$B$16:$C$18,2,FALSE())) * (1 - VLOOKUP(Table4[[#This Row],[IntegrityP]],'Reference - CVSSv3.0'!$B$16:$C$18,2,FALSE())) *  (1 - VLOOKUP(Table4[[#This Row],[AvailabilityP]],'Reference - CVSSv3.0'!$B$16:$C$18,2,FALSE()))))</f>
        <v>0.52544799999999992</v>
      </c>
      <c r="AM80" s="91">
        <f>IF(Table4[[#This Row],[ScopeP]]="Unchanged",6.42*Table4[[#This Row],[ISC BaseP]],IF(Table4[[#This Row],[ScopeP]]="Changed",7.52*(Table4[[#This Row],[ISC BaseP]] - 0.029) - 3.25 * POWER(Table4[[#This Row],[ISC BaseP]] - 0.02,15),NA()))</f>
        <v>3.3733761599999994</v>
      </c>
      <c r="AN80" s="91">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O8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0" s="238" t="s">
        <v>577</v>
      </c>
      <c r="AR80" s="19"/>
    </row>
    <row r="81" spans="1:44" ht="234.6">
      <c r="A81" s="95">
        <v>77</v>
      </c>
      <c r="B81" s="85" t="s">
        <v>199</v>
      </c>
      <c r="C81" s="86" t="str">
        <f>IF(VLOOKUP(Table4[[#This Row],[T ID]],Table5[#All],5,FALSE())="No","Not in scope",VLOOKUP(Table4[[#This Row],[T ID]],Table5[#All],2,FALSE()))</f>
        <v>Data Access
(STR[I]DE)</v>
      </c>
      <c r="D81" s="57" t="s">
        <v>121</v>
      </c>
      <c r="E81" s="86" t="str">
        <f>IF(VLOOKUP(Table4[[#This Row],[V ID]],Vulnerabilities[#All],3,FALSE())="No","Not in scope",VLOOKUP(Table4[[#This Row],[V ID]],Vulnerabilities[#All],2,FALSE()))</f>
        <v>Unprotected external USB Port on the tablet/devices.</v>
      </c>
      <c r="F81" s="87" t="s">
        <v>37</v>
      </c>
      <c r="G81" s="88" t="str">
        <f>VLOOKUP(Table4[[#This Row],[A ID]],Assets[#All],3,FALSE())</f>
        <v>Tablet Resources - web cam, microphone, OTG devices, Removable USB, Tablet Application, Network interfaces (Bluetooth, Wifi)</v>
      </c>
      <c r="H81" s="19" t="s">
        <v>303</v>
      </c>
      <c r="I81" s="19" t="s">
        <v>436</v>
      </c>
      <c r="J81" s="89" t="s">
        <v>272</v>
      </c>
      <c r="K81" s="89" t="s">
        <v>266</v>
      </c>
      <c r="L81" s="89" t="s">
        <v>266</v>
      </c>
      <c r="M81" s="90" t="s">
        <v>267</v>
      </c>
      <c r="N81" s="90" t="s">
        <v>274</v>
      </c>
      <c r="O81" s="90" t="s">
        <v>274</v>
      </c>
      <c r="P81" s="90" t="s">
        <v>272</v>
      </c>
      <c r="Q81" s="90" t="s">
        <v>269</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275</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270</v>
      </c>
      <c r="AA81" s="19" t="s">
        <v>448</v>
      </c>
      <c r="AB81" s="19" t="s">
        <v>542</v>
      </c>
      <c r="AC81" s="89" t="s">
        <v>272</v>
      </c>
      <c r="AD81" s="89" t="s">
        <v>266</v>
      </c>
      <c r="AE81" s="89" t="s">
        <v>266</v>
      </c>
      <c r="AF81" s="90" t="s">
        <v>267</v>
      </c>
      <c r="AG81" s="90" t="s">
        <v>274</v>
      </c>
      <c r="AH81" s="90" t="s">
        <v>274</v>
      </c>
      <c r="AI81" s="90" t="s">
        <v>272</v>
      </c>
      <c r="AJ81" s="90" t="s">
        <v>269</v>
      </c>
      <c r="AK8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0.16601112000000004</v>
      </c>
      <c r="AL81" s="91">
        <f>(1 - ((1 - VLOOKUP(Table4[[#This Row],[ConfidentialityP]],'Reference - CVSSv3.0'!$B$16:$C$18,2,FALSE())) * (1 - VLOOKUP(Table4[[#This Row],[IntegrityP]],'Reference - CVSSv3.0'!$B$16:$C$18,2,FALSE())) *  (1 - VLOOKUP(Table4[[#This Row],[AvailabilityP]],'Reference - CVSSv3.0'!$B$16:$C$18,2,FALSE()))))</f>
        <v>0.39159999999999995</v>
      </c>
      <c r="AM81" s="91">
        <f>IF(Table4[[#This Row],[ScopeP]]="Unchanged",6.42*Table4[[#This Row],[ISC BaseP]],IF(Table4[[#This Row],[ScopeP]]="Changed",7.52*(Table4[[#This Row],[ISC BaseP]] - 0.029) - 3.25 * POWER(Table4[[#This Row],[ISC BaseP]] - 0.02,15),NA()))</f>
        <v>2.5140719999999996</v>
      </c>
      <c r="AN81" s="91">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8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1" s="238" t="s">
        <v>577</v>
      </c>
      <c r="AR81" s="19" t="s">
        <v>566</v>
      </c>
    </row>
    <row r="82" spans="1:44" ht="234.6">
      <c r="A82" s="84">
        <v>78</v>
      </c>
      <c r="B82" s="85" t="s">
        <v>202</v>
      </c>
      <c r="C82" s="86" t="str">
        <f>IF(VLOOKUP(Table4[[#This Row],[T ID]],Table5[#All],5,FALSE())="No","Not in scope",VLOOKUP(Table4[[#This Row],[T ID]],Table5[#All],2,FALSE()))</f>
        <v>Open network port exploit
(TTP)</v>
      </c>
      <c r="D82" s="57" t="s">
        <v>119</v>
      </c>
      <c r="E82" s="86" t="str">
        <f>IF(VLOOKUP(Table4[[#This Row],[V ID]],Vulnerabilities[#All],3,FALSE())="No","Not in scope",VLOOKUP(Table4[[#This Row],[V ID]],Vulnerabilities[#All],2,FALSE()))</f>
        <v>Unprotected network port(s) on network devices and connection points</v>
      </c>
      <c r="F82" s="87" t="s">
        <v>41</v>
      </c>
      <c r="G82" s="88" t="str">
        <f>VLOOKUP(Table4[[#This Row],[A ID]],Assets[#All],3,FALSE())</f>
        <v>Tablet OS/network details &amp; Tablet Application</v>
      </c>
      <c r="H82" s="19" t="s">
        <v>306</v>
      </c>
      <c r="I82" s="19" t="s">
        <v>436</v>
      </c>
      <c r="J82" s="89" t="s">
        <v>272</v>
      </c>
      <c r="K82" s="89" t="s">
        <v>272</v>
      </c>
      <c r="L82" s="89" t="s">
        <v>266</v>
      </c>
      <c r="M82" s="90" t="s">
        <v>271</v>
      </c>
      <c r="N82" s="90" t="s">
        <v>274</v>
      </c>
      <c r="O82" s="90" t="s">
        <v>266</v>
      </c>
      <c r="P82" s="90" t="s">
        <v>272</v>
      </c>
      <c r="Q82" s="90" t="s">
        <v>269</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275</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270</v>
      </c>
      <c r="AA82" s="19" t="s">
        <v>448</v>
      </c>
      <c r="AB82" s="19" t="s">
        <v>543</v>
      </c>
      <c r="AC82" s="89" t="s">
        <v>272</v>
      </c>
      <c r="AD82" s="89" t="s">
        <v>272</v>
      </c>
      <c r="AE82" s="89" t="s">
        <v>266</v>
      </c>
      <c r="AF82" s="90" t="s">
        <v>271</v>
      </c>
      <c r="AG82" s="90" t="s">
        <v>274</v>
      </c>
      <c r="AH82" s="90" t="s">
        <v>266</v>
      </c>
      <c r="AI82" s="90" t="s">
        <v>272</v>
      </c>
      <c r="AJ82" s="90" t="s">
        <v>269</v>
      </c>
      <c r="AK8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2" s="91">
        <f>(1 - ((1 - VLOOKUP(Table4[[#This Row],[ConfidentialityP]],'Reference - CVSSv3.0'!$B$16:$C$18,2,FALSE())) * (1 - VLOOKUP(Table4[[#This Row],[IntegrityP]],'Reference - CVSSv3.0'!$B$16:$C$18,2,FALSE())) *  (1 - VLOOKUP(Table4[[#This Row],[AvailabilityP]],'Reference - CVSSv3.0'!$B$16:$C$18,2,FALSE()))))</f>
        <v>0.21999999999999997</v>
      </c>
      <c r="AM82" s="91">
        <f>IF(Table4[[#This Row],[ScopeP]]="Unchanged",6.42*Table4[[#This Row],[ISC BaseP]],IF(Table4[[#This Row],[ScopeP]]="Changed",7.52*(Table4[[#This Row],[ISC BaseP]] - 0.029) - 3.25 * POWER(Table4[[#This Row],[ISC BaseP]] - 0.02,15),NA()))</f>
        <v>1.4123999999999999</v>
      </c>
      <c r="AN82"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2" s="238" t="s">
        <v>577</v>
      </c>
      <c r="AR82" s="19" t="s">
        <v>566</v>
      </c>
    </row>
    <row r="83" spans="1:44" ht="124.5" customHeight="1">
      <c r="A83" s="84">
        <v>79</v>
      </c>
      <c r="B83" s="85" t="s">
        <v>202</v>
      </c>
      <c r="C83" s="86" t="str">
        <f>IF(VLOOKUP(Table4[[#This Row],[T ID]],Table5[#All],5,FALSE())="No","Not in scope",VLOOKUP(Table4[[#This Row],[T ID]],Table5[#All],2,FALSE()))</f>
        <v>Open network port exploit
(TTP)</v>
      </c>
      <c r="D83" s="57" t="s">
        <v>119</v>
      </c>
      <c r="E83" s="86" t="str">
        <f>IF(VLOOKUP(Table4[[#This Row],[V ID]],Vulnerabilities[#All],3,FALSE())="No","Not in scope",VLOOKUP(Table4[[#This Row],[V ID]],Vulnerabilities[#All],2,FALSE()))</f>
        <v>Unprotected network port(s) on network devices and connection points</v>
      </c>
      <c r="F83" s="87" t="s">
        <v>61</v>
      </c>
      <c r="G83" s="88" t="str">
        <f>VLOOKUP(Table4[[#This Row],[A ID]],Assets[#All],3,FALSE())</f>
        <v>Wireless Network device (Scope of HDO)</v>
      </c>
      <c r="H83" s="19" t="s">
        <v>306</v>
      </c>
      <c r="I83" s="19" t="s">
        <v>436</v>
      </c>
      <c r="J83" s="89" t="s">
        <v>272</v>
      </c>
      <c r="K83" s="89" t="s">
        <v>272</v>
      </c>
      <c r="L83" s="89" t="s">
        <v>266</v>
      </c>
      <c r="M83" s="90" t="s">
        <v>271</v>
      </c>
      <c r="N83" s="90" t="s">
        <v>274</v>
      </c>
      <c r="O83" s="90" t="s">
        <v>266</v>
      </c>
      <c r="P83" s="90" t="s">
        <v>272</v>
      </c>
      <c r="Q83" s="90" t="s">
        <v>269</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275</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307</v>
      </c>
      <c r="AA83" s="19" t="s">
        <v>462</v>
      </c>
      <c r="AB83" s="19" t="s">
        <v>544</v>
      </c>
      <c r="AC83" s="89" t="s">
        <v>272</v>
      </c>
      <c r="AD83" s="89" t="s">
        <v>272</v>
      </c>
      <c r="AE83" s="89" t="s">
        <v>266</v>
      </c>
      <c r="AF83" s="90" t="s">
        <v>271</v>
      </c>
      <c r="AG83" s="90" t="s">
        <v>274</v>
      </c>
      <c r="AH83" s="90" t="s">
        <v>266</v>
      </c>
      <c r="AI83" s="90" t="s">
        <v>272</v>
      </c>
      <c r="AJ83" s="90" t="s">
        <v>269</v>
      </c>
      <c r="AK8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3" s="91">
        <f>(1 - ((1 - VLOOKUP(Table4[[#This Row],[ConfidentialityP]],'Reference - CVSSv3.0'!$B$16:$C$18,2,FALSE())) * (1 - VLOOKUP(Table4[[#This Row],[IntegrityP]],'Reference - CVSSv3.0'!$B$16:$C$18,2,FALSE())) *  (1 - VLOOKUP(Table4[[#This Row],[AvailabilityP]],'Reference - CVSSv3.0'!$B$16:$C$18,2,FALSE()))))</f>
        <v>0.21999999999999997</v>
      </c>
      <c r="AM83" s="91">
        <f>IF(Table4[[#This Row],[ScopeP]]="Unchanged",6.42*Table4[[#This Row],[ISC BaseP]],IF(Table4[[#This Row],[ScopeP]]="Changed",7.52*(Table4[[#This Row],[ISC BaseP]] - 0.029) - 3.25 * POWER(Table4[[#This Row],[ISC BaseP]] - 0.02,15),NA()))</f>
        <v>1.4123999999999999</v>
      </c>
      <c r="AN83"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3" s="238" t="s">
        <v>577</v>
      </c>
      <c r="AR83" s="19" t="s">
        <v>462</v>
      </c>
    </row>
    <row r="84" spans="1:44" ht="234.6">
      <c r="A84" s="84">
        <v>80</v>
      </c>
      <c r="B84" s="85" t="s">
        <v>202</v>
      </c>
      <c r="C84" s="86" t="str">
        <f>IF(VLOOKUP(Table4[[#This Row],[T ID]],Table5[#All],5,FALSE())="No","Not in scope",VLOOKUP(Table4[[#This Row],[T ID]],Table5[#All],2,FALSE()))</f>
        <v>Open network port exploit
(TTP)</v>
      </c>
      <c r="D84" s="57" t="s">
        <v>123</v>
      </c>
      <c r="E84" s="86" t="str">
        <f>IF(VLOOKUP(Table4[[#This Row],[V ID]],Vulnerabilities[#All],3,FALSE())="No","Not in scope",VLOOKUP(Table4[[#This Row],[V ID]],Vulnerabilities[#All],2,FALSE()))</f>
        <v>Unencrypted Network segment through out the information flow</v>
      </c>
      <c r="F84" s="87" t="s">
        <v>41</v>
      </c>
      <c r="G84" s="88" t="str">
        <f>VLOOKUP(Table4[[#This Row],[A ID]],Assets[#All],3,FALSE())</f>
        <v>Tablet OS/network details &amp; Tablet Application</v>
      </c>
      <c r="H84" s="19" t="s">
        <v>306</v>
      </c>
      <c r="I84" s="19" t="s">
        <v>436</v>
      </c>
      <c r="J84" s="89" t="s">
        <v>272</v>
      </c>
      <c r="K84" s="89" t="s">
        <v>272</v>
      </c>
      <c r="L84" s="89" t="s">
        <v>266</v>
      </c>
      <c r="M84" s="90" t="s">
        <v>271</v>
      </c>
      <c r="N84" s="90" t="s">
        <v>274</v>
      </c>
      <c r="O84" s="90" t="s">
        <v>266</v>
      </c>
      <c r="P84" s="90" t="s">
        <v>272</v>
      </c>
      <c r="Q84" s="90" t="s">
        <v>269</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275</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270</v>
      </c>
      <c r="AA84" s="19" t="s">
        <v>448</v>
      </c>
      <c r="AB84" s="19" t="s">
        <v>545</v>
      </c>
      <c r="AC84" s="89" t="s">
        <v>272</v>
      </c>
      <c r="AD84" s="89" t="s">
        <v>272</v>
      </c>
      <c r="AE84" s="89" t="s">
        <v>266</v>
      </c>
      <c r="AF84" s="90" t="s">
        <v>271</v>
      </c>
      <c r="AG84" s="90" t="s">
        <v>274</v>
      </c>
      <c r="AH84" s="90" t="s">
        <v>266</v>
      </c>
      <c r="AI84" s="90" t="s">
        <v>272</v>
      </c>
      <c r="AJ84" s="90" t="s">
        <v>269</v>
      </c>
      <c r="AK8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4" s="91">
        <f>(1 - ((1 - VLOOKUP(Table4[[#This Row],[ConfidentialityP]],'Reference - CVSSv3.0'!$B$16:$C$18,2,FALSE())) * (1 - VLOOKUP(Table4[[#This Row],[IntegrityP]],'Reference - CVSSv3.0'!$B$16:$C$18,2,FALSE())) *  (1 - VLOOKUP(Table4[[#This Row],[AvailabilityP]],'Reference - CVSSv3.0'!$B$16:$C$18,2,FALSE()))))</f>
        <v>0.21999999999999997</v>
      </c>
      <c r="AM84" s="91">
        <f>IF(Table4[[#This Row],[ScopeP]]="Unchanged",6.42*Table4[[#This Row],[ISC BaseP]],IF(Table4[[#This Row],[ScopeP]]="Changed",7.52*(Table4[[#This Row],[ISC BaseP]] - 0.029) - 3.25 * POWER(Table4[[#This Row],[ISC BaseP]] - 0.02,15),NA()))</f>
        <v>1.4123999999999999</v>
      </c>
      <c r="AN84"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4" s="238" t="s">
        <v>577</v>
      </c>
      <c r="AR84" s="19" t="s">
        <v>566</v>
      </c>
    </row>
    <row r="85" spans="1:44" ht="248.4">
      <c r="A85" s="84">
        <v>81</v>
      </c>
      <c r="B85" s="85" t="s">
        <v>202</v>
      </c>
      <c r="C85" s="86" t="str">
        <f>IF(VLOOKUP(Table4[[#This Row],[T ID]],Table5[#All],5,FALSE())="No","Not in scope",VLOOKUP(Table4[[#This Row],[T ID]],Table5[#All],2,FALSE()))</f>
        <v>Open network port exploit
(TTP)</v>
      </c>
      <c r="D85" s="57" t="s">
        <v>130</v>
      </c>
      <c r="E85" s="86" t="str">
        <f>IF(VLOOKUP(Table4[[#This Row],[V ID]],Vulnerabilities[#All],3,FALSE())="No","Not in scope",VLOOKUP(Table4[[#This Row],[V ID]],Vulnerabilities[#All],2,FALSE()))</f>
        <v>Unencrypted data in transit in all flowchannels</v>
      </c>
      <c r="F85" s="87" t="s">
        <v>67</v>
      </c>
      <c r="G85" s="88" t="str">
        <f>VLOOKUP(Table4[[#This Row],[A ID]],Assets[#All],3,FALSE())</f>
        <v>Data in Transit</v>
      </c>
      <c r="H85" s="19" t="s">
        <v>308</v>
      </c>
      <c r="I85" s="19" t="s">
        <v>436</v>
      </c>
      <c r="J85" s="89" t="s">
        <v>272</v>
      </c>
      <c r="K85" s="89" t="s">
        <v>272</v>
      </c>
      <c r="L85" s="89" t="s">
        <v>266</v>
      </c>
      <c r="M85" s="90" t="s">
        <v>271</v>
      </c>
      <c r="N85" s="90" t="s">
        <v>274</v>
      </c>
      <c r="O85" s="90" t="s">
        <v>266</v>
      </c>
      <c r="P85" s="90" t="s">
        <v>272</v>
      </c>
      <c r="Q85" s="90" t="s">
        <v>269</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275</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295</v>
      </c>
      <c r="AA85" s="19" t="s">
        <v>463</v>
      </c>
      <c r="AB85" s="19" t="s">
        <v>546</v>
      </c>
      <c r="AC85" s="89" t="s">
        <v>272</v>
      </c>
      <c r="AD85" s="89" t="s">
        <v>272</v>
      </c>
      <c r="AE85" s="89" t="s">
        <v>266</v>
      </c>
      <c r="AF85" s="90" t="s">
        <v>271</v>
      </c>
      <c r="AG85" s="90" t="s">
        <v>274</v>
      </c>
      <c r="AH85" s="90" t="s">
        <v>266</v>
      </c>
      <c r="AI85" s="90" t="s">
        <v>272</v>
      </c>
      <c r="AJ85" s="90" t="s">
        <v>269</v>
      </c>
      <c r="AK8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5" s="91">
        <f>(1 - ((1 - VLOOKUP(Table4[[#This Row],[ConfidentialityP]],'Reference - CVSSv3.0'!$B$16:$C$18,2,FALSE())) * (1 - VLOOKUP(Table4[[#This Row],[IntegrityP]],'Reference - CVSSv3.0'!$B$16:$C$18,2,FALSE())) *  (1 - VLOOKUP(Table4[[#This Row],[AvailabilityP]],'Reference - CVSSv3.0'!$B$16:$C$18,2,FALSE()))))</f>
        <v>0.21999999999999997</v>
      </c>
      <c r="AM85" s="91">
        <f>IF(Table4[[#This Row],[ScopeP]]="Unchanged",6.42*Table4[[#This Row],[ISC BaseP]],IF(Table4[[#This Row],[ScopeP]]="Changed",7.52*(Table4[[#This Row],[ISC BaseP]] - 0.029) - 3.25 * POWER(Table4[[#This Row],[ISC BaseP]] - 0.02,15),NA()))</f>
        <v>1.4123999999999999</v>
      </c>
      <c r="AN85"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8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5" s="238" t="s">
        <v>577</v>
      </c>
      <c r="AR85" s="19" t="s">
        <v>567</v>
      </c>
    </row>
    <row r="86" spans="1:44" ht="220.8">
      <c r="A86" s="95">
        <v>82</v>
      </c>
      <c r="B86" s="85" t="s">
        <v>202</v>
      </c>
      <c r="C86" s="86" t="str">
        <f>IF(VLOOKUP(Table4[[#This Row],[T ID]],Table5[#All],5,FALSE())="No","Not in scope",VLOOKUP(Table4[[#This Row],[T ID]],Table5[#All],2,FALSE()))</f>
        <v>Open network port exploit
(TTP)</v>
      </c>
      <c r="D86" s="57" t="s">
        <v>103</v>
      </c>
      <c r="E86" s="86" t="str">
        <f>IF(VLOOKUP(Table4[[#This Row],[V ID]],Vulnerabilities[#All],3,FALSE())="No","Not in scope",VLOOKUP(Table4[[#This Row],[V ID]],Vulnerabilities[#All],2,FALSE()))</f>
        <v>Insecure communications in networks (hospital)</v>
      </c>
      <c r="F86" s="87" t="s">
        <v>41</v>
      </c>
      <c r="G86" s="88" t="str">
        <f>VLOOKUP(Table4[[#This Row],[A ID]],Assets[#All],3,FALSE())</f>
        <v>Tablet OS/network details &amp; Tablet Application</v>
      </c>
      <c r="H86" s="19" t="s">
        <v>306</v>
      </c>
      <c r="I86" s="19" t="s">
        <v>436</v>
      </c>
      <c r="J86" s="89" t="s">
        <v>272</v>
      </c>
      <c r="K86" s="89" t="s">
        <v>266</v>
      </c>
      <c r="L86" s="89" t="s">
        <v>266</v>
      </c>
      <c r="M86" s="90" t="s">
        <v>271</v>
      </c>
      <c r="N86" s="90" t="s">
        <v>274</v>
      </c>
      <c r="O86" s="90" t="s">
        <v>266</v>
      </c>
      <c r="P86" s="90" t="s">
        <v>272</v>
      </c>
      <c r="Q86" s="90" t="s">
        <v>269</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275</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270</v>
      </c>
      <c r="AA86" s="19" t="s">
        <v>449</v>
      </c>
      <c r="AB86" s="19" t="s">
        <v>547</v>
      </c>
      <c r="AC86" s="89" t="s">
        <v>272</v>
      </c>
      <c r="AD86" s="89" t="s">
        <v>266</v>
      </c>
      <c r="AE86" s="89" t="s">
        <v>266</v>
      </c>
      <c r="AF86" s="90" t="s">
        <v>271</v>
      </c>
      <c r="AG86" s="90" t="s">
        <v>274</v>
      </c>
      <c r="AH86" s="90" t="s">
        <v>266</v>
      </c>
      <c r="AI86" s="90" t="s">
        <v>272</v>
      </c>
      <c r="AJ86" s="90" t="s">
        <v>269</v>
      </c>
      <c r="AK8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86" s="91">
        <f>(1 - ((1 - VLOOKUP(Table4[[#This Row],[ConfidentialityP]],'Reference - CVSSv3.0'!$B$16:$C$18,2,FALSE())) * (1 - VLOOKUP(Table4[[#This Row],[IntegrityP]],'Reference - CVSSv3.0'!$B$16:$C$18,2,FALSE())) *  (1 - VLOOKUP(Table4[[#This Row],[AvailabilityP]],'Reference - CVSSv3.0'!$B$16:$C$18,2,FALSE()))))</f>
        <v>0.39159999999999995</v>
      </c>
      <c r="AM86" s="91">
        <f>IF(Table4[[#This Row],[ScopeP]]="Unchanged",6.42*Table4[[#This Row],[ISC BaseP]],IF(Table4[[#This Row],[ScopeP]]="Changed",7.52*(Table4[[#This Row],[ISC BaseP]] - 0.029) - 3.25 * POWER(Table4[[#This Row],[ISC BaseP]] - 0.02,15),NA()))</f>
        <v>2.5140719999999996</v>
      </c>
      <c r="AN86" s="91">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8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3.4</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6" s="238" t="s">
        <v>577</v>
      </c>
      <c r="AR86" s="19" t="s">
        <v>566</v>
      </c>
    </row>
    <row r="87" spans="1:44" ht="248.4">
      <c r="A87" s="84">
        <v>83</v>
      </c>
      <c r="B87" s="85" t="s">
        <v>205</v>
      </c>
      <c r="C87" s="86" t="str">
        <f>IF(VLOOKUP(Table4[[#This Row],[T ID]],Table5[#All],5,FALSE())="No","Not in scope",VLOOKUP(Table4[[#This Row],[T ID]],Table5[#All],2,FALSE()))</f>
        <v>Brute-force Attack
(CAPEC-112)</v>
      </c>
      <c r="D87" s="57" t="s">
        <v>93</v>
      </c>
      <c r="E87" s="86" t="str">
        <f>IF(VLOOKUP(Table4[[#This Row],[V ID]],Vulnerabilities[#All],3,FALSE())="No","Not in scope",VLOOKUP(Table4[[#This Row],[V ID]],Vulnerabilities[#All],2,FALSE()))</f>
        <v>Devices with default passwords needs to be checked for bruteforce attacks</v>
      </c>
      <c r="F87" s="87" t="s">
        <v>70</v>
      </c>
      <c r="G87" s="88" t="str">
        <f>VLOOKUP(Table4[[#This Row],[A ID]],Assets[#All],3,FALSE())</f>
        <v>Smart medic app (Stryker Admin Web Application)</v>
      </c>
      <c r="H87" s="19" t="s">
        <v>309</v>
      </c>
      <c r="I87" s="19" t="s">
        <v>436</v>
      </c>
      <c r="J87" s="89" t="s">
        <v>266</v>
      </c>
      <c r="K87" s="89" t="s">
        <v>272</v>
      </c>
      <c r="L87" s="89" t="s">
        <v>266</v>
      </c>
      <c r="M87" s="90" t="s">
        <v>271</v>
      </c>
      <c r="N87" s="90" t="s">
        <v>274</v>
      </c>
      <c r="O87" s="90" t="s">
        <v>274</v>
      </c>
      <c r="P87" s="90" t="s">
        <v>272</v>
      </c>
      <c r="Q87" s="90" t="s">
        <v>269</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275</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310</v>
      </c>
      <c r="AA87" s="19" t="s">
        <v>433</v>
      </c>
      <c r="AB87" s="19" t="s">
        <v>548</v>
      </c>
      <c r="AC87" s="89" t="s">
        <v>266</v>
      </c>
      <c r="AD87" s="89" t="s">
        <v>272</v>
      </c>
      <c r="AE87" s="89" t="s">
        <v>266</v>
      </c>
      <c r="AF87" s="90" t="s">
        <v>271</v>
      </c>
      <c r="AG87" s="90" t="s">
        <v>274</v>
      </c>
      <c r="AH87" s="90" t="s">
        <v>274</v>
      </c>
      <c r="AI87" s="90" t="s">
        <v>272</v>
      </c>
      <c r="AJ87" s="90" t="s">
        <v>269</v>
      </c>
      <c r="AK8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7" s="91">
        <f>(1 - ((1 - VLOOKUP(Table4[[#This Row],[ConfidentialityP]],'Reference - CVSSv3.0'!$B$16:$C$18,2,FALSE())) * (1 - VLOOKUP(Table4[[#This Row],[IntegrityP]],'Reference - CVSSv3.0'!$B$16:$C$18,2,FALSE())) *  (1 - VLOOKUP(Table4[[#This Row],[AvailabilityP]],'Reference - CVSSv3.0'!$B$16:$C$18,2,FALSE()))))</f>
        <v>0.39159999999999995</v>
      </c>
      <c r="AM87" s="91">
        <f>IF(Table4[[#This Row],[ScopeP]]="Unchanged",6.42*Table4[[#This Row],[ISC BaseP]],IF(Table4[[#This Row],[ScopeP]]="Changed",7.52*(Table4[[#This Row],[ISC BaseP]] - 0.029) - 3.25 * POWER(Table4[[#This Row],[ISC BaseP]] - 0.02,15),NA()))</f>
        <v>2.5140719999999996</v>
      </c>
      <c r="AN87"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7" s="238" t="s">
        <v>577</v>
      </c>
      <c r="AR87" s="19"/>
    </row>
    <row r="88" spans="1:44" ht="228" customHeight="1">
      <c r="A88" s="84">
        <v>84</v>
      </c>
      <c r="B88" s="85" t="s">
        <v>205</v>
      </c>
      <c r="C88" s="86" t="str">
        <f>IF(VLOOKUP(Table4[[#This Row],[T ID]],Table5[#All],5,FALSE())="No","Not in scope",VLOOKUP(Table4[[#This Row],[T ID]],Table5[#All],2,FALSE()))</f>
        <v>Brute-force Attack
(CAPEC-112)</v>
      </c>
      <c r="D88" s="57" t="s">
        <v>93</v>
      </c>
      <c r="E88" s="86" t="str">
        <f>IF(VLOOKUP(Table4[[#This Row],[V ID]],Vulnerabilities[#All],3,FALSE())="No","Not in scope",VLOOKUP(Table4[[#This Row],[V ID]],Vulnerabilities[#All],2,FALSE()))</f>
        <v>Devices with default passwords needs to be checked for bruteforce attacks</v>
      </c>
      <c r="F88" s="87" t="s">
        <v>73</v>
      </c>
      <c r="G88" s="88" t="str">
        <f>VLOOKUP(Table4[[#This Row],[A ID]],Assets[#All],3,FALSE())</f>
        <v>Smart medic app (Azure Portal Administrator)</v>
      </c>
      <c r="H88" s="19" t="s">
        <v>309</v>
      </c>
      <c r="I88" s="19" t="s">
        <v>436</v>
      </c>
      <c r="J88" s="89" t="s">
        <v>266</v>
      </c>
      <c r="K88" s="89" t="s">
        <v>272</v>
      </c>
      <c r="L88" s="89" t="s">
        <v>266</v>
      </c>
      <c r="M88" s="90" t="s">
        <v>271</v>
      </c>
      <c r="N88" s="90" t="s">
        <v>274</v>
      </c>
      <c r="O88" s="90" t="s">
        <v>274</v>
      </c>
      <c r="P88" s="90" t="s">
        <v>272</v>
      </c>
      <c r="Q88" s="90" t="s">
        <v>269</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275</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310</v>
      </c>
      <c r="AA88" s="19" t="s">
        <v>429</v>
      </c>
      <c r="AB88" s="19" t="s">
        <v>549</v>
      </c>
      <c r="AC88" s="89" t="s">
        <v>266</v>
      </c>
      <c r="AD88" s="89" t="s">
        <v>272</v>
      </c>
      <c r="AE88" s="89" t="s">
        <v>266</v>
      </c>
      <c r="AF88" s="90" t="s">
        <v>271</v>
      </c>
      <c r="AG88" s="90" t="s">
        <v>274</v>
      </c>
      <c r="AH88" s="90" t="s">
        <v>274</v>
      </c>
      <c r="AI88" s="90" t="s">
        <v>272</v>
      </c>
      <c r="AJ88" s="90" t="s">
        <v>269</v>
      </c>
      <c r="AK88"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8" s="91">
        <f>(1 - ((1 - VLOOKUP(Table4[[#This Row],[ConfidentialityP]],'Reference - CVSSv3.0'!$B$16:$C$18,2,FALSE())) * (1 - VLOOKUP(Table4[[#This Row],[IntegrityP]],'Reference - CVSSv3.0'!$B$16:$C$18,2,FALSE())) *  (1 - VLOOKUP(Table4[[#This Row],[AvailabilityP]],'Reference - CVSSv3.0'!$B$16:$C$18,2,FALSE()))))</f>
        <v>0.39159999999999995</v>
      </c>
      <c r="AM88" s="91">
        <f>IF(Table4[[#This Row],[ScopeP]]="Unchanged",6.42*Table4[[#This Row],[ISC BaseP]],IF(Table4[[#This Row],[ScopeP]]="Changed",7.52*(Table4[[#This Row],[ISC BaseP]] - 0.029) - 3.25 * POWER(Table4[[#This Row],[ISC BaseP]] - 0.02,15),NA()))</f>
        <v>2.5140719999999996</v>
      </c>
      <c r="AN88"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8" s="238" t="s">
        <v>577</v>
      </c>
      <c r="AR88" s="19"/>
    </row>
    <row r="89" spans="1:44" ht="270.75" customHeight="1">
      <c r="A89" s="84">
        <v>85</v>
      </c>
      <c r="B89" s="85" t="s">
        <v>205</v>
      </c>
      <c r="C89" s="86" t="str">
        <f>IF(VLOOKUP(Table4[[#This Row],[T ID]],Table5[#All],5,FALSE())="No","Not in scope",VLOOKUP(Table4[[#This Row],[T ID]],Table5[#All],2,FALSE()))</f>
        <v>Brute-force Attack
(CAPEC-112)</v>
      </c>
      <c r="D89" s="57" t="s">
        <v>99</v>
      </c>
      <c r="E89" s="86" t="str">
        <f>IF(VLOOKUP(Table4[[#This Row],[V ID]],Vulnerabilities[#All],3,FALSE())="No","Not in scope",VLOOKUP(Table4[[#This Row],[V ID]],Vulnerabilities[#All],2,FALSE()))</f>
        <v>The password complexity or location vulnerability. Like weak passwords and hardcoded passwords.</v>
      </c>
      <c r="F89" s="87" t="s">
        <v>70</v>
      </c>
      <c r="G89" s="88" t="str">
        <f>VLOOKUP(Table4[[#This Row],[A ID]],Assets[#All],3,FALSE())</f>
        <v>Smart medic app (Stryker Admin Web Application)</v>
      </c>
      <c r="H89" s="19" t="s">
        <v>309</v>
      </c>
      <c r="I89" s="19" t="s">
        <v>436</v>
      </c>
      <c r="J89" s="89" t="s">
        <v>266</v>
      </c>
      <c r="K89" s="89" t="s">
        <v>272</v>
      </c>
      <c r="L89" s="89" t="s">
        <v>266</v>
      </c>
      <c r="M89" s="90" t="s">
        <v>271</v>
      </c>
      <c r="N89" s="90" t="s">
        <v>274</v>
      </c>
      <c r="O89" s="90" t="s">
        <v>274</v>
      </c>
      <c r="P89" s="90" t="s">
        <v>272</v>
      </c>
      <c r="Q89" s="90" t="s">
        <v>269</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275</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305</v>
      </c>
      <c r="AA89" s="19" t="s">
        <v>420</v>
      </c>
      <c r="AB89" s="19" t="s">
        <v>550</v>
      </c>
      <c r="AC89" s="89" t="s">
        <v>266</v>
      </c>
      <c r="AD89" s="89" t="s">
        <v>272</v>
      </c>
      <c r="AE89" s="89" t="s">
        <v>266</v>
      </c>
      <c r="AF89" s="90" t="s">
        <v>271</v>
      </c>
      <c r="AG89" s="90" t="s">
        <v>274</v>
      </c>
      <c r="AH89" s="90" t="s">
        <v>274</v>
      </c>
      <c r="AI89" s="90" t="s">
        <v>272</v>
      </c>
      <c r="AJ89" s="90" t="s">
        <v>269</v>
      </c>
      <c r="AK89"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89" s="91">
        <f>(1 - ((1 - VLOOKUP(Table4[[#This Row],[ConfidentialityP]],'Reference - CVSSv3.0'!$B$16:$C$18,2,FALSE())) * (1 - VLOOKUP(Table4[[#This Row],[IntegrityP]],'Reference - CVSSv3.0'!$B$16:$C$18,2,FALSE())) *  (1 - VLOOKUP(Table4[[#This Row],[AvailabilityP]],'Reference - CVSSv3.0'!$B$16:$C$18,2,FALSE()))))</f>
        <v>0.39159999999999995</v>
      </c>
      <c r="AM89" s="91">
        <f>IF(Table4[[#This Row],[ScopeP]]="Unchanged",6.42*Table4[[#This Row],[ISC BaseP]],IF(Table4[[#This Row],[ScopeP]]="Changed",7.52*(Table4[[#This Row],[ISC BaseP]] - 0.029) - 3.25 * POWER(Table4[[#This Row],[ISC BaseP]] - 0.02,15),NA()))</f>
        <v>2.5140719999999996</v>
      </c>
      <c r="AN89"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8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9" s="238" t="s">
        <v>577</v>
      </c>
      <c r="AR89" s="19"/>
    </row>
    <row r="90" spans="1:44" ht="213.75" customHeight="1">
      <c r="A90" s="84">
        <v>86</v>
      </c>
      <c r="B90" s="85" t="s">
        <v>205</v>
      </c>
      <c r="C90" s="86" t="str">
        <f>IF(VLOOKUP(Table4[[#This Row],[T ID]],Table5[#All],5,FALSE())="No","Not in scope",VLOOKUP(Table4[[#This Row],[T ID]],Table5[#All],2,FALSE()))</f>
        <v>Brute-force Attack
(CAPEC-112)</v>
      </c>
      <c r="D90" s="57" t="s">
        <v>99</v>
      </c>
      <c r="E90" s="86" t="str">
        <f>IF(VLOOKUP(Table4[[#This Row],[V ID]],Vulnerabilities[#All],3,FALSE())="No","Not in scope",VLOOKUP(Table4[[#This Row],[V ID]],Vulnerabilities[#All],2,FALSE()))</f>
        <v>The password complexity or location vulnerability. Like weak passwords and hardcoded passwords.</v>
      </c>
      <c r="F90" s="87" t="s">
        <v>73</v>
      </c>
      <c r="G90" s="88" t="str">
        <f>VLOOKUP(Table4[[#This Row],[A ID]],Assets[#All],3,FALSE())</f>
        <v>Smart medic app (Azure Portal Administrator)</v>
      </c>
      <c r="H90" s="19" t="s">
        <v>309</v>
      </c>
      <c r="I90" s="19" t="s">
        <v>436</v>
      </c>
      <c r="J90" s="89" t="s">
        <v>266</v>
      </c>
      <c r="K90" s="89" t="s">
        <v>272</v>
      </c>
      <c r="L90" s="89" t="s">
        <v>266</v>
      </c>
      <c r="M90" s="90" t="s">
        <v>271</v>
      </c>
      <c r="N90" s="90" t="s">
        <v>274</v>
      </c>
      <c r="O90" s="90" t="s">
        <v>274</v>
      </c>
      <c r="P90" s="90" t="s">
        <v>272</v>
      </c>
      <c r="Q90" s="90" t="s">
        <v>269</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275</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311</v>
      </c>
      <c r="AA90" s="19" t="s">
        <v>429</v>
      </c>
      <c r="AB90" s="19" t="s">
        <v>551</v>
      </c>
      <c r="AC90" s="89" t="s">
        <v>266</v>
      </c>
      <c r="AD90" s="89" t="s">
        <v>272</v>
      </c>
      <c r="AE90" s="89" t="s">
        <v>266</v>
      </c>
      <c r="AF90" s="90" t="s">
        <v>271</v>
      </c>
      <c r="AG90" s="90" t="s">
        <v>274</v>
      </c>
      <c r="AH90" s="90" t="s">
        <v>274</v>
      </c>
      <c r="AI90" s="90" t="s">
        <v>272</v>
      </c>
      <c r="AJ90" s="90" t="s">
        <v>269</v>
      </c>
      <c r="AK90"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90" s="91">
        <f>(1 - ((1 - VLOOKUP(Table4[[#This Row],[ConfidentialityP]],'Reference - CVSSv3.0'!$B$16:$C$18,2,FALSE())) * (1 - VLOOKUP(Table4[[#This Row],[IntegrityP]],'Reference - CVSSv3.0'!$B$16:$C$18,2,FALSE())) *  (1 - VLOOKUP(Table4[[#This Row],[AvailabilityP]],'Reference - CVSSv3.0'!$B$16:$C$18,2,FALSE()))))</f>
        <v>0.39159999999999995</v>
      </c>
      <c r="AM90" s="91">
        <f>IF(Table4[[#This Row],[ScopeP]]="Unchanged",6.42*Table4[[#This Row],[ISC BaseP]],IF(Table4[[#This Row],[ScopeP]]="Changed",7.52*(Table4[[#This Row],[ISC BaseP]] - 0.029) - 3.25 * POWER(Table4[[#This Row],[ISC BaseP]] - 0.02,15),NA()))</f>
        <v>2.5140719999999996</v>
      </c>
      <c r="AN90"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9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0" s="238" t="s">
        <v>577</v>
      </c>
      <c r="AR90" s="19"/>
    </row>
    <row r="91" spans="1:44" ht="370.5" customHeight="1">
      <c r="A91" s="84">
        <v>87</v>
      </c>
      <c r="B91" s="85" t="s">
        <v>205</v>
      </c>
      <c r="C91" s="86" t="str">
        <f>IF(VLOOKUP(Table4[[#This Row],[T ID]],Table5[#All],5,FALSE())="No","Not in scope",VLOOKUP(Table4[[#This Row],[T ID]],Table5[#All],2,FALSE()))</f>
        <v>Brute-force Attack
(CAPEC-112)</v>
      </c>
      <c r="D91" s="57" t="s">
        <v>132</v>
      </c>
      <c r="E91" s="86" t="str">
        <f>IF(VLOOKUP(Table4[[#This Row],[V ID]],Vulnerabilities[#All],3,FALSE())="No","Not in scope",VLOOKUP(Table4[[#This Row],[V ID]],Vulnerabilities[#All],2,FALSE()))</f>
        <v>Weak Encryption Implementaion in data at rest and in transit tactical and design wise</v>
      </c>
      <c r="F91" s="87" t="s">
        <v>64</v>
      </c>
      <c r="G91" s="88" t="str">
        <f>VLOOKUP(Table4[[#This Row],[A ID]],Assets[#All],3,FALSE())</f>
        <v>Data at Rest</v>
      </c>
      <c r="H91" s="19" t="s">
        <v>312</v>
      </c>
      <c r="I91" s="19" t="s">
        <v>436</v>
      </c>
      <c r="J91" s="89" t="s">
        <v>266</v>
      </c>
      <c r="K91" s="89" t="s">
        <v>272</v>
      </c>
      <c r="L91" s="89" t="s">
        <v>266</v>
      </c>
      <c r="M91" s="90" t="s">
        <v>273</v>
      </c>
      <c r="N91" s="89" t="s">
        <v>274</v>
      </c>
      <c r="O91" s="90" t="s">
        <v>274</v>
      </c>
      <c r="P91" s="90" t="s">
        <v>272</v>
      </c>
      <c r="Q91" s="89" t="s">
        <v>269</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275</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313</v>
      </c>
      <c r="AA91" s="19" t="s">
        <v>464</v>
      </c>
      <c r="AB91" s="19" t="s">
        <v>552</v>
      </c>
      <c r="AC91" s="89" t="s">
        <v>266</v>
      </c>
      <c r="AD91" s="89" t="s">
        <v>272</v>
      </c>
      <c r="AE91" s="89" t="s">
        <v>266</v>
      </c>
      <c r="AF91" s="90" t="s">
        <v>273</v>
      </c>
      <c r="AG91" s="89" t="s">
        <v>274</v>
      </c>
      <c r="AH91" s="90" t="s">
        <v>274</v>
      </c>
      <c r="AI91" s="90" t="s">
        <v>272</v>
      </c>
      <c r="AJ91" s="89" t="s">
        <v>269</v>
      </c>
      <c r="AK91"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0.45653058000000007</v>
      </c>
      <c r="AL91" s="91">
        <f>(1 - ((1 - VLOOKUP(Table4[[#This Row],[ConfidentialityP]],'Reference - CVSSv3.0'!$B$16:$C$18,2,FALSE())) * (1 - VLOOKUP(Table4[[#This Row],[IntegrityP]],'Reference - CVSSv3.0'!$B$16:$C$18,2,FALSE())) *  (1 - VLOOKUP(Table4[[#This Row],[AvailabilityP]],'Reference - CVSSv3.0'!$B$16:$C$18,2,FALSE()))))</f>
        <v>0.39159999999999995</v>
      </c>
      <c r="AM91" s="91">
        <f>IF(Table4[[#This Row],[ScopeP]]="Unchanged",6.42*Table4[[#This Row],[ISC BaseP]],IF(Table4[[#This Row],[ScopeP]]="Changed",7.52*(Table4[[#This Row],[ISC BaseP]] - 0.029) - 3.25 * POWER(Table4[[#This Row],[ISC BaseP]] - 0.02,15),NA()))</f>
        <v>2.5140719999999996</v>
      </c>
      <c r="AN91" s="91">
        <f>IF(Table4[[#This Row],[Impact Sub ScoreP]]&lt;=0,0,IF(Table4[[#This Row],[ScopeP]]="Unchanged",ROUNDUP(MIN((Table4[[#This Row],[Impact Sub ScoreP]]+Table4[[#This Row],[Exploitability Sub ScoreP]]),10),1),IF(Table4[[#This Row],[ScopeP]]="Changed",ROUNDUP(MIN((1.08*(Table4[[#This Row],[Impact Sub ScoreP]]+Table4[[#This Row],[Exploitability Sub ScoreP]])),10),1),NA())))</f>
        <v>3</v>
      </c>
      <c r="AO9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1" s="238" t="s">
        <v>577</v>
      </c>
      <c r="AR91" s="19" t="s">
        <v>568</v>
      </c>
    </row>
    <row r="92" spans="1:44" ht="313.5" customHeight="1">
      <c r="A92" s="84">
        <v>88</v>
      </c>
      <c r="B92" s="85" t="s">
        <v>205</v>
      </c>
      <c r="C92" s="86" t="str">
        <f>IF(VLOOKUP(Table4[[#This Row],[T ID]],Table5[#All],5,FALSE())="No","Not in scope",VLOOKUP(Table4[[#This Row],[T ID]],Table5[#All],2,FALSE()))</f>
        <v>Brute-force Attack
(CAPEC-112)</v>
      </c>
      <c r="D92" s="57" t="s">
        <v>132</v>
      </c>
      <c r="E92" s="86" t="str">
        <f>IF(VLOOKUP(Table4[[#This Row],[V ID]],Vulnerabilities[#All],3,FALSE())="No","Not in scope",VLOOKUP(Table4[[#This Row],[V ID]],Vulnerabilities[#All],2,FALSE()))</f>
        <v>Weak Encryption Implementaion in data at rest and in transit tactical and design wise</v>
      </c>
      <c r="F92" s="87" t="s">
        <v>67</v>
      </c>
      <c r="G92" s="88" t="str">
        <f>VLOOKUP(Table4[[#This Row],[A ID]],Assets[#All],3,FALSE())</f>
        <v>Data in Transit</v>
      </c>
      <c r="H92" s="19" t="s">
        <v>312</v>
      </c>
      <c r="I92" s="19" t="s">
        <v>436</v>
      </c>
      <c r="J92" s="89" t="s">
        <v>266</v>
      </c>
      <c r="K92" s="89" t="s">
        <v>272</v>
      </c>
      <c r="L92" s="89" t="s">
        <v>266</v>
      </c>
      <c r="M92" s="90" t="s">
        <v>271</v>
      </c>
      <c r="N92" s="89" t="s">
        <v>274</v>
      </c>
      <c r="O92" s="90" t="s">
        <v>274</v>
      </c>
      <c r="P92" s="90" t="s">
        <v>272</v>
      </c>
      <c r="Q92" s="89" t="s">
        <v>269</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275</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296</v>
      </c>
      <c r="AA92" s="19" t="s">
        <v>465</v>
      </c>
      <c r="AB92" s="19" t="s">
        <v>553</v>
      </c>
      <c r="AC92" s="89" t="s">
        <v>266</v>
      </c>
      <c r="AD92" s="89" t="s">
        <v>272</v>
      </c>
      <c r="AE92" s="89" t="s">
        <v>266</v>
      </c>
      <c r="AF92" s="90" t="s">
        <v>271</v>
      </c>
      <c r="AG92" s="89" t="s">
        <v>274</v>
      </c>
      <c r="AH92" s="90" t="s">
        <v>274</v>
      </c>
      <c r="AI92" s="90" t="s">
        <v>272</v>
      </c>
      <c r="AJ92" s="89" t="s">
        <v>269</v>
      </c>
      <c r="AK92"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92" s="91">
        <f>(1 - ((1 - VLOOKUP(Table4[[#This Row],[ConfidentialityP]],'Reference - CVSSv3.0'!$B$16:$C$18,2,FALSE())) * (1 - VLOOKUP(Table4[[#This Row],[IntegrityP]],'Reference - CVSSv3.0'!$B$16:$C$18,2,FALSE())) *  (1 - VLOOKUP(Table4[[#This Row],[AvailabilityP]],'Reference - CVSSv3.0'!$B$16:$C$18,2,FALSE()))))</f>
        <v>0.39159999999999995</v>
      </c>
      <c r="AM92" s="91">
        <f>IF(Table4[[#This Row],[ScopeP]]="Unchanged",6.42*Table4[[#This Row],[ISC BaseP]],IF(Table4[[#This Row],[ScopeP]]="Changed",7.52*(Table4[[#This Row],[ISC BaseP]] - 0.029) - 3.25 * POWER(Table4[[#This Row],[ISC BaseP]] - 0.02,15),NA()))</f>
        <v>2.5140719999999996</v>
      </c>
      <c r="AN92" s="91">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O9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2" s="238" t="s">
        <v>577</v>
      </c>
      <c r="AR92" s="19" t="s">
        <v>571</v>
      </c>
    </row>
    <row r="93" spans="1:44" ht="127.5" customHeight="1">
      <c r="A93" s="84">
        <v>89</v>
      </c>
      <c r="B93" s="85" t="s">
        <v>208</v>
      </c>
      <c r="C93" s="86" t="str">
        <f>IF(VLOOKUP(Table4[[#This Row],[T ID]],Table5[#All],5,FALSE())="No","Not in scope",VLOOKUP(Table4[[#This Row],[T ID]],Table5[#All],2,FALSE()))</f>
        <v>Social Engineering
(TTP)</v>
      </c>
      <c r="D93" s="57" t="s">
        <v>141</v>
      </c>
      <c r="E93" s="86" t="str">
        <f>IF(VLOOKUP(Table4[[#This Row],[V ID]],Vulnerabilities[#All],3,FALSE())="No","Not in scope",VLOOKUP(Table4[[#This Row],[V ID]],Vulnerabilities[#All],2,FALSE()))</f>
        <v>Legacy system identification if any</v>
      </c>
      <c r="F93" s="87" t="s">
        <v>70</v>
      </c>
      <c r="G93" s="88" t="str">
        <f>VLOOKUP(Table4[[#This Row],[A ID]],Assets[#All],3,FALSE())</f>
        <v>Smart medic app (Stryker Admin Web Application)</v>
      </c>
      <c r="H93" s="19" t="s">
        <v>314</v>
      </c>
      <c r="I93" s="19" t="s">
        <v>436</v>
      </c>
      <c r="J93" s="89" t="s">
        <v>272</v>
      </c>
      <c r="K93" s="89" t="s">
        <v>266</v>
      </c>
      <c r="L93" s="89" t="s">
        <v>274</v>
      </c>
      <c r="M93" s="90" t="s">
        <v>315</v>
      </c>
      <c r="N93" s="90" t="s">
        <v>274</v>
      </c>
      <c r="O93" s="90" t="s">
        <v>274</v>
      </c>
      <c r="P93" s="90" t="s">
        <v>268</v>
      </c>
      <c r="Q93" s="90" t="s">
        <v>269</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275</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316</v>
      </c>
      <c r="AA93" s="19" t="s">
        <v>415</v>
      </c>
      <c r="AB93" s="19" t="s">
        <v>554</v>
      </c>
      <c r="AC93" s="89" t="s">
        <v>272</v>
      </c>
      <c r="AD93" s="89" t="s">
        <v>266</v>
      </c>
      <c r="AE93" s="89" t="s">
        <v>266</v>
      </c>
      <c r="AF93" s="90" t="s">
        <v>315</v>
      </c>
      <c r="AG93" s="90" t="s">
        <v>274</v>
      </c>
      <c r="AH93" s="90" t="s">
        <v>274</v>
      </c>
      <c r="AI93" s="90" t="s">
        <v>268</v>
      </c>
      <c r="AJ93" s="90" t="s">
        <v>269</v>
      </c>
      <c r="AK93"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0.37538043840000002</v>
      </c>
      <c r="AL93" s="91">
        <f>(1 - ((1 - VLOOKUP(Table4[[#This Row],[ConfidentialityP]],'Reference - CVSSv3.0'!$B$16:$C$18,2,FALSE())) * (1 - VLOOKUP(Table4[[#This Row],[IntegrityP]],'Reference - CVSSv3.0'!$B$16:$C$18,2,FALSE())) *  (1 - VLOOKUP(Table4[[#This Row],[AvailabilityP]],'Reference - CVSSv3.0'!$B$16:$C$18,2,FALSE()))))</f>
        <v>0.39159999999999995</v>
      </c>
      <c r="AM93" s="91">
        <f>IF(Table4[[#This Row],[ScopeP]]="Unchanged",6.42*Table4[[#This Row],[ISC BaseP]],IF(Table4[[#This Row],[ScopeP]]="Changed",7.52*(Table4[[#This Row],[ISC BaseP]] - 0.029) - 3.25 * POWER(Table4[[#This Row],[ISC BaseP]] - 0.02,15),NA()))</f>
        <v>2.5140719999999996</v>
      </c>
      <c r="AN93" s="91">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O9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3" s="238" t="s">
        <v>577</v>
      </c>
      <c r="AR93" s="19"/>
    </row>
    <row r="94" spans="1:44" ht="138">
      <c r="A94" s="84">
        <v>90</v>
      </c>
      <c r="B94" s="85" t="s">
        <v>208</v>
      </c>
      <c r="C94" s="86" t="str">
        <f>IF(VLOOKUP(Table4[[#This Row],[T ID]],Table5[#All],5,FALSE())="No","Not in scope",VLOOKUP(Table4[[#This Row],[T ID]],Table5[#All],2,FALSE()))</f>
        <v>Social Engineering
(TTP)</v>
      </c>
      <c r="D94" s="57" t="s">
        <v>101</v>
      </c>
      <c r="E94" s="86" t="str">
        <f>IF(VLOOKUP(Table4[[#This Row],[V ID]],Vulnerabilities[#All],3,FALSE())="No","Not in scope",VLOOKUP(Table4[[#This Row],[V ID]],Vulnerabilities[#All],2,FALSE()))</f>
        <v>Checking authentication modes for possible hacks and bypasses</v>
      </c>
      <c r="F94" s="87" t="s">
        <v>58</v>
      </c>
      <c r="G94" s="88" t="str">
        <f>VLOOKUP(Table4[[#This Row],[A ID]],Assets[#All],3,FALSE())</f>
        <v>Interface/API Communication</v>
      </c>
      <c r="H94" s="19" t="s">
        <v>317</v>
      </c>
      <c r="I94" s="19" t="s">
        <v>436</v>
      </c>
      <c r="J94" s="89" t="s">
        <v>272</v>
      </c>
      <c r="K94" s="89" t="s">
        <v>266</v>
      </c>
      <c r="L94" s="89" t="s">
        <v>274</v>
      </c>
      <c r="M94" s="90" t="s">
        <v>315</v>
      </c>
      <c r="N94" s="90" t="s">
        <v>274</v>
      </c>
      <c r="O94" s="90" t="s">
        <v>274</v>
      </c>
      <c r="P94" s="90" t="s">
        <v>268</v>
      </c>
      <c r="Q94" s="90" t="s">
        <v>269</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275</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318</v>
      </c>
      <c r="AA94" s="19" t="s">
        <v>416</v>
      </c>
      <c r="AB94" s="19" t="s">
        <v>555</v>
      </c>
      <c r="AC94" s="89" t="s">
        <v>272</v>
      </c>
      <c r="AD94" s="89" t="s">
        <v>266</v>
      </c>
      <c r="AE94" s="89" t="s">
        <v>266</v>
      </c>
      <c r="AF94" s="90" t="s">
        <v>315</v>
      </c>
      <c r="AG94" s="90" t="s">
        <v>274</v>
      </c>
      <c r="AH94" s="90" t="s">
        <v>274</v>
      </c>
      <c r="AI94" s="90" t="s">
        <v>268</v>
      </c>
      <c r="AJ94" s="90" t="s">
        <v>269</v>
      </c>
      <c r="AK9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0.37538043840000002</v>
      </c>
      <c r="AL94" s="91">
        <f>(1 - ((1 - VLOOKUP(Table4[[#This Row],[ConfidentialityP]],'Reference - CVSSv3.0'!$B$16:$C$18,2,FALSE())) * (1 - VLOOKUP(Table4[[#This Row],[IntegrityP]],'Reference - CVSSv3.0'!$B$16:$C$18,2,FALSE())) *  (1 - VLOOKUP(Table4[[#This Row],[AvailabilityP]],'Reference - CVSSv3.0'!$B$16:$C$18,2,FALSE()))))</f>
        <v>0.39159999999999995</v>
      </c>
      <c r="AM94" s="91">
        <f>IF(Table4[[#This Row],[ScopeP]]="Unchanged",6.42*Table4[[#This Row],[ISC BaseP]],IF(Table4[[#This Row],[ScopeP]]="Changed",7.52*(Table4[[#This Row],[ISC BaseP]] - 0.029) - 3.25 * POWER(Table4[[#This Row],[ISC BaseP]] - 0.02,15),NA()))</f>
        <v>2.5140719999999996</v>
      </c>
      <c r="AN94" s="91">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O9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2.8000000000000003</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4" s="238" t="s">
        <v>577</v>
      </c>
      <c r="AR94" s="19"/>
    </row>
    <row r="95" spans="1:44" s="229" customFormat="1" ht="158.4" customHeight="1">
      <c r="A95" s="223">
        <v>91</v>
      </c>
      <c r="B95" s="85" t="s">
        <v>211</v>
      </c>
      <c r="C95" s="86" t="str">
        <f>IF(VLOOKUP(Table4[[#This Row],[T ID]],Table5[#All],5,FALSE())="No","Not in scope",VLOOKUP(Table4[[#This Row],[T ID]],Table5[#All],2,FALSE()))</f>
        <v>Lack of evidence to conclude any malicious attempt/attack
(ST[R]IDE)</v>
      </c>
      <c r="D95" s="57" t="s">
        <v>159</v>
      </c>
      <c r="E95" s="86" t="str">
        <f>IF(VLOOKUP(Table4[[#This Row],[V ID]],Vulnerabilities[#All],3,FALSE())="No","Not in scope",VLOOKUP(Table4[[#This Row],[V ID]],Vulnerabilities[#All],2,FALSE()))</f>
        <v xml:space="preserve">Insufficient Logging information </v>
      </c>
      <c r="F95" s="87" t="s">
        <v>73</v>
      </c>
      <c r="G95" s="88" t="str">
        <f>VLOOKUP(Table4[[#This Row],[A ID]],Assets[#All],3,FALSE())</f>
        <v>Smart medic app (Azure Portal Administrator)</v>
      </c>
      <c r="H95" s="225" t="s">
        <v>319</v>
      </c>
      <c r="I95" s="19" t="s">
        <v>436</v>
      </c>
      <c r="J95" s="224" t="s">
        <v>266</v>
      </c>
      <c r="K95" s="224" t="s">
        <v>266</v>
      </c>
      <c r="L95" s="224" t="s">
        <v>266</v>
      </c>
      <c r="M95" s="226" t="s">
        <v>273</v>
      </c>
      <c r="N95" s="226" t="s">
        <v>266</v>
      </c>
      <c r="O95" s="226" t="s">
        <v>266</v>
      </c>
      <c r="P95" s="226" t="s">
        <v>272</v>
      </c>
      <c r="Q95" s="226" t="s">
        <v>269</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27" t="s">
        <v>266</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2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320</v>
      </c>
      <c r="AA95" s="19" t="s">
        <v>429</v>
      </c>
      <c r="AB95" s="19" t="s">
        <v>556</v>
      </c>
      <c r="AC95" s="224" t="s">
        <v>266</v>
      </c>
      <c r="AD95" s="224" t="s">
        <v>266</v>
      </c>
      <c r="AE95" s="224" t="s">
        <v>266</v>
      </c>
      <c r="AF95" s="226" t="s">
        <v>273</v>
      </c>
      <c r="AG95" s="226" t="s">
        <v>266</v>
      </c>
      <c r="AH95" s="226" t="s">
        <v>266</v>
      </c>
      <c r="AI95" s="226" t="s">
        <v>272</v>
      </c>
      <c r="AJ95" s="226" t="s">
        <v>269</v>
      </c>
      <c r="AK95"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95" s="91">
        <f>(1 - ((1 - VLOOKUP(Table4[[#This Row],[ConfidentialityP]],'Reference - CVSSv3.0'!$B$16:$C$18,2,FALSE())) * (1 - VLOOKUP(Table4[[#This Row],[IntegrityP]],'Reference - CVSSv3.0'!$B$16:$C$18,2,FALSE())) *  (1 - VLOOKUP(Table4[[#This Row],[AvailabilityP]],'Reference - CVSSv3.0'!$B$16:$C$18,2,FALSE()))))</f>
        <v>0.52544799999999992</v>
      </c>
      <c r="AM95" s="91">
        <f>IF(Table4[[#This Row],[ScopeP]]="Unchanged",6.42*Table4[[#This Row],[ISC BaseP]],IF(Table4[[#This Row],[ScopeP]]="Changed",7.52*(Table4[[#This Row],[ISC BaseP]] - 0.029) - 3.25 * POWER(Table4[[#This Row],[ISC BaseP]] - 0.02,15),NA()))</f>
        <v>3.3733761599999994</v>
      </c>
      <c r="AN95"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95"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5" s="238" t="s">
        <v>577</v>
      </c>
      <c r="AR95" s="218"/>
    </row>
    <row r="96" spans="1:44" s="229" customFormat="1" ht="162" customHeight="1">
      <c r="A96" s="230">
        <v>92</v>
      </c>
      <c r="B96" s="85" t="s">
        <v>211</v>
      </c>
      <c r="C96" s="86" t="str">
        <f>IF(VLOOKUP(Table4[[#This Row],[T ID]],Table5[#All],5,FALSE())="No","Not in scope",VLOOKUP(Table4[[#This Row],[T ID]],Table5[#All],2,FALSE()))</f>
        <v>Lack of evidence to conclude any malicious attempt/attack
(ST[R]IDE)</v>
      </c>
      <c r="D96" s="57" t="s">
        <v>161</v>
      </c>
      <c r="E96" s="86" t="str">
        <f>IF(VLOOKUP(Table4[[#This Row],[V ID]],Vulnerabilities[#All],3,FALSE())="No","Not in scope",VLOOKUP(Table4[[#This Row],[V ID]],Vulnerabilities[#All],2,FALSE()))</f>
        <v>Insufficient Access permissions for accessing and modifying Log files</v>
      </c>
      <c r="F96" s="87" t="s">
        <v>73</v>
      </c>
      <c r="G96" s="88" t="str">
        <f>VLOOKUP(Table4[[#This Row],[A ID]],Assets[#All],3,FALSE())</f>
        <v>Smart medic app (Azure Portal Administrator)</v>
      </c>
      <c r="H96" s="225" t="s">
        <v>319</v>
      </c>
      <c r="I96" s="19" t="s">
        <v>436</v>
      </c>
      <c r="J96" s="219" t="s">
        <v>266</v>
      </c>
      <c r="K96" s="219" t="s">
        <v>266</v>
      </c>
      <c r="L96" s="219" t="s">
        <v>266</v>
      </c>
      <c r="M96" s="220" t="s">
        <v>273</v>
      </c>
      <c r="N96" s="219" t="s">
        <v>266</v>
      </c>
      <c r="O96" s="219" t="s">
        <v>266</v>
      </c>
      <c r="P96" s="220" t="s">
        <v>272</v>
      </c>
      <c r="Q96" s="220" t="s">
        <v>269</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1" t="s">
        <v>266</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321</v>
      </c>
      <c r="AA96" s="19" t="s">
        <v>429</v>
      </c>
      <c r="AB96" s="19" t="s">
        <v>557</v>
      </c>
      <c r="AC96" s="219" t="s">
        <v>266</v>
      </c>
      <c r="AD96" s="219" t="s">
        <v>266</v>
      </c>
      <c r="AE96" s="219" t="s">
        <v>266</v>
      </c>
      <c r="AF96" s="220" t="s">
        <v>273</v>
      </c>
      <c r="AG96" s="219" t="s">
        <v>266</v>
      </c>
      <c r="AH96" s="219" t="s">
        <v>266</v>
      </c>
      <c r="AI96" s="220" t="s">
        <v>272</v>
      </c>
      <c r="AJ96" s="220" t="s">
        <v>269</v>
      </c>
      <c r="AK96"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1.8345765900000002</v>
      </c>
      <c r="AL96" s="91">
        <f>(1 - ((1 - VLOOKUP(Table4[[#This Row],[ConfidentialityP]],'Reference - CVSSv3.0'!$B$16:$C$18,2,FALSE())) * (1 - VLOOKUP(Table4[[#This Row],[IntegrityP]],'Reference - CVSSv3.0'!$B$16:$C$18,2,FALSE())) *  (1 - VLOOKUP(Table4[[#This Row],[AvailabilityP]],'Reference - CVSSv3.0'!$B$16:$C$18,2,FALSE()))))</f>
        <v>0.52544799999999992</v>
      </c>
      <c r="AM96" s="91">
        <f>IF(Table4[[#This Row],[ScopeP]]="Unchanged",6.42*Table4[[#This Row],[ISC BaseP]],IF(Table4[[#This Row],[ScopeP]]="Changed",7.52*(Table4[[#This Row],[ISC BaseP]] - 0.029) - 3.25 * POWER(Table4[[#This Row],[ISC BaseP]] - 0.02,15),NA()))</f>
        <v>3.3733761599999994</v>
      </c>
      <c r="AN96" s="91">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96"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6" s="238" t="s">
        <v>577</v>
      </c>
      <c r="AR96" s="218"/>
    </row>
    <row r="97" spans="1:44" s="229" customFormat="1" ht="138">
      <c r="A97" s="223">
        <v>93</v>
      </c>
      <c r="B97" s="85" t="s">
        <v>181</v>
      </c>
      <c r="C97" s="86" t="str">
        <f>IF(VLOOKUP(Table4[[#This Row],[T ID]],Table5[#All],5,FALSE())="No","Not in scope",VLOOKUP(Table4[[#This Row],[T ID]],Table5[#All],2,FALSE()))</f>
        <v>Gaining Access
([S]TRID[E])</v>
      </c>
      <c r="D97" s="57" t="s">
        <v>150</v>
      </c>
      <c r="E97" s="86" t="str">
        <f>IF(VLOOKUP(Table4[[#This Row],[V ID]],Vulnerabilities[#All],3,FALSE())="No","Not in scope",VLOOKUP(Table4[[#This Row],[V ID]],Vulnerabilities[#All],2,FALSE()))</f>
        <v>Error Info containing sensitive data for Failed Authentication attempts</v>
      </c>
      <c r="F97" s="87" t="s">
        <v>73</v>
      </c>
      <c r="G97" s="88" t="str">
        <f>VLOOKUP(Table4[[#This Row],[A ID]],Assets[#All],3,FALSE())</f>
        <v>Smart medic app (Azure Portal Administrator)</v>
      </c>
      <c r="H97" s="218" t="s">
        <v>309</v>
      </c>
      <c r="I97" s="19" t="s">
        <v>436</v>
      </c>
      <c r="J97" s="224" t="s">
        <v>266</v>
      </c>
      <c r="K97" s="224" t="s">
        <v>266</v>
      </c>
      <c r="L97" s="224" t="s">
        <v>274</v>
      </c>
      <c r="M97" s="226" t="s">
        <v>271</v>
      </c>
      <c r="N97" s="226" t="s">
        <v>274</v>
      </c>
      <c r="O97" s="226" t="s">
        <v>266</v>
      </c>
      <c r="P97" s="226" t="s">
        <v>272</v>
      </c>
      <c r="Q97" s="226" t="s">
        <v>269</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27" t="s">
        <v>275</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2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322</v>
      </c>
      <c r="AA97" s="19" t="s">
        <v>429</v>
      </c>
      <c r="AB97" s="19" t="s">
        <v>558</v>
      </c>
      <c r="AC97" s="224" t="s">
        <v>272</v>
      </c>
      <c r="AD97" s="224" t="s">
        <v>272</v>
      </c>
      <c r="AE97" s="224" t="s">
        <v>266</v>
      </c>
      <c r="AF97" s="226" t="s">
        <v>271</v>
      </c>
      <c r="AG97" s="226" t="s">
        <v>274</v>
      </c>
      <c r="AH97" s="226" t="s">
        <v>266</v>
      </c>
      <c r="AI97" s="226" t="s">
        <v>272</v>
      </c>
      <c r="AJ97" s="226" t="s">
        <v>269</v>
      </c>
      <c r="AK97"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7" s="91">
        <f>(1 - ((1 - VLOOKUP(Table4[[#This Row],[ConfidentialityP]],'Reference - CVSSv3.0'!$B$16:$C$18,2,FALSE())) * (1 - VLOOKUP(Table4[[#This Row],[IntegrityP]],'Reference - CVSSv3.0'!$B$16:$C$18,2,FALSE())) *  (1 - VLOOKUP(Table4[[#This Row],[AvailabilityP]],'Reference - CVSSv3.0'!$B$16:$C$18,2,FALSE()))))</f>
        <v>0.21999999999999997</v>
      </c>
      <c r="AM97" s="91">
        <f>IF(Table4[[#This Row],[ScopeP]]="Unchanged",6.42*Table4[[#This Row],[ISC BaseP]],IF(Table4[[#This Row],[ScopeP]]="Changed",7.52*(Table4[[#This Row],[ISC BaseP]] - 0.029) - 3.25 * POWER(Table4[[#This Row],[ISC BaseP]] - 0.02,15),NA()))</f>
        <v>1.4123999999999999</v>
      </c>
      <c r="AN97"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7"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7" s="238" t="s">
        <v>577</v>
      </c>
      <c r="AR97" s="218"/>
    </row>
    <row r="98" spans="1:44" ht="138">
      <c r="A98" s="223">
        <v>94</v>
      </c>
      <c r="B98" s="85" t="s">
        <v>181</v>
      </c>
      <c r="C98" s="86" t="str">
        <f>IF(VLOOKUP(Table4[[#This Row],[T ID]],Table5[#All],5,FALSE())="No","Not in scope",VLOOKUP(Table4[[#This Row],[T ID]],Table5[#All],2,FALSE()))</f>
        <v>Gaining Access
([S]TRID[E])</v>
      </c>
      <c r="D98" s="57" t="s">
        <v>164</v>
      </c>
      <c r="E98" s="86" t="str">
        <f>IF(VLOOKUP(Table4[[#This Row],[V ID]],Vulnerabilities[#All],3,FALSE())="No","Not in scope",VLOOKUP(Table4[[#This Row],[V ID]],Vulnerabilities[#All],2,FALSE()))</f>
        <v>Improper security (for ex.,Storage &amp; Access) for Key tokens and Certificates</v>
      </c>
      <c r="F98" s="87" t="s">
        <v>76</v>
      </c>
      <c r="G98" s="88" t="str">
        <f>VLOOKUP(Table4[[#This Row],[A ID]],Assets[#All],3,FALSE())</f>
        <v>Azure Cloud DataBase</v>
      </c>
      <c r="H98" s="19" t="s">
        <v>309</v>
      </c>
      <c r="I98" s="19" t="s">
        <v>436</v>
      </c>
      <c r="J98" s="96" t="s">
        <v>266</v>
      </c>
      <c r="K98" s="96" t="s">
        <v>266</v>
      </c>
      <c r="L98" s="96" t="s">
        <v>274</v>
      </c>
      <c r="M98" s="98" t="s">
        <v>271</v>
      </c>
      <c r="N98" s="98" t="s">
        <v>274</v>
      </c>
      <c r="O98" s="98" t="s">
        <v>266</v>
      </c>
      <c r="P98" s="98" t="s">
        <v>272</v>
      </c>
      <c r="Q98" s="98" t="s">
        <v>269</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275</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323</v>
      </c>
      <c r="AA98" s="19" t="s">
        <v>417</v>
      </c>
      <c r="AB98" s="218" t="s">
        <v>559</v>
      </c>
      <c r="AC98" s="224" t="s">
        <v>272</v>
      </c>
      <c r="AD98" s="224" t="s">
        <v>272</v>
      </c>
      <c r="AE98" s="96" t="s">
        <v>266</v>
      </c>
      <c r="AF98" s="98" t="s">
        <v>271</v>
      </c>
      <c r="AG98" s="98" t="s">
        <v>274</v>
      </c>
      <c r="AH98" s="98" t="s">
        <v>266</v>
      </c>
      <c r="AI98" s="98" t="s">
        <v>272</v>
      </c>
      <c r="AJ98" s="98" t="s">
        <v>269</v>
      </c>
      <c r="AK98"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8" s="100">
        <f>(1 - ((1 - VLOOKUP(Table4[[#This Row],[ConfidentialityP]],'Reference - CVSSv3.0'!$B$16:$C$18,2,FALSE())) * (1 - VLOOKUP(Table4[[#This Row],[IntegrityP]],'Reference - CVSSv3.0'!$B$16:$C$18,2,FALSE())) *  (1 - VLOOKUP(Table4[[#This Row],[AvailabilityP]],'Reference - CVSSv3.0'!$B$16:$C$18,2,FALSE()))))</f>
        <v>0.21999999999999997</v>
      </c>
      <c r="AM98" s="100">
        <f>IF(Table4[[#This Row],[ScopeP]]="Unchanged",6.42*Table4[[#This Row],[ISC BaseP]],IF(Table4[[#This Row],[ScopeP]]="Changed",7.52*(Table4[[#This Row],[ISC BaseP]] - 0.029) - 3.25 * POWER(Table4[[#This Row],[ISC BaseP]] - 0.02,15),NA()))</f>
        <v>1.4123999999999999</v>
      </c>
      <c r="AN98"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8"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8" s="238" t="s">
        <v>577</v>
      </c>
      <c r="AR98" s="19"/>
    </row>
    <row r="99" spans="1:44" ht="165.6">
      <c r="A99" s="97">
        <v>95</v>
      </c>
      <c r="B99" s="85" t="s">
        <v>181</v>
      </c>
      <c r="C99" s="86" t="str">
        <f>IF(VLOOKUP(Table4[[#This Row],[T ID]],Table5[#All],5,FALSE())="No","Not in scope",VLOOKUP(Table4[[#This Row],[T ID]],Table5[#All],2,FALSE()))</f>
        <v>Gaining Access
([S]TRID[E])</v>
      </c>
      <c r="D99" s="57" t="s">
        <v>152</v>
      </c>
      <c r="E99" s="86" t="str">
        <f>IF(VLOOKUP(Table4[[#This Row],[V ID]],Vulnerabilities[#All],3,FALSE())="No","Not in scope",VLOOKUP(Table4[[#This Row],[V ID]],Vulnerabilities[#All],2,FALSE()))</f>
        <v>Absence of additional security factor along with user identification</v>
      </c>
      <c r="F99" s="87" t="s">
        <v>73</v>
      </c>
      <c r="G99" s="88" t="str">
        <f>VLOOKUP(Table4[[#This Row],[A ID]],Assets[#All],3,FALSE())</f>
        <v>Smart medic app (Azure Portal Administrator)</v>
      </c>
      <c r="H99" s="19" t="s">
        <v>309</v>
      </c>
      <c r="I99" s="19" t="s">
        <v>436</v>
      </c>
      <c r="J99" s="96" t="s">
        <v>266</v>
      </c>
      <c r="K99" s="96" t="s">
        <v>266</v>
      </c>
      <c r="L99" s="96" t="s">
        <v>274</v>
      </c>
      <c r="M99" s="98" t="s">
        <v>271</v>
      </c>
      <c r="N99" s="98" t="s">
        <v>274</v>
      </c>
      <c r="O99" s="98" t="s">
        <v>266</v>
      </c>
      <c r="P99" s="98" t="s">
        <v>272</v>
      </c>
      <c r="Q99" s="98" t="s">
        <v>269</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275</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324</v>
      </c>
      <c r="AA99" s="19" t="s">
        <v>429</v>
      </c>
      <c r="AB99" s="19" t="s">
        <v>560</v>
      </c>
      <c r="AC99" s="224" t="s">
        <v>272</v>
      </c>
      <c r="AD99" s="224" t="s">
        <v>272</v>
      </c>
      <c r="AE99" s="96" t="s">
        <v>266</v>
      </c>
      <c r="AF99" s="98" t="s">
        <v>271</v>
      </c>
      <c r="AG99" s="98" t="s">
        <v>274</v>
      </c>
      <c r="AH99" s="98" t="s">
        <v>266</v>
      </c>
      <c r="AI99" s="98" t="s">
        <v>272</v>
      </c>
      <c r="AJ99" s="98" t="s">
        <v>269</v>
      </c>
      <c r="AK99"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99" s="100">
        <f>(1 - ((1 - VLOOKUP(Table4[[#This Row],[ConfidentialityP]],'Reference - CVSSv3.0'!$B$16:$C$18,2,FALSE())) * (1 - VLOOKUP(Table4[[#This Row],[IntegrityP]],'Reference - CVSSv3.0'!$B$16:$C$18,2,FALSE())) *  (1 - VLOOKUP(Table4[[#This Row],[AvailabilityP]],'Reference - CVSSv3.0'!$B$16:$C$18,2,FALSE()))))</f>
        <v>0.21999999999999997</v>
      </c>
      <c r="AM99" s="100">
        <f>IF(Table4[[#This Row],[ScopeP]]="Unchanged",6.42*Table4[[#This Row],[ISC BaseP]],IF(Table4[[#This Row],[ScopeP]]="Changed",7.52*(Table4[[#This Row],[ISC BaseP]] - 0.029) - 3.25 * POWER(Table4[[#This Row],[ISC BaseP]] - 0.02,15),NA()))</f>
        <v>1.4123999999999999</v>
      </c>
      <c r="AN99"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99"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99" s="238" t="s">
        <v>577</v>
      </c>
      <c r="AR99" s="19"/>
    </row>
    <row r="100" spans="1:44" ht="132.6" customHeight="1">
      <c r="A100" s="97">
        <v>96</v>
      </c>
      <c r="B100" s="85" t="s">
        <v>181</v>
      </c>
      <c r="C100" s="86" t="str">
        <f>IF(VLOOKUP(Table4[[#This Row],[T ID]],Table5[#All],5,FALSE())="No","Not in scope",VLOOKUP(Table4[[#This Row],[T ID]],Table5[#All],2,FALSE()))</f>
        <v>Gaining Access
([S]TRID[E])</v>
      </c>
      <c r="D100" s="57" t="s">
        <v>152</v>
      </c>
      <c r="E100" s="86" t="str">
        <f>IF(VLOOKUP(Table4[[#This Row],[V ID]],Vulnerabilities[#All],3,FALSE())="No","Not in scope",VLOOKUP(Table4[[#This Row],[V ID]],Vulnerabilities[#All],2,FALSE()))</f>
        <v>Absence of additional security factor along with user identification</v>
      </c>
      <c r="F100" s="87" t="s">
        <v>76</v>
      </c>
      <c r="G100" s="88" t="str">
        <f>VLOOKUP(Table4[[#This Row],[A ID]],Assets[#All],3,FALSE())</f>
        <v>Azure Cloud DataBase</v>
      </c>
      <c r="H100" s="19" t="s">
        <v>309</v>
      </c>
      <c r="I100" s="19" t="s">
        <v>436</v>
      </c>
      <c r="J100" s="96" t="s">
        <v>266</v>
      </c>
      <c r="K100" s="96" t="s">
        <v>266</v>
      </c>
      <c r="L100" s="96" t="s">
        <v>274</v>
      </c>
      <c r="M100" s="98" t="s">
        <v>271</v>
      </c>
      <c r="N100" s="98" t="s">
        <v>274</v>
      </c>
      <c r="O100" s="98" t="s">
        <v>266</v>
      </c>
      <c r="P100" s="98" t="s">
        <v>272</v>
      </c>
      <c r="Q100" s="98" t="s">
        <v>269</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275</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325</v>
      </c>
      <c r="AA100" s="19" t="s">
        <v>419</v>
      </c>
      <c r="AB100" s="19" t="s">
        <v>559</v>
      </c>
      <c r="AC100" s="224" t="s">
        <v>272</v>
      </c>
      <c r="AD100" s="224" t="s">
        <v>272</v>
      </c>
      <c r="AE100" s="96" t="s">
        <v>266</v>
      </c>
      <c r="AF100" s="98" t="s">
        <v>271</v>
      </c>
      <c r="AG100" s="98" t="s">
        <v>274</v>
      </c>
      <c r="AH100" s="98" t="s">
        <v>266</v>
      </c>
      <c r="AI100" s="98" t="s">
        <v>272</v>
      </c>
      <c r="AJ100" s="98" t="s">
        <v>269</v>
      </c>
      <c r="AK100"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0" s="100">
        <f>(1 - ((1 - VLOOKUP(Table4[[#This Row],[ConfidentialityP]],'Reference - CVSSv3.0'!$B$16:$C$18,2,FALSE())) * (1 - VLOOKUP(Table4[[#This Row],[IntegrityP]],'Reference - CVSSv3.0'!$B$16:$C$18,2,FALSE())) *  (1 - VLOOKUP(Table4[[#This Row],[AvailabilityP]],'Reference - CVSSv3.0'!$B$16:$C$18,2,FALSE()))))</f>
        <v>0.21999999999999997</v>
      </c>
      <c r="AM100" s="100">
        <f>IF(Table4[[#This Row],[ScopeP]]="Unchanged",6.42*Table4[[#This Row],[ISC BaseP]],IF(Table4[[#This Row],[ScopeP]]="Changed",7.52*(Table4[[#This Row],[ISC BaseP]] - 0.029) - 3.25 * POWER(Table4[[#This Row],[ISC BaseP]] - 0.02,15),NA()))</f>
        <v>1.4123999999999999</v>
      </c>
      <c r="AN100"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0"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0" s="238" t="s">
        <v>577</v>
      </c>
      <c r="AR100" s="19"/>
    </row>
    <row r="101" spans="1:44" ht="138">
      <c r="A101" s="97">
        <v>97</v>
      </c>
      <c r="B101" s="85" t="s">
        <v>205</v>
      </c>
      <c r="C101" s="86" t="str">
        <f>IF(VLOOKUP(Table4[[#This Row],[T ID]],Table5[#All],5,FALSE())="No","Not in scope",VLOOKUP(Table4[[#This Row],[T ID]],Table5[#All],2,FALSE()))</f>
        <v>Brute-force Attack
(CAPEC-112)</v>
      </c>
      <c r="D101" s="57" t="s">
        <v>150</v>
      </c>
      <c r="E101" s="86" t="str">
        <f>IF(VLOOKUP(Table4[[#This Row],[V ID]],Vulnerabilities[#All],3,FALSE())="No","Not in scope",VLOOKUP(Table4[[#This Row],[V ID]],Vulnerabilities[#All],2,FALSE()))</f>
        <v>Error Info containing sensitive data for Failed Authentication attempts</v>
      </c>
      <c r="F101" s="87" t="s">
        <v>76</v>
      </c>
      <c r="G101" s="88" t="str">
        <f>VLOOKUP(Table4[[#This Row],[A ID]],Assets[#All],3,FALSE())</f>
        <v>Azure Cloud DataBase</v>
      </c>
      <c r="H101" s="19" t="s">
        <v>309</v>
      </c>
      <c r="I101" s="19" t="s">
        <v>436</v>
      </c>
      <c r="J101" s="96" t="s">
        <v>266</v>
      </c>
      <c r="K101" s="96" t="s">
        <v>266</v>
      </c>
      <c r="L101" s="96" t="s">
        <v>274</v>
      </c>
      <c r="M101" s="98" t="s">
        <v>271</v>
      </c>
      <c r="N101" s="98" t="s">
        <v>274</v>
      </c>
      <c r="O101" s="98" t="s">
        <v>266</v>
      </c>
      <c r="P101" s="98" t="s">
        <v>272</v>
      </c>
      <c r="Q101" s="98" t="s">
        <v>269</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275</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322</v>
      </c>
      <c r="AA101" s="19" t="s">
        <v>418</v>
      </c>
      <c r="AB101" s="19" t="s">
        <v>561</v>
      </c>
      <c r="AC101" s="224" t="s">
        <v>272</v>
      </c>
      <c r="AD101" s="224" t="s">
        <v>272</v>
      </c>
      <c r="AE101" s="96" t="s">
        <v>266</v>
      </c>
      <c r="AF101" s="98" t="s">
        <v>271</v>
      </c>
      <c r="AG101" s="98" t="s">
        <v>274</v>
      </c>
      <c r="AH101" s="98" t="s">
        <v>266</v>
      </c>
      <c r="AI101" s="98" t="s">
        <v>272</v>
      </c>
      <c r="AJ101" s="98" t="s">
        <v>269</v>
      </c>
      <c r="AK101"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1" s="100">
        <f>(1 - ((1 - VLOOKUP(Table4[[#This Row],[ConfidentialityP]],'Reference - CVSSv3.0'!$B$16:$C$18,2,FALSE())) * (1 - VLOOKUP(Table4[[#This Row],[IntegrityP]],'Reference - CVSSv3.0'!$B$16:$C$18,2,FALSE())) *  (1 - VLOOKUP(Table4[[#This Row],[AvailabilityP]],'Reference - CVSSv3.0'!$B$16:$C$18,2,FALSE()))))</f>
        <v>0.21999999999999997</v>
      </c>
      <c r="AM101" s="100">
        <f>IF(Table4[[#This Row],[ScopeP]]="Unchanged",6.42*Table4[[#This Row],[ISC BaseP]],IF(Table4[[#This Row],[ScopeP]]="Changed",7.52*(Table4[[#This Row],[ISC BaseP]] - 0.029) - 3.25 * POWER(Table4[[#This Row],[ISC BaseP]] - 0.02,15),NA()))</f>
        <v>1.4123999999999999</v>
      </c>
      <c r="AN101"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1"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1" s="238" t="s">
        <v>577</v>
      </c>
      <c r="AR101" s="19"/>
    </row>
    <row r="102" spans="1:44" ht="155.1" customHeight="1">
      <c r="A102" s="97">
        <v>98</v>
      </c>
      <c r="B102" s="85" t="s">
        <v>205</v>
      </c>
      <c r="C102" s="86" t="str">
        <f>IF(VLOOKUP(Table4[[#This Row],[T ID]],Table5[#All],5,FALSE())="No","Not in scope",VLOOKUP(Table4[[#This Row],[T ID]],Table5[#All],2,FALSE()))</f>
        <v>Brute-force Attack
(CAPEC-112)</v>
      </c>
      <c r="D102" s="57" t="s">
        <v>154</v>
      </c>
      <c r="E102" s="86" t="str">
        <f>IF(VLOOKUP(Table4[[#This Row],[V ID]],Vulnerabilities[#All],3,FALSE())="No","Not in scope",VLOOKUP(Table4[[#This Row],[V ID]],Vulnerabilities[#All],2,FALSE()))</f>
        <v>Having no limit on the login attempts</v>
      </c>
      <c r="F102" s="87" t="s">
        <v>73</v>
      </c>
      <c r="G102" s="88" t="str">
        <f>VLOOKUP(Table4[[#This Row],[A ID]],Assets[#All],3,FALSE())</f>
        <v>Smart medic app (Azure Portal Administrator)</v>
      </c>
      <c r="H102" s="19" t="s">
        <v>309</v>
      </c>
      <c r="I102" s="19" t="s">
        <v>436</v>
      </c>
      <c r="J102" s="96" t="s">
        <v>266</v>
      </c>
      <c r="K102" s="96" t="s">
        <v>266</v>
      </c>
      <c r="L102" s="96" t="s">
        <v>274</v>
      </c>
      <c r="M102" s="98" t="s">
        <v>271</v>
      </c>
      <c r="N102" s="98" t="s">
        <v>274</v>
      </c>
      <c r="O102" s="98" t="s">
        <v>266</v>
      </c>
      <c r="P102" s="98" t="s">
        <v>272</v>
      </c>
      <c r="Q102" s="98" t="s">
        <v>269</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275</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322</v>
      </c>
      <c r="AA102" s="19" t="s">
        <v>430</v>
      </c>
      <c r="AB102" s="19" t="s">
        <v>562</v>
      </c>
      <c r="AC102" s="224" t="s">
        <v>272</v>
      </c>
      <c r="AD102" s="224" t="s">
        <v>272</v>
      </c>
      <c r="AE102" s="96" t="s">
        <v>266</v>
      </c>
      <c r="AF102" s="98" t="s">
        <v>271</v>
      </c>
      <c r="AG102" s="98" t="s">
        <v>274</v>
      </c>
      <c r="AH102" s="98" t="s">
        <v>266</v>
      </c>
      <c r="AI102" s="98" t="s">
        <v>272</v>
      </c>
      <c r="AJ102" s="98" t="s">
        <v>269</v>
      </c>
      <c r="AK102"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1.6201455599999999</v>
      </c>
      <c r="AL102" s="100">
        <f>(1 - ((1 - VLOOKUP(Table4[[#This Row],[ConfidentialityP]],'Reference - CVSSv3.0'!$B$16:$C$18,2,FALSE())) * (1 - VLOOKUP(Table4[[#This Row],[IntegrityP]],'Reference - CVSSv3.0'!$B$16:$C$18,2,FALSE())) *  (1 - VLOOKUP(Table4[[#This Row],[AvailabilityP]],'Reference - CVSSv3.0'!$B$16:$C$18,2,FALSE()))))</f>
        <v>0.21999999999999997</v>
      </c>
      <c r="AM102" s="100">
        <f>IF(Table4[[#This Row],[ScopeP]]="Unchanged",6.42*Table4[[#This Row],[ISC BaseP]],IF(Table4[[#This Row],[ScopeP]]="Changed",7.52*(Table4[[#This Row],[ISC BaseP]] - 0.029) - 3.25 * POWER(Table4[[#This Row],[ISC BaseP]] - 0.02,15),NA()))</f>
        <v>1.4123999999999999</v>
      </c>
      <c r="AN102" s="91">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02"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2.3000000000000003</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2" s="238" t="s">
        <v>577</v>
      </c>
      <c r="AR102" s="19"/>
    </row>
    <row r="103" spans="1:44" ht="165.6">
      <c r="A103" s="223">
        <v>99</v>
      </c>
      <c r="B103" s="85" t="s">
        <v>214</v>
      </c>
      <c r="C103" s="86" t="str">
        <f>IF(VLOOKUP(Table4[[#This Row],[T ID]],Table5[#All],5,FALSE())="No","Not in scope",VLOOKUP(Table4[[#This Row],[T ID]],Table5[#All],2,FALSE()))</f>
        <v>Unauthorized Alterations
(S[T]RIDE)</v>
      </c>
      <c r="D103" s="57" t="s">
        <v>145</v>
      </c>
      <c r="E103" s="86" t="str">
        <f>IF(VLOOKUP(Table4[[#This Row],[V ID]],Vulnerabilities[#All],3,FALSE())="No","Not in scope",VLOOKUP(Table4[[#This Row],[V ID]],Vulnerabilities[#All],2,FALSE()))</f>
        <v>Improper/insufficient provisioning of IOT hub</v>
      </c>
      <c r="F103" s="87" t="s">
        <v>41</v>
      </c>
      <c r="G103" s="88" t="str">
        <f>VLOOKUP(Table4[[#This Row],[A ID]],Assets[#All],3,FALSE())</f>
        <v>Tablet OS/network details &amp; Tablet Application</v>
      </c>
      <c r="H103" s="21" t="s">
        <v>326</v>
      </c>
      <c r="I103" s="19" t="s">
        <v>436</v>
      </c>
      <c r="J103" s="96" t="s">
        <v>272</v>
      </c>
      <c r="K103" s="96" t="s">
        <v>272</v>
      </c>
      <c r="L103" s="96" t="s">
        <v>274</v>
      </c>
      <c r="M103" s="98" t="s">
        <v>271</v>
      </c>
      <c r="N103" s="98" t="s">
        <v>274</v>
      </c>
      <c r="O103" s="98" t="s">
        <v>274</v>
      </c>
      <c r="P103" s="98" t="s">
        <v>272</v>
      </c>
      <c r="Q103" s="98" t="s">
        <v>269</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266</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327</v>
      </c>
      <c r="AA103" s="19" t="s">
        <v>421</v>
      </c>
      <c r="AB103" s="218" t="s">
        <v>563</v>
      </c>
      <c r="AC103" s="96" t="s">
        <v>272</v>
      </c>
      <c r="AD103" s="96" t="s">
        <v>272</v>
      </c>
      <c r="AE103" s="89" t="s">
        <v>266</v>
      </c>
      <c r="AF103" s="98" t="s">
        <v>271</v>
      </c>
      <c r="AG103" s="98" t="s">
        <v>274</v>
      </c>
      <c r="AH103" s="98" t="s">
        <v>274</v>
      </c>
      <c r="AI103" s="98" t="s">
        <v>272</v>
      </c>
      <c r="AJ103" s="98" t="s">
        <v>269</v>
      </c>
      <c r="AK103" s="100">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103" s="100">
        <f>(1 - ((1 - VLOOKUP(Table4[[#This Row],[ConfidentialityP]],'Reference - CVSSv3.0'!$B$16:$C$18,2,FALSE())) * (1 - VLOOKUP(Table4[[#This Row],[IntegrityP]],'Reference - CVSSv3.0'!$B$16:$C$18,2,FALSE())) *  (1 - VLOOKUP(Table4[[#This Row],[AvailabilityP]],'Reference - CVSSv3.0'!$B$16:$C$18,2,FALSE()))))</f>
        <v>0.21999999999999997</v>
      </c>
      <c r="AM103" s="100">
        <f>IF(Table4[[#This Row],[ScopeP]]="Unchanged",6.42*Table4[[#This Row],[ISC BaseP]],IF(Table4[[#This Row],[ScopeP]]="Changed",7.52*(Table4[[#This Row],[ISC BaseP]] - 0.029) - 3.25 * POWER(Table4[[#This Row],[ISC BaseP]] - 0.02,15),NA()))</f>
        <v>1.4123999999999999</v>
      </c>
      <c r="AN103"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103"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3" s="238" t="s">
        <v>577</v>
      </c>
      <c r="AR103" s="19"/>
    </row>
    <row r="104" spans="1:44" ht="193.2">
      <c r="A104" s="230">
        <v>100</v>
      </c>
      <c r="B104" s="85" t="s">
        <v>214</v>
      </c>
      <c r="C104" s="86" t="str">
        <f>IF(VLOOKUP(Table4[[#This Row],[T ID]],Table5[#All],5,FALSE())="No","Not in scope",VLOOKUP(Table4[[#This Row],[T ID]],Table5[#All],2,FALSE()))</f>
        <v>Unauthorized Alterations
(S[T]RIDE)</v>
      </c>
      <c r="D104" s="57" t="s">
        <v>147</v>
      </c>
      <c r="E104" s="86" t="str">
        <f>IF(VLOOKUP(Table4[[#This Row],[V ID]],Vulnerabilities[#All],3,FALSE())="No","Not in scope",VLOOKUP(Table4[[#This Row],[V ID]],Vulnerabilities[#All],2,FALSE()))</f>
        <v>Unsecured communication with unauthenticated 3rd party devices</v>
      </c>
      <c r="F104" s="87" t="s">
        <v>41</v>
      </c>
      <c r="G104" s="88" t="str">
        <f>VLOOKUP(Table4[[#This Row],[A ID]],Assets[#All],3,FALSE())</f>
        <v>Tablet OS/network details &amp; Tablet Application</v>
      </c>
      <c r="H104" s="19" t="s">
        <v>328</v>
      </c>
      <c r="I104" s="19" t="s">
        <v>436</v>
      </c>
      <c r="J104" s="87" t="s">
        <v>272</v>
      </c>
      <c r="K104" s="87" t="s">
        <v>272</v>
      </c>
      <c r="L104" s="87" t="s">
        <v>274</v>
      </c>
      <c r="M104" s="90" t="s">
        <v>271</v>
      </c>
      <c r="N104" s="90" t="s">
        <v>274</v>
      </c>
      <c r="O104" s="90" t="s">
        <v>274</v>
      </c>
      <c r="P104" s="90" t="s">
        <v>272</v>
      </c>
      <c r="Q104" s="90" t="s">
        <v>269</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266</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329</v>
      </c>
      <c r="AA104" s="19" t="s">
        <v>422</v>
      </c>
      <c r="AB104" s="218" t="s">
        <v>564</v>
      </c>
      <c r="AC104" s="87" t="s">
        <v>272</v>
      </c>
      <c r="AD104" s="87" t="s">
        <v>272</v>
      </c>
      <c r="AE104" s="89" t="s">
        <v>266</v>
      </c>
      <c r="AF104" s="90" t="s">
        <v>271</v>
      </c>
      <c r="AG104" s="90" t="s">
        <v>274</v>
      </c>
      <c r="AH104" s="90" t="s">
        <v>274</v>
      </c>
      <c r="AI104" s="90" t="s">
        <v>272</v>
      </c>
      <c r="AJ104" s="90" t="s">
        <v>269</v>
      </c>
      <c r="AK104" s="91">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0.70554726000000001</v>
      </c>
      <c r="AL104" s="91">
        <f>(1 - ((1 - VLOOKUP(Table4[[#This Row],[ConfidentialityP]],'Reference - CVSSv3.0'!$B$16:$C$18,2,FALSE())) * (1 - VLOOKUP(Table4[[#This Row],[IntegrityP]],'Reference - CVSSv3.0'!$B$16:$C$18,2,FALSE())) *  (1 - VLOOKUP(Table4[[#This Row],[AvailabilityP]],'Reference - CVSSv3.0'!$B$16:$C$18,2,FALSE()))))</f>
        <v>0.21999999999999997</v>
      </c>
      <c r="AM104" s="91">
        <f>IF(Table4[[#This Row],[ScopeP]]="Unchanged",6.42*Table4[[#This Row],[ISC BaseP]],IF(Table4[[#This Row],[ScopeP]]="Changed",7.52*(Table4[[#This Row],[ISC BaseP]] - 0.029) - 3.25 * POWER(Table4[[#This Row],[ISC BaseP]] - 0.02,15),NA()))</f>
        <v>1.4123999999999999</v>
      </c>
      <c r="AN104" s="91">
        <f>IF(Table4[[#This Row],[Impact Sub ScoreP]]&lt;=0,0,IF(Table4[[#This Row],[ScopeP]]="Unchanged",ROUNDUP(MIN((Table4[[#This Row],[Impact Sub ScoreP]]+Table4[[#This Row],[Exploitability Sub ScoreP]]),10),1),IF(Table4[[#This Row],[ScopeP]]="Changed",ROUNDUP(MIN((1.08*(Table4[[#This Row],[Impact Sub ScoreP]]+Table4[[#This Row],[Exploitability Sub ScoreP]])),10),1),NA())))</f>
        <v>2.2000000000000002</v>
      </c>
      <c r="AO104" s="9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4" s="238" t="s">
        <v>577</v>
      </c>
      <c r="AR104" s="19"/>
    </row>
  </sheetData>
  <mergeCells count="4">
    <mergeCell ref="F3:I3"/>
    <mergeCell ref="J3:Y3"/>
    <mergeCell ref="Z3:AB3"/>
    <mergeCell ref="AC3:AQ3"/>
  </mergeCells>
  <conditionalFormatting sqref="Y5:Y104 AP5:AP104">
    <cfRule type="cellIs" dxfId="31" priority="2" operator="equal">
      <formula>"Critical"</formula>
    </cfRule>
    <cfRule type="cellIs" dxfId="30" priority="3" operator="equal">
      <formula>"HIGH"</formula>
    </cfRule>
    <cfRule type="cellIs" dxfId="29" priority="4" operator="equal">
      <formula>"Medium"</formula>
    </cfRule>
    <cfRule type="cellIs" dxfId="28" priority="5" operator="equal">
      <formula>"None"</formula>
    </cfRule>
    <cfRule type="cellIs" dxfId="2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59583333333333333" bottom="0.75" header="0.3" footer="0.3"/>
  <pageSetup paperSize="8" scale="24" firstPageNumber="0" fitToHeight="0" orientation="landscape"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9000000}">
          <x14:formula1>
            <xm:f>'Reference - CVSSv3.0'!$B$16:$B$19</xm:f>
          </x14:formula1>
          <x14:formula2>
            <xm:f>0</xm:f>
          </x14:formula2>
          <xm:sqref>J5:L104 N96:O96 AG96:AH96 AC5:AE104</xm:sqref>
        </x14:dataValidation>
        <x14:dataValidation type="list" allowBlank="1" showInputMessage="1" showErrorMessage="1" xr:uid="{00000000-0002-0000-0400-00000A000000}">
          <x14:formula1>
            <xm:f>'Reference - CVSSv3.0'!$E$7:$E$9</xm:f>
          </x14:formula1>
          <x14:formula2>
            <xm:f>0</xm:f>
          </x14:formula2>
          <xm:sqref>N5:O95 N97:O104 AG5:AH95 AG97:AH104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topLeftCell="A86" zoomScale="70" zoomScaleNormal="77" zoomScaleSheetLayoutView="70" workbookViewId="0">
      <selection activeCell="C86" sqref="C86"/>
    </sheetView>
  </sheetViews>
  <sheetFormatPr defaultColWidth="9.109375" defaultRowHeight="14.4"/>
  <cols>
    <col min="1" max="1" width="9.109375" style="24"/>
    <col min="2" max="2" width="4.88671875" style="24" customWidth="1"/>
    <col min="3" max="3" width="25.44140625" style="44" customWidth="1"/>
    <col min="4" max="4" width="5" style="24" customWidth="1"/>
    <col min="5" max="5" width="22" style="25" customWidth="1"/>
    <col min="6" max="6" width="6.109375" style="24" customWidth="1"/>
    <col min="7" max="7" width="28.88671875" style="24" customWidth="1"/>
    <col min="8" max="8" width="38" style="24" customWidth="1"/>
    <col min="9" max="9" width="25.44140625" style="24" customWidth="1"/>
    <col min="10" max="10" width="15" style="24" customWidth="1"/>
    <col min="11" max="11" width="35.88671875" style="24" customWidth="1"/>
    <col min="12" max="12" width="15" style="24" customWidth="1"/>
    <col min="13" max="13" width="36.88671875" style="24" customWidth="1"/>
    <col min="14" max="1024" width="9.109375" style="24"/>
  </cols>
  <sheetData>
    <row r="5" spans="1:14" s="26" customFormat="1" ht="13.8">
      <c r="A5" s="2" t="s">
        <v>330</v>
      </c>
      <c r="B5" s="60"/>
      <c r="C5" s="60"/>
      <c r="D5" s="60"/>
      <c r="E5" s="61"/>
      <c r="F5" s="60"/>
      <c r="G5" s="60"/>
      <c r="H5" s="60"/>
      <c r="I5" s="60"/>
      <c r="J5" s="60"/>
      <c r="K5" s="60"/>
      <c r="L5" s="60"/>
      <c r="M5" s="60"/>
    </row>
    <row r="6" spans="1:14" s="26" customFormat="1" ht="13.8">
      <c r="A6" s="2"/>
      <c r="B6" s="60"/>
      <c r="C6" s="60"/>
      <c r="D6" s="60"/>
      <c r="E6" s="61"/>
      <c r="F6" s="60"/>
      <c r="G6" s="60"/>
      <c r="H6" s="60"/>
      <c r="I6" s="60"/>
      <c r="J6" s="60"/>
      <c r="K6" s="60"/>
      <c r="L6" s="60"/>
      <c r="M6" s="60"/>
    </row>
    <row r="7" spans="1:14" s="26" customFormat="1" ht="13.8">
      <c r="A7" s="2"/>
      <c r="B7" s="60"/>
      <c r="C7" s="60"/>
      <c r="D7" s="60"/>
      <c r="E7" s="61"/>
      <c r="F7" s="60"/>
      <c r="G7" s="60"/>
      <c r="H7" s="60"/>
      <c r="I7" s="60"/>
      <c r="J7" s="60"/>
      <c r="K7" s="60"/>
      <c r="L7" s="60"/>
      <c r="M7" s="60"/>
    </row>
    <row r="8" spans="1:14" s="26" customFormat="1" ht="27.6">
      <c r="A8" s="103" t="s">
        <v>223</v>
      </c>
      <c r="B8" s="104" t="s">
        <v>224</v>
      </c>
      <c r="C8" s="105" t="s">
        <v>225</v>
      </c>
      <c r="D8" s="106" t="s">
        <v>226</v>
      </c>
      <c r="E8" s="107" t="s">
        <v>227</v>
      </c>
      <c r="F8" s="108" t="s">
        <v>228</v>
      </c>
      <c r="G8" s="109" t="s">
        <v>331</v>
      </c>
      <c r="H8" s="109" t="s">
        <v>229</v>
      </c>
      <c r="I8" s="110" t="s">
        <v>230</v>
      </c>
      <c r="J8" s="111" t="s">
        <v>332</v>
      </c>
      <c r="K8" s="112" t="s">
        <v>247</v>
      </c>
      <c r="L8" s="113" t="s">
        <v>333</v>
      </c>
      <c r="M8" s="114" t="s">
        <v>264</v>
      </c>
      <c r="N8"/>
    </row>
    <row r="9" spans="1:14" s="26" customFormat="1" ht="151.80000000000001">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LOW</v>
      </c>
      <c r="M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0" spans="1:14" s="26" customFormat="1" ht="151.80000000000001">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LOW</v>
      </c>
      <c r="M1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1" spans="1:14" s="26" customFormat="1" ht="151.80000000000001">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LOW</v>
      </c>
      <c r="M1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2" spans="1:14" s="26" customFormat="1" ht="151.80000000000001">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LOW</v>
      </c>
      <c r="M1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3" spans="1:14" s="26" customFormat="1" ht="151.80000000000001">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LOW</v>
      </c>
      <c r="M1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4" spans="1:14" s="26" customFormat="1" ht="151.80000000000001">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LOW</v>
      </c>
      <c r="M1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5" spans="1:14" s="26" customFormat="1" ht="151.80000000000001">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LOW</v>
      </c>
      <c r="M1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6" spans="1:14" s="26" customFormat="1" ht="151.80000000000001">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LOW</v>
      </c>
      <c r="M1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7" spans="1:13" s="26" customFormat="1" ht="151.80000000000001">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LOW</v>
      </c>
      <c r="M1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8" spans="1:13" s="26" customFormat="1" ht="151.80000000000001">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LOW</v>
      </c>
      <c r="M1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19" spans="1:13" s="26" customFormat="1" ht="151.80000000000001">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LOW</v>
      </c>
      <c r="M1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0" spans="1:13" s="26" customFormat="1" ht="151.80000000000001">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LOW</v>
      </c>
      <c r="M2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1" spans="1:13" s="26" customFormat="1" ht="151.80000000000001">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LOW</v>
      </c>
      <c r="M2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2" spans="1:13" s="26" customFormat="1" ht="151.80000000000001">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LOW</v>
      </c>
      <c r="M2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3" spans="1:13" s="26" customFormat="1" ht="151.80000000000001">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LOW</v>
      </c>
      <c r="M2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4" spans="1:13" s="26" customFormat="1" ht="151.80000000000001">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LOW</v>
      </c>
      <c r="M2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5" spans="1:13" s="26" customFormat="1" ht="151.80000000000001">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LOW</v>
      </c>
      <c r="M2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6" spans="1:13" s="26" customFormat="1" ht="151.80000000000001">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LOW</v>
      </c>
      <c r="M2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7" spans="1:13" s="26" customFormat="1" ht="151.80000000000001">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LOW</v>
      </c>
      <c r="M2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8" spans="1:13" s="26" customFormat="1" ht="151.80000000000001">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LOW</v>
      </c>
      <c r="M2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29" spans="1:13" s="26" customFormat="1" ht="151.80000000000001">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LOW</v>
      </c>
      <c r="M2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0" spans="1:13" s="26" customFormat="1" ht="151.80000000000001">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LOW</v>
      </c>
      <c r="M3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1" spans="1:13" s="26" customFormat="1" ht="151.80000000000001">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LOW</v>
      </c>
      <c r="M3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2" spans="1:13" s="26" customFormat="1" ht="151.80000000000001">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LOW</v>
      </c>
      <c r="M3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3" spans="1:13" s="26" customFormat="1" ht="151.80000000000001">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LOW</v>
      </c>
      <c r="M3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4" spans="1:13" s="26" customFormat="1" ht="151.80000000000001">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LOW</v>
      </c>
      <c r="M3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5" spans="1:13" s="26" customFormat="1" ht="151.80000000000001">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LOW</v>
      </c>
      <c r="M3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6" spans="1:13" s="26" customFormat="1" ht="151.80000000000001">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LOW</v>
      </c>
      <c r="M3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7" spans="1:13" s="26" customFormat="1" ht="193.2">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LOW</v>
      </c>
      <c r="M3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8" spans="1:13" s="26" customFormat="1" ht="151.80000000000001">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LOW</v>
      </c>
      <c r="M3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39" spans="1:13" s="26" customFormat="1" ht="151.80000000000001">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LOW</v>
      </c>
      <c r="M3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0" spans="1:13" s="26" customFormat="1" ht="151.80000000000001">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LOW</v>
      </c>
      <c r="M4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1" spans="1:13" s="26" customFormat="1" ht="151.80000000000001">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LOW</v>
      </c>
      <c r="M4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2" spans="1:13" s="26" customFormat="1" ht="151.80000000000001">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LOW</v>
      </c>
      <c r="M4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3" spans="1:13" s="26" customFormat="1" ht="207">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LOW</v>
      </c>
      <c r="M4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4" spans="1:13" s="26" customFormat="1" ht="151.80000000000001">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LOW</v>
      </c>
      <c r="M4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5" spans="1:13" s="26" customFormat="1" ht="151.80000000000001">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LOW</v>
      </c>
      <c r="M4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6" spans="1:13" s="26" customFormat="1" ht="220.8">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LOW</v>
      </c>
      <c r="M4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7" spans="1:13" s="26" customFormat="1" ht="207">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LOW</v>
      </c>
      <c r="M4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8" spans="1:13" s="26" customFormat="1" ht="207">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LOW</v>
      </c>
      <c r="M4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49" spans="1:13" s="26" customFormat="1" ht="207">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LOW</v>
      </c>
      <c r="M4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0" spans="1:13" s="26" customFormat="1" ht="207">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LOW</v>
      </c>
      <c r="M5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1" spans="1:13" s="26" customFormat="1" ht="151.80000000000001">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LOW</v>
      </c>
      <c r="M5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2" spans="1:13" s="26" customFormat="1" ht="220.8">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LOW</v>
      </c>
      <c r="M5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3" spans="1:13" s="26" customFormat="1" ht="207">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LOW</v>
      </c>
      <c r="M5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4" spans="1:13" s="26" customFormat="1" ht="151.80000000000001">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LOW</v>
      </c>
      <c r="M5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5" spans="1:13" s="26" customFormat="1" ht="151.80000000000001">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LOW</v>
      </c>
      <c r="M5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6" spans="1:13" s="26" customFormat="1" ht="151.80000000000001">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LOW</v>
      </c>
      <c r="M5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7" spans="1:13" s="26" customFormat="1" ht="151.80000000000001">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LOW</v>
      </c>
      <c r="M5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8" spans="1:13" s="26" customFormat="1" ht="151.80000000000001">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LOW</v>
      </c>
      <c r="M5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59" spans="1:13" s="26" customFormat="1" ht="151.80000000000001">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LOW</v>
      </c>
      <c r="M5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0" spans="1:13" s="26" customFormat="1" ht="151.80000000000001">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LOW</v>
      </c>
      <c r="M6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1" spans="1:13" s="26" customFormat="1" ht="151.80000000000001">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LOW</v>
      </c>
      <c r="M6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2" spans="1:13" s="26" customFormat="1" ht="151.80000000000001">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LOW</v>
      </c>
      <c r="M6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3" spans="1:13" s="26" customFormat="1" ht="165.6">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LOW</v>
      </c>
      <c r="M6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4" spans="1:13" s="26" customFormat="1" ht="165.6">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LOW</v>
      </c>
      <c r="M6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5" spans="1:13" s="26" customFormat="1" ht="151.80000000000001">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LOW</v>
      </c>
      <c r="M6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6" spans="1:13" s="26" customFormat="1" ht="151.80000000000001">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LOW</v>
      </c>
      <c r="M6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7" spans="1:13" s="26" customFormat="1" ht="165.6">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LOW</v>
      </c>
      <c r="M6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8" spans="1:13" s="26" customFormat="1" ht="151.80000000000001">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LOW</v>
      </c>
      <c r="M6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69" spans="1:13" s="26" customFormat="1" ht="151.80000000000001">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LOW</v>
      </c>
      <c r="M6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0" spans="1:13" s="26" customFormat="1" ht="151.80000000000001">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LOW</v>
      </c>
      <c r="M7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1" spans="1:13" s="26" customFormat="1" ht="151.80000000000001">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LOW</v>
      </c>
      <c r="M71"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2" spans="1:13" s="26" customFormat="1" ht="151.8000000000000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LOW</v>
      </c>
      <c r="M72"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3" spans="1:13" s="26" customFormat="1" ht="151.80000000000001">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LOW</v>
      </c>
      <c r="M73"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4" spans="1:13" s="26" customFormat="1" ht="151.80000000000001">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LOW</v>
      </c>
      <c r="M74"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5" spans="1:13" s="26" customFormat="1" ht="151.80000000000001">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LOW</v>
      </c>
      <c r="M75"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6" spans="1:13" s="26" customFormat="1" ht="151.80000000000001">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LOW</v>
      </c>
      <c r="M76"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7" spans="1:13" s="26" customFormat="1" ht="165.6">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LOW</v>
      </c>
      <c r="M77"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8" spans="1:13" s="26" customFormat="1" ht="165.6">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LOW</v>
      </c>
      <c r="M78"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79" spans="1:13" s="26" customFormat="1" ht="165.6">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LOW</v>
      </c>
      <c r="M79"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80" spans="1:13" s="26" customFormat="1" ht="193.2">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LOW</v>
      </c>
      <c r="M80" s="19" t="str">
        <f>IF(Table4[[#This Row],[Residual Security Risk Acceptability Justification]]&gt;0,Table4[[#This Row],[Residual Security Risk Acceptability Justification]],"")</f>
        <v>Risk is broady acceptable since SmartMedic does not have residual risks in the Critical Risk (Red). High Risk (red) region or in the Medium Risk (yellow) region. 
However, the individual risks were evaluated and reduced to AFAP to ensure the controls and mitigations are adequately established to reduce the overall risks to the As far as Possible Levels.</v>
      </c>
    </row>
    <row r="81" spans="1:13" s="26" customFormat="1" ht="13.8">
      <c r="A81" s="49"/>
      <c r="B81" s="36"/>
      <c r="C81" s="88"/>
      <c r="D81" s="36"/>
      <c r="E81" s="88"/>
      <c r="F81" s="116"/>
      <c r="G81" s="88"/>
      <c r="H81" s="19"/>
      <c r="I81" s="36"/>
      <c r="J81" s="18"/>
      <c r="K81" s="36"/>
      <c r="L81" s="94"/>
      <c r="M81" s="36"/>
    </row>
    <row r="82" spans="1:13" s="26" customFormat="1" ht="13.8">
      <c r="A82" s="49"/>
      <c r="B82" s="36"/>
      <c r="C82" s="88"/>
      <c r="D82" s="36"/>
      <c r="E82" s="88"/>
      <c r="F82" s="116"/>
      <c r="G82" s="88"/>
      <c r="H82" s="19"/>
      <c r="I82" s="36"/>
      <c r="J82" s="18"/>
      <c r="K82" s="36"/>
      <c r="L82" s="94"/>
      <c r="M82" s="36"/>
    </row>
    <row r="83" spans="1:13" s="26" customFormat="1" ht="13.8">
      <c r="A83" s="49"/>
      <c r="B83" s="36"/>
      <c r="C83" s="88"/>
      <c r="D83" s="36"/>
      <c r="E83" s="88"/>
      <c r="F83" s="116"/>
      <c r="G83" s="88"/>
      <c r="H83" s="19"/>
      <c r="I83" s="36"/>
      <c r="J83" s="18"/>
      <c r="K83" s="36"/>
      <c r="L83" s="94"/>
      <c r="M83" s="36"/>
    </row>
    <row r="84" spans="1:13" s="26" customFormat="1" ht="13.8">
      <c r="A84" s="49"/>
      <c r="B84" s="36"/>
      <c r="C84" s="88"/>
      <c r="D84" s="36"/>
      <c r="E84" s="88"/>
      <c r="F84" s="116"/>
      <c r="G84" s="88"/>
      <c r="H84" s="19"/>
      <c r="I84" s="36"/>
      <c r="J84" s="18"/>
      <c r="K84" s="36"/>
      <c r="L84" s="94"/>
      <c r="M84" s="36"/>
    </row>
    <row r="85" spans="1:13" s="26" customFormat="1" ht="13.8">
      <c r="A85" s="49"/>
      <c r="B85" s="36"/>
      <c r="C85" s="88"/>
      <c r="D85" s="36"/>
      <c r="E85" s="88"/>
      <c r="F85" s="116"/>
      <c r="G85" s="88"/>
      <c r="H85" s="19"/>
      <c r="I85" s="36"/>
      <c r="J85" s="18"/>
      <c r="K85" s="36"/>
      <c r="L85" s="94"/>
      <c r="M85" s="36"/>
    </row>
    <row r="86" spans="1:13" s="26" customFormat="1" ht="13.8">
      <c r="A86" s="49"/>
      <c r="B86" s="36"/>
      <c r="C86" s="88"/>
      <c r="D86" s="36"/>
      <c r="E86" s="88"/>
      <c r="F86" s="116"/>
      <c r="G86" s="88"/>
      <c r="H86" s="19"/>
      <c r="I86" s="36"/>
      <c r="J86" s="18"/>
      <c r="K86" s="36"/>
      <c r="L86" s="94"/>
      <c r="M86" s="36"/>
    </row>
    <row r="87" spans="1:13" s="26" customFormat="1" ht="13.8">
      <c r="A87" s="49"/>
      <c r="B87" s="36"/>
      <c r="C87" s="88"/>
      <c r="D87" s="36"/>
      <c r="E87" s="88"/>
      <c r="F87" s="116"/>
      <c r="G87" s="88"/>
      <c r="H87" s="19"/>
      <c r="I87" s="36"/>
      <c r="J87" s="18"/>
      <c r="K87" s="36"/>
      <c r="L87" s="94"/>
      <c r="M87" s="36"/>
    </row>
    <row r="88" spans="1:13" s="26" customFormat="1" ht="13.8">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3.8">
      <c r="A91" s="22" t="s">
        <v>85</v>
      </c>
      <c r="C91" s="45"/>
      <c r="E91" s="3"/>
    </row>
    <row r="92" spans="1:13" s="26" customFormat="1" ht="32.25" customHeight="1">
      <c r="B92" s="254" t="s">
        <v>86</v>
      </c>
      <c r="C92" s="254"/>
      <c r="D92" s="254"/>
      <c r="E92" s="254"/>
      <c r="F92" s="254"/>
      <c r="G92" s="254"/>
      <c r="H92" s="254"/>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5" priority="2" operator="equal">
      <formula>"Critical"</formula>
    </cfRule>
    <cfRule type="cellIs" dxfId="4" priority="3" operator="equal">
      <formula>"HIGH"</formula>
    </cfRule>
    <cfRule type="cellIs" dxfId="3" priority="4" operator="equal">
      <formula>"Medium"</formula>
    </cfRule>
    <cfRule type="cellIs" dxfId="2" priority="5" operator="equal">
      <formula>"None"</formula>
    </cfRule>
    <cfRule type="cellIs" dxfId="1" priority="6" operator="equal">
      <formula>"Low"</formula>
    </cfRule>
  </conditionalFormatting>
  <pageMargins left="0.25" right="0.25" top="1.1653333333333333" bottom="0.75" header="0.3" footer="0.3"/>
  <pageSetup paperSize="8" scale="76" firstPageNumber="0" fitToHeight="0" orientation="landscape"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80" zoomScaleNormal="95" zoomScaleSheetLayoutView="80" workbookViewId="0"/>
  </sheetViews>
  <sheetFormatPr defaultColWidth="9.109375" defaultRowHeight="14.4"/>
  <cols>
    <col min="1" max="1" width="2.109375" customWidth="1"/>
    <col min="2" max="2" width="15.109375" customWidth="1"/>
    <col min="4" max="4" width="5.109375" customWidth="1"/>
    <col min="7" max="7" width="5.44140625" customWidth="1"/>
    <col min="11" max="11" width="5.109375" customWidth="1"/>
    <col min="14" max="14" width="5.109375" customWidth="1"/>
    <col min="16" max="16" width="13.88671875" customWidth="1"/>
    <col min="17" max="17" width="11" customWidth="1"/>
    <col min="18" max="18" width="17" customWidth="1"/>
  </cols>
  <sheetData>
    <row r="1" spans="2:18" ht="16.2" customHeight="1"/>
    <row r="2" spans="2:18" s="60" customFormat="1" ht="19.649999999999999" customHeight="1">
      <c r="B2" s="117" t="s">
        <v>334</v>
      </c>
    </row>
    <row r="3" spans="2:18" s="60" customFormat="1" ht="13.8"/>
    <row r="4" spans="2:18" s="60" customFormat="1" ht="17.399999999999999">
      <c r="B4" s="259" t="s">
        <v>335</v>
      </c>
      <c r="C4" s="259"/>
      <c r="D4" s="259"/>
      <c r="E4" s="259"/>
      <c r="F4" s="259"/>
      <c r="G4" s="259"/>
      <c r="H4" s="259"/>
      <c r="I4" s="259"/>
      <c r="J4" s="259"/>
      <c r="K4" s="259"/>
      <c r="L4" s="259"/>
      <c r="M4" s="259"/>
      <c r="N4" s="259"/>
      <c r="P4" s="259" t="s">
        <v>336</v>
      </c>
      <c r="Q4" s="259"/>
      <c r="R4" s="259"/>
    </row>
    <row r="5" spans="2:18" s="60" customFormat="1" ht="15">
      <c r="B5" s="260" t="s">
        <v>234</v>
      </c>
      <c r="C5" s="260"/>
      <c r="D5" s="260"/>
      <c r="E5" s="260" t="s">
        <v>235</v>
      </c>
      <c r="F5" s="260"/>
      <c r="G5" s="260"/>
      <c r="H5" s="260" t="s">
        <v>337</v>
      </c>
      <c r="I5" s="260"/>
      <c r="J5" s="260"/>
      <c r="K5" s="260"/>
      <c r="L5" s="261" t="s">
        <v>237</v>
      </c>
      <c r="M5" s="261"/>
      <c r="N5" s="261"/>
      <c r="P5" s="119"/>
      <c r="Q5" s="120" t="s">
        <v>338</v>
      </c>
      <c r="R5" s="121" t="s">
        <v>339</v>
      </c>
    </row>
    <row r="6" spans="2:18" s="60" customFormat="1" ht="15">
      <c r="B6" s="122" t="s">
        <v>340</v>
      </c>
      <c r="C6" s="122" t="s">
        <v>341</v>
      </c>
      <c r="D6" s="122" t="s">
        <v>342</v>
      </c>
      <c r="E6" s="122" t="s">
        <v>343</v>
      </c>
      <c r="F6" s="122" t="s">
        <v>341</v>
      </c>
      <c r="G6" s="122" t="s">
        <v>342</v>
      </c>
      <c r="H6" s="122" t="s">
        <v>340</v>
      </c>
      <c r="I6" s="264" t="s">
        <v>341</v>
      </c>
      <c r="J6" s="264"/>
      <c r="K6" s="122" t="s">
        <v>342</v>
      </c>
      <c r="L6" s="122" t="s">
        <v>340</v>
      </c>
      <c r="M6" s="122" t="s">
        <v>341</v>
      </c>
      <c r="N6" s="122" t="s">
        <v>342</v>
      </c>
      <c r="P6" s="123"/>
      <c r="Q6" s="124" t="s">
        <v>344</v>
      </c>
      <c r="R6" s="125">
        <v>0.04</v>
      </c>
    </row>
    <row r="7" spans="2:18" s="60" customFormat="1" ht="15">
      <c r="B7" s="126" t="s">
        <v>271</v>
      </c>
      <c r="C7" s="127">
        <v>0.85</v>
      </c>
      <c r="D7" s="59" t="s">
        <v>345</v>
      </c>
      <c r="E7" s="126" t="s">
        <v>266</v>
      </c>
      <c r="F7" s="127">
        <v>0.77</v>
      </c>
      <c r="G7" s="59" t="s">
        <v>346</v>
      </c>
      <c r="H7" s="126" t="s">
        <v>272</v>
      </c>
      <c r="I7" s="128">
        <v>0.85</v>
      </c>
      <c r="J7" s="129">
        <v>0.85</v>
      </c>
      <c r="K7" s="59" t="s">
        <v>345</v>
      </c>
      <c r="L7" s="126" t="s">
        <v>272</v>
      </c>
      <c r="M7" s="130">
        <v>0.85</v>
      </c>
      <c r="N7" s="131" t="s">
        <v>345</v>
      </c>
      <c r="P7" s="123"/>
      <c r="Q7" s="132" t="s">
        <v>266</v>
      </c>
      <c r="R7" s="133">
        <v>0.2</v>
      </c>
    </row>
    <row r="8" spans="2:18" s="60" customFormat="1" ht="15">
      <c r="B8" s="126" t="s">
        <v>315</v>
      </c>
      <c r="C8" s="134">
        <v>0.62</v>
      </c>
      <c r="D8" s="59" t="s">
        <v>347</v>
      </c>
      <c r="E8" s="126" t="s">
        <v>274</v>
      </c>
      <c r="F8" s="134">
        <v>0.44</v>
      </c>
      <c r="G8" s="59" t="s">
        <v>348</v>
      </c>
      <c r="H8" s="126" t="s">
        <v>266</v>
      </c>
      <c r="I8" s="135">
        <v>0.62</v>
      </c>
      <c r="J8" s="129">
        <v>0.68</v>
      </c>
      <c r="K8" s="59" t="s">
        <v>346</v>
      </c>
      <c r="L8" s="126" t="s">
        <v>268</v>
      </c>
      <c r="M8" s="136">
        <v>0.62</v>
      </c>
      <c r="N8" s="131" t="s">
        <v>349</v>
      </c>
      <c r="P8" s="123"/>
      <c r="Q8" s="137" t="s">
        <v>275</v>
      </c>
      <c r="R8" s="133">
        <v>0.5</v>
      </c>
    </row>
    <row r="9" spans="2:18" s="60" customFormat="1" ht="15">
      <c r="B9" s="126" t="s">
        <v>273</v>
      </c>
      <c r="C9" s="134">
        <v>0.55000000000000004</v>
      </c>
      <c r="D9" s="59" t="s">
        <v>346</v>
      </c>
      <c r="E9" s="126"/>
      <c r="F9" s="134"/>
      <c r="G9" s="59"/>
      <c r="H9" s="126" t="s">
        <v>274</v>
      </c>
      <c r="I9" s="135">
        <v>0.27</v>
      </c>
      <c r="J9" s="129">
        <v>0.5</v>
      </c>
      <c r="K9" s="59" t="s">
        <v>348</v>
      </c>
      <c r="L9" s="126"/>
      <c r="M9" s="129"/>
      <c r="N9" s="131"/>
      <c r="P9" s="123"/>
      <c r="Q9" s="138" t="s">
        <v>274</v>
      </c>
      <c r="R9" s="133">
        <v>0.8</v>
      </c>
    </row>
    <row r="10" spans="2:18" s="60" customFormat="1" ht="15">
      <c r="B10" s="126" t="s">
        <v>267</v>
      </c>
      <c r="C10" s="134">
        <v>0.2</v>
      </c>
      <c r="D10" s="131" t="s">
        <v>350</v>
      </c>
      <c r="E10" s="139"/>
      <c r="G10" s="140"/>
      <c r="H10" s="126"/>
      <c r="I10" s="135"/>
      <c r="J10" s="129"/>
      <c r="K10" s="131"/>
      <c r="L10" s="126"/>
      <c r="M10" s="129"/>
      <c r="N10" s="131"/>
      <c r="P10" s="123"/>
      <c r="Q10" s="141" t="s">
        <v>351</v>
      </c>
      <c r="R10" s="133">
        <v>1</v>
      </c>
    </row>
    <row r="11" spans="2:18" s="60" customFormat="1" ht="15">
      <c r="B11" s="142"/>
      <c r="C11" s="143"/>
      <c r="D11" s="144"/>
      <c r="E11" s="145"/>
      <c r="F11" s="146"/>
      <c r="G11" s="147"/>
      <c r="H11" s="142"/>
      <c r="I11" s="148"/>
      <c r="J11" s="149"/>
      <c r="K11" s="144"/>
      <c r="L11" s="142"/>
      <c r="M11" s="149"/>
      <c r="N11" s="144"/>
      <c r="P11" s="118"/>
      <c r="R11" s="133"/>
    </row>
    <row r="12" spans="2:18" s="60" customFormat="1" ht="13.8"/>
    <row r="13" spans="2:18" s="60" customFormat="1" ht="17.399999999999999">
      <c r="B13" s="259" t="s">
        <v>352</v>
      </c>
      <c r="C13" s="259"/>
      <c r="D13" s="259"/>
      <c r="E13" s="259"/>
      <c r="F13" s="259"/>
      <c r="G13" s="259"/>
      <c r="H13" s="259"/>
      <c r="I13" s="259"/>
      <c r="J13" s="259"/>
      <c r="K13" s="259"/>
      <c r="L13" s="259"/>
      <c r="M13" s="259"/>
      <c r="N13" s="259"/>
      <c r="P13" s="150" t="s">
        <v>353</v>
      </c>
      <c r="Q13" s="151" t="s">
        <v>95</v>
      </c>
    </row>
    <row r="14" spans="2:18" s="60" customFormat="1" ht="15">
      <c r="B14" s="265" t="s">
        <v>354</v>
      </c>
      <c r="C14" s="265"/>
      <c r="D14" s="265"/>
      <c r="E14" s="265"/>
      <c r="F14" s="265"/>
      <c r="G14" s="265"/>
      <c r="H14" s="265"/>
      <c r="I14" s="265"/>
      <c r="J14" s="265"/>
      <c r="K14" s="265"/>
      <c r="L14" s="265"/>
      <c r="M14" s="265"/>
      <c r="N14" s="265"/>
      <c r="P14" s="126"/>
      <c r="Q14" s="129" t="s">
        <v>355</v>
      </c>
    </row>
    <row r="15" spans="2:18" s="60" customFormat="1" ht="13.8">
      <c r="B15" s="122" t="s">
        <v>340</v>
      </c>
      <c r="C15" s="122" t="s">
        <v>341</v>
      </c>
      <c r="D15" s="122" t="s">
        <v>342</v>
      </c>
      <c r="E15" s="152"/>
      <c r="F15" s="152"/>
      <c r="G15" s="152"/>
      <c r="H15" s="152"/>
      <c r="I15" s="152"/>
      <c r="J15" s="152"/>
      <c r="K15" s="152"/>
      <c r="L15" s="152"/>
      <c r="M15" s="152"/>
      <c r="N15" s="151"/>
      <c r="P15" s="142"/>
      <c r="Q15" s="149"/>
    </row>
    <row r="16" spans="2:18" s="60" customFormat="1" ht="16.2">
      <c r="B16" s="153" t="s">
        <v>272</v>
      </c>
      <c r="C16" s="127">
        <v>0</v>
      </c>
      <c r="D16" s="154" t="s">
        <v>345</v>
      </c>
      <c r="E16" s="155" t="s">
        <v>356</v>
      </c>
      <c r="N16" s="129"/>
    </row>
    <row r="17" spans="2:17" s="60" customFormat="1" ht="13.8">
      <c r="B17" s="139" t="s">
        <v>266</v>
      </c>
      <c r="C17" s="134">
        <v>0.22</v>
      </c>
      <c r="D17" s="156" t="s">
        <v>346</v>
      </c>
      <c r="N17" s="129"/>
    </row>
    <row r="18" spans="2:17" s="60" customFormat="1" ht="13.8">
      <c r="B18" s="139" t="s">
        <v>274</v>
      </c>
      <c r="C18" s="134">
        <v>0.56000000000000005</v>
      </c>
      <c r="D18" s="156" t="s">
        <v>348</v>
      </c>
      <c r="N18" s="129"/>
    </row>
    <row r="19" spans="2:17" s="60" customFormat="1" ht="13.8">
      <c r="B19" s="145"/>
      <c r="C19" s="143"/>
      <c r="D19" s="157"/>
      <c r="E19" s="146"/>
      <c r="F19" s="146"/>
      <c r="G19" s="146"/>
      <c r="H19" s="146"/>
      <c r="I19" s="146"/>
      <c r="J19" s="146"/>
      <c r="K19" s="146"/>
      <c r="L19" s="146"/>
      <c r="M19" s="146"/>
      <c r="N19" s="149"/>
    </row>
    <row r="20" spans="2:17" s="60" customFormat="1" ht="13.8"/>
    <row r="21" spans="2:17" s="60" customFormat="1" ht="17.399999999999999">
      <c r="B21" s="259" t="s">
        <v>238</v>
      </c>
      <c r="C21" s="259"/>
      <c r="D21" s="259"/>
      <c r="E21" s="259"/>
      <c r="F21" s="259"/>
      <c r="G21" s="259"/>
      <c r="H21" s="259"/>
      <c r="I21" s="259"/>
      <c r="J21" s="259"/>
      <c r="K21" s="259"/>
      <c r="L21" s="259"/>
      <c r="M21" s="259"/>
      <c r="N21" s="259"/>
    </row>
    <row r="22" spans="2:17" s="60" customFormat="1" ht="42.75" customHeight="1">
      <c r="B22" s="158" t="s">
        <v>269</v>
      </c>
      <c r="C22" s="266" t="s">
        <v>357</v>
      </c>
      <c r="D22" s="266"/>
      <c r="E22" s="266"/>
      <c r="F22" s="266"/>
      <c r="G22" s="266"/>
      <c r="H22" s="266"/>
      <c r="I22" s="266"/>
      <c r="J22" s="266"/>
      <c r="K22" s="266"/>
      <c r="L22" s="266"/>
      <c r="M22" s="266"/>
      <c r="N22" s="159" t="s">
        <v>358</v>
      </c>
    </row>
    <row r="23" spans="2:17" s="60" customFormat="1" ht="44.1" customHeight="1">
      <c r="B23" s="160" t="s">
        <v>359</v>
      </c>
      <c r="C23" s="262" t="s">
        <v>360</v>
      </c>
      <c r="D23" s="262"/>
      <c r="E23" s="262"/>
      <c r="F23" s="262"/>
      <c r="G23" s="262"/>
      <c r="H23" s="262"/>
      <c r="I23" s="262"/>
      <c r="J23" s="262"/>
      <c r="K23" s="262"/>
      <c r="L23" s="262"/>
      <c r="M23" s="262"/>
      <c r="N23" s="161" t="s">
        <v>361</v>
      </c>
      <c r="O23" s="22"/>
      <c r="P23" s="22"/>
      <c r="Q23" s="22"/>
    </row>
    <row r="24" spans="2:17" s="60" customFormat="1" ht="15">
      <c r="B24" s="160"/>
      <c r="C24" s="262"/>
      <c r="D24" s="262"/>
      <c r="E24" s="262"/>
      <c r="F24" s="262"/>
      <c r="G24" s="262"/>
      <c r="H24" s="262"/>
      <c r="I24" s="262"/>
      <c r="J24" s="262"/>
      <c r="K24" s="262"/>
      <c r="L24" s="262"/>
      <c r="M24" s="262"/>
      <c r="N24" s="161"/>
    </row>
    <row r="25" spans="2:17" s="60" customFormat="1" ht="13.8"/>
    <row r="26" spans="2:17" s="60" customFormat="1" ht="13.8">
      <c r="B26" s="60" t="s">
        <v>362</v>
      </c>
    </row>
    <row r="27" spans="2:17" s="60" customFormat="1" ht="262.5" customHeight="1">
      <c r="B27" s="26" t="s">
        <v>363</v>
      </c>
      <c r="C27" s="263" t="s">
        <v>364</v>
      </c>
      <c r="D27" s="263"/>
      <c r="E27" s="263"/>
      <c r="F27" s="263"/>
      <c r="G27" s="263"/>
      <c r="H27" s="263"/>
      <c r="I27" s="263"/>
      <c r="J27" s="263"/>
    </row>
    <row r="30" spans="2:17">
      <c r="B30" s="22" t="s">
        <v>85</v>
      </c>
    </row>
    <row r="31" spans="2:17" ht="48" customHeight="1">
      <c r="C31" s="254" t="s">
        <v>86</v>
      </c>
      <c r="D31" s="254"/>
      <c r="E31" s="254"/>
      <c r="F31" s="254"/>
      <c r="G31" s="254"/>
      <c r="H31" s="254"/>
      <c r="I31" s="254"/>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1.0217499999999999" bottom="0.75" header="0.3" footer="0.3"/>
  <pageSetup paperSize="9" scale="61" firstPageNumber="0" fitToHeight="0" orientation="portrait"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90" zoomScaleNormal="95" zoomScaleSheetLayoutView="90" workbookViewId="0"/>
  </sheetViews>
  <sheetFormatPr defaultColWidth="9.109375" defaultRowHeight="14.4"/>
  <cols>
    <col min="1" max="1" width="7.109375" style="24" customWidth="1"/>
    <col min="2" max="2" width="34.88671875" style="24" customWidth="1"/>
    <col min="3" max="3" width="15.88671875" style="44" customWidth="1"/>
    <col min="4" max="4" width="2.88671875" style="24" customWidth="1"/>
    <col min="5" max="5" width="9.109375" style="24"/>
    <col min="6" max="6" width="44.88671875" style="24" customWidth="1"/>
    <col min="7" max="7" width="15.88671875" style="24" customWidth="1"/>
    <col min="8" max="1024" width="9.109375" style="24"/>
  </cols>
  <sheetData>
    <row r="1" spans="1:8" ht="12.6" customHeight="1"/>
    <row r="2" spans="1:8" s="26" customFormat="1" ht="13.8">
      <c r="A2" s="117" t="s">
        <v>365</v>
      </c>
      <c r="C2" s="45"/>
    </row>
    <row r="3" spans="1:8" s="26" customFormat="1" ht="13.8">
      <c r="C3" s="45"/>
    </row>
    <row r="4" spans="1:8" s="26" customFormat="1" ht="14.4" customHeight="1">
      <c r="A4" s="267" t="s">
        <v>366</v>
      </c>
      <c r="B4" s="267"/>
      <c r="C4" s="267"/>
      <c r="E4" s="268" t="s">
        <v>367</v>
      </c>
      <c r="F4" s="268"/>
      <c r="G4" s="268"/>
    </row>
    <row r="5" spans="1:8" s="26" customFormat="1" ht="13.8">
      <c r="A5" s="162" t="s">
        <v>368</v>
      </c>
      <c r="B5" s="163" t="s">
        <v>170</v>
      </c>
      <c r="C5" s="164" t="s">
        <v>369</v>
      </c>
      <c r="E5" s="165" t="s">
        <v>368</v>
      </c>
      <c r="F5" s="166" t="s">
        <v>370</v>
      </c>
      <c r="G5" s="167" t="s">
        <v>369</v>
      </c>
    </row>
    <row r="6" spans="1:8" s="26" customFormat="1" ht="41.4">
      <c r="A6" s="168" t="s">
        <v>371</v>
      </c>
      <c r="B6" s="6" t="s">
        <v>372</v>
      </c>
      <c r="C6" s="169" t="s">
        <v>373</v>
      </c>
      <c r="E6" s="168" t="s">
        <v>374</v>
      </c>
      <c r="F6" s="170" t="s">
        <v>375</v>
      </c>
      <c r="G6" s="171" t="s">
        <v>373</v>
      </c>
    </row>
    <row r="7" spans="1:8" s="26" customFormat="1" ht="27.6">
      <c r="A7" s="14" t="s">
        <v>376</v>
      </c>
      <c r="B7" s="6" t="s">
        <v>377</v>
      </c>
      <c r="C7" s="169" t="s">
        <v>373</v>
      </c>
      <c r="E7" s="14" t="s">
        <v>378</v>
      </c>
      <c r="F7" s="170" t="s">
        <v>379</v>
      </c>
      <c r="G7" s="172" t="s">
        <v>373</v>
      </c>
    </row>
    <row r="8" spans="1:8" s="26" customFormat="1" ht="27.6">
      <c r="A8" s="14" t="s">
        <v>380</v>
      </c>
      <c r="B8" s="6" t="s">
        <v>381</v>
      </c>
      <c r="C8" s="169" t="s">
        <v>373</v>
      </c>
      <c r="E8" s="14" t="s">
        <v>382</v>
      </c>
      <c r="F8" s="170" t="s">
        <v>383</v>
      </c>
      <c r="G8" s="172" t="s">
        <v>373</v>
      </c>
    </row>
    <row r="9" spans="1:8" s="26" customFormat="1" ht="27.6">
      <c r="A9" s="14" t="s">
        <v>384</v>
      </c>
      <c r="B9" s="6" t="s">
        <v>385</v>
      </c>
      <c r="C9" s="169" t="s">
        <v>345</v>
      </c>
      <c r="E9" s="14" t="s">
        <v>386</v>
      </c>
      <c r="F9" s="170" t="s">
        <v>387</v>
      </c>
      <c r="G9" s="172" t="s">
        <v>373</v>
      </c>
    </row>
    <row r="10" spans="1:8" s="26" customFormat="1" ht="41.4">
      <c r="A10" s="14" t="s">
        <v>388</v>
      </c>
      <c r="B10" s="6" t="s">
        <v>389</v>
      </c>
      <c r="C10" s="169" t="s">
        <v>345</v>
      </c>
      <c r="E10" s="14" t="s">
        <v>390</v>
      </c>
      <c r="F10" s="170" t="s">
        <v>391</v>
      </c>
      <c r="G10" s="172" t="s">
        <v>373</v>
      </c>
    </row>
    <row r="11" spans="1:8" s="26" customFormat="1" ht="55.2">
      <c r="A11" s="173" t="s">
        <v>392</v>
      </c>
      <c r="B11" s="174" t="s">
        <v>393</v>
      </c>
      <c r="C11" s="175" t="s">
        <v>345</v>
      </c>
      <c r="E11" s="173" t="s">
        <v>394</v>
      </c>
      <c r="F11" s="176" t="s">
        <v>395</v>
      </c>
      <c r="G11" s="177" t="s">
        <v>345</v>
      </c>
    </row>
    <row r="12" spans="1:8" s="26" customFormat="1" ht="13.8">
      <c r="C12" s="45"/>
    </row>
    <row r="13" spans="1:8" s="26" customFormat="1" ht="13.8">
      <c r="C13" s="45"/>
    </row>
    <row r="14" spans="1:8" s="26" customFormat="1" ht="13.8">
      <c r="C14" s="45"/>
    </row>
    <row r="15" spans="1:8" s="26" customFormat="1" ht="13.8">
      <c r="A15" s="22" t="s">
        <v>85</v>
      </c>
      <c r="C15" s="45"/>
    </row>
    <row r="16" spans="1:8" s="26" customFormat="1" ht="32.25" customHeight="1">
      <c r="B16" s="254" t="s">
        <v>86</v>
      </c>
      <c r="C16" s="254"/>
      <c r="D16" s="254"/>
      <c r="E16" s="254"/>
      <c r="F16" s="254"/>
      <c r="G16" s="254"/>
      <c r="H16" s="254"/>
    </row>
  </sheetData>
  <mergeCells count="3">
    <mergeCell ref="A4:C4"/>
    <mergeCell ref="E4:G4"/>
    <mergeCell ref="B16:H16"/>
  </mergeCells>
  <pageMargins left="0.25" right="0.25" top="1.0733333333333333" bottom="0.75" header="0.3" footer="0.3"/>
  <pageSetup paperSize="9" scale="70" firstPageNumber="0" fitToHeight="0" orientation="portrait" r:id="rId1"/>
  <headerFooter>
    <oddHeader>&amp;L&amp;G
Doc Number: D0000000909
Name: Product Security Risk Table
Revision:  AB
Form</oddHead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09375" defaultRowHeight="14.4"/>
  <cols>
    <col min="1" max="1" width="6.109375" customWidth="1"/>
    <col min="2" max="2" width="38.109375" customWidth="1"/>
    <col min="3" max="3" width="49.44140625" customWidth="1"/>
    <col min="4" max="4" width="27.88671875" customWidth="1"/>
    <col min="5" max="5" width="14.88671875" customWidth="1"/>
    <col min="6" max="6" width="16.109375" customWidth="1"/>
    <col min="7" max="8" width="20.109375" customWidth="1"/>
  </cols>
  <sheetData>
    <row r="1" spans="1:8" ht="14.4" customHeight="1">
      <c r="A1" s="269" t="s">
        <v>396</v>
      </c>
      <c r="B1" s="269"/>
      <c r="C1" s="269"/>
      <c r="D1" s="269"/>
      <c r="E1" s="269"/>
      <c r="F1" s="269"/>
      <c r="G1" s="269"/>
      <c r="H1" s="269"/>
    </row>
    <row r="2" spans="1:8" ht="57.6">
      <c r="A2" s="178" t="s">
        <v>167</v>
      </c>
      <c r="B2" s="178" t="s">
        <v>168</v>
      </c>
      <c r="C2" s="178" t="s">
        <v>169</v>
      </c>
      <c r="D2" s="179" t="s">
        <v>170</v>
      </c>
      <c r="E2" s="180" t="s">
        <v>397</v>
      </c>
      <c r="F2" s="178" t="s">
        <v>398</v>
      </c>
      <c r="G2" s="178" t="s">
        <v>399</v>
      </c>
      <c r="H2" s="178" t="s">
        <v>400</v>
      </c>
    </row>
    <row r="3" spans="1:8" s="187" customFormat="1" ht="48">
      <c r="A3" s="181" t="s">
        <v>401</v>
      </c>
      <c r="B3" s="182" t="s">
        <v>402</v>
      </c>
      <c r="C3" s="182" t="s">
        <v>403</v>
      </c>
      <c r="D3" s="183" t="s">
        <v>371</v>
      </c>
      <c r="E3" s="184" t="s">
        <v>404</v>
      </c>
      <c r="F3" s="185" t="s">
        <v>344</v>
      </c>
      <c r="G3" s="185" t="s">
        <v>344</v>
      </c>
      <c r="H3" s="186" t="s">
        <v>344</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B19DEC-9E4F-401B-8E41-9F0E8ACF8401}">
  <ds:schemaRefs>
    <ds:schemaRef ds:uri="http://schemas.microsoft.com/office/2006/metadata/properties"/>
    <ds:schemaRef ds:uri="http://schemas.microsoft.com/office/infopath/2007/PartnerControls"/>
    <ds:schemaRef ds:uri="http://schemas.microsoft.com/sharepoint/v4"/>
    <ds:schemaRef ds:uri="fc0b8251-a77c-46b4-9192-b351e4d87798"/>
    <ds:schemaRef ds:uri="2098d1c0-d68a-4824-b6cc-a49fa4e27117"/>
  </ds:schemaRefs>
</ds:datastoreItem>
</file>

<file path=customXml/itemProps2.xml><?xml version="1.0" encoding="utf-8"?>
<ds:datastoreItem xmlns:ds="http://schemas.openxmlformats.org/officeDocument/2006/customXml" ds:itemID="{C57AD998-7C99-4BF4-B651-6B39502FA163}">
  <ds:schemaRefs>
    <ds:schemaRef ds:uri="http://schemas.microsoft.com/sharepoint/v3/contenttype/forms"/>
  </ds:schemaRefs>
</ds:datastoreItem>
</file>

<file path=customXml/itemProps3.xml><?xml version="1.0" encoding="utf-8"?>
<ds:datastoreItem xmlns:ds="http://schemas.openxmlformats.org/officeDocument/2006/customXml" ds:itemID="{ACCB075C-8DB6-4858-9874-20EFA07AFD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Approval!Print_Area</vt:lpstr>
      <vt:lpstr>'Security Risk Assess'!Print_Area</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T Londhe, Vinod (Contractor)</cp:lastModifiedBy>
  <cp:revision>5</cp:revision>
  <cp:lastPrinted>2022-08-21T16:39:54Z</cp:lastPrinted>
  <dcterms:created xsi:type="dcterms:W3CDTF">2017-03-06T20:58:36Z</dcterms:created>
  <dcterms:modified xsi:type="dcterms:W3CDTF">2022-08-21T16:40:14Z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