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showInkAnnotation="0"/>
  <mc:AlternateContent xmlns:mc="http://schemas.openxmlformats.org/markup-compatibility/2006">
    <mc:Choice Requires="x15">
      <x15ac:absPath xmlns:x15ac="http://schemas.microsoft.com/office/spreadsheetml/2010/11/ac" url="D:\Stryker\precession knee\"/>
    </mc:Choice>
  </mc:AlternateContent>
  <xr:revisionPtr revIDLastSave="0" documentId="13_ncr:1_{DDFDD5AE-7E25-424D-AAE6-65C99EEC3497}" xr6:coauthVersionLast="47" xr6:coauthVersionMax="47" xr10:uidLastSave="{00000000-0000-0000-0000-000000000000}"/>
  <bookViews>
    <workbookView xWindow="-120" yWindow="-120" windowWidth="20730" windowHeight="11160" tabRatio="891" activeTab="5" xr2:uid="{00000000-000D-0000-FFFF-FFFF00000000}"/>
  </bookViews>
  <sheets>
    <sheet name="Header (Optional)" sheetId="22" r:id="rId1"/>
    <sheet name="Document References (Optional)" sheetId="23" r:id="rId2"/>
    <sheet name="System &amp; Asset Identification" sheetId="10" r:id="rId3"/>
    <sheet name="Vulnerability Identification" sheetId="11" r:id="rId4"/>
    <sheet name="Threat Assessment" sheetId="16" r:id="rId5"/>
    <sheet name="Security Risk Assess" sheetId="12" r:id="rId6"/>
    <sheet name="Security Risk Control Measures" sheetId="24" r:id="rId7"/>
    <sheet name="Summary" sheetId="21" r:id="rId8"/>
    <sheet name="Reference - CVSSv3.0" sheetId="19" r:id="rId9"/>
    <sheet name="Reference - Threat Source" sheetId="15" r:id="rId10"/>
    <sheet name="OLD - Threat Assessment" sheetId="14" state="hidden" r:id="rId11"/>
    <sheet name="OLD - Risk Controls" sheetId="13" state="hidden" r:id="rId12"/>
  </sheets>
  <definedNames>
    <definedName name="_OT_Project">'Header (Optional)'!$C$13</definedName>
    <definedName name="Attack" localSheetId="8">'Reference - CVSSv3.0'!$B$6:$B$9</definedName>
    <definedName name="Author">'Header (Optional)'!$C$10</definedName>
    <definedName name="CIA" localSheetId="8">'Reference - CVSSv3.0'!$B$15:$B$17</definedName>
    <definedName name="Comp" localSheetId="8">'Reference - CVSSv3.0'!$E$6:$E$7</definedName>
    <definedName name="Form_Name">'Header (Optional)'!$A$2</definedName>
    <definedName name="NamedRange_1_Author">'Header (Optional)'!$C$10</definedName>
    <definedName name="NamedRange_1_OT_DocumentNumber">'Header (Optional)'!$C$11</definedName>
    <definedName name="NamedRange_1_OT_Project">'Header (Optional)'!$C$13</definedName>
    <definedName name="NamedRange_1_OT_ProjectLead">'Header (Optional)'!$C$14</definedName>
    <definedName name="NamedRange_1_OT_ProjectNumber">'Header (Optional)'!$E$13</definedName>
    <definedName name="NamedRange_1_OT_RevisionNumber">'Header (Optional)'!$C$12</definedName>
    <definedName name="NamedRange_1_OT_SubSystemName">'Header (Optional)'!$B$6</definedName>
    <definedName name="NamedRange_1_OT_SystemName">'Header (Optional)'!$B$5</definedName>
    <definedName name="OT_1">'Security Risk Control Measures'!$A$6</definedName>
    <definedName name="OT_2">'Security Risk Control Measures'!$A$7</definedName>
    <definedName name="OT_3">'Security Risk Control Measures'!$A$8</definedName>
    <definedName name="OT_4">'Security Risk Control Measures'!#REF!</definedName>
    <definedName name="OT_C1">'Security Risk Control Measures'!$A$6</definedName>
    <definedName name="OT_C12">'Security Risk Control Measures'!$A$15</definedName>
    <definedName name="OT_C13">'Security Risk Control Measures'!$A$17</definedName>
    <definedName name="OT_C14">'Security Risk Control Measures'!$A$16</definedName>
    <definedName name="OT_C18">'Security Risk Control Measures'!$A$18</definedName>
    <definedName name="OT_C19">'Security Risk Control Measures'!$A$19</definedName>
    <definedName name="OT_C2">'Security Risk Control Measures'!$A$7</definedName>
    <definedName name="OT_C20">'Security Risk Control Measures'!$A$20</definedName>
    <definedName name="OT_C21">'Security Risk Control Measures'!$A$21</definedName>
    <definedName name="OT_C22">'Security Risk Control Measures'!$A$22</definedName>
    <definedName name="OT_C23">'Security Risk Control Measures'!$A$23</definedName>
    <definedName name="OT_C25">'Security Risk Control Measures'!$A$24</definedName>
    <definedName name="OT_C27">'Security Risk Control Measures'!$A$25</definedName>
    <definedName name="OT_C3">'Security Risk Control Measures'!$A$8</definedName>
    <definedName name="OT_C35">'Security Risk Control Measures'!$A$26</definedName>
    <definedName name="OT_C4">'Security Risk Control Measures'!$A$9</definedName>
    <definedName name="OT_C5">'Security Risk Control Measures'!$A$10</definedName>
    <definedName name="OT_C6">'Security Risk Control Measures'!$A$11</definedName>
    <definedName name="OT_C7">'Security Risk Control Measures'!$A$12</definedName>
    <definedName name="OT_C8">'Security Risk Control Measures'!$A$13</definedName>
    <definedName name="OT_C9">'Security Risk Control Measures'!$A$14</definedName>
    <definedName name="OT_DocumentNumber">'Header (Optional)'!$C$11</definedName>
    <definedName name="OT_documentReferences_1§0?OT_documentNumber">'Document References (Optional)'!$D$4</definedName>
    <definedName name="OT_documentReferences_1§0?OT_documentRevision">'Document References (Optional)'!$C$4</definedName>
    <definedName name="OT_documentReferences_1§0?OT_documentTitle">'Document References (Optional)'!$B$4</definedName>
    <definedName name="OT_documentReferences_1§0?OT_id">'Document References (Optional)'!$A$4</definedName>
    <definedName name="OT_Project">'Header (Optional)'!$C$13</definedName>
    <definedName name="OT_ProjectLead">'Header (Optional)'!$C$14</definedName>
    <definedName name="OT_ProjectNumber">'Header (Optional)'!$E$13</definedName>
    <definedName name="OT_RevisionNumber">'Header (Optional)'!$C$12</definedName>
    <definedName name="OT_securityRiskControls_1§0?OT_description">'Security Risk Control Measures'!$B$5</definedName>
    <definedName name="OT_securityRiskControls_1§0?OT_id">'Security Risk Control Measures'!$A$5</definedName>
    <definedName name="OT_SubSystemName">'Header (Optional)'!$B$6</definedName>
    <definedName name="OT_SystemName">'Header (Optional)'!$B$5</definedName>
    <definedName name="_xlnm.Print_Area" localSheetId="1">'Document References (Optional)'!$A$1:$D$23</definedName>
    <definedName name="_xlnm.Print_Area" localSheetId="0">'Header (Optional)'!$A$1:$G$22</definedName>
    <definedName name="_xlnm.Print_Area" localSheetId="5">'Security Risk Assess'!$A$1:$AS$28</definedName>
    <definedName name="_xlnm.Print_Area" localSheetId="6">'Security Risk Control Measures'!$A$1:$E$26</definedName>
    <definedName name="_xlnm.Print_Area" localSheetId="7">Summary!$A$1:$M$28</definedName>
    <definedName name="_xlnm.Print_Area" localSheetId="2">'System &amp; Asset Identification'!$A$1:$D$20</definedName>
    <definedName name="Priv" localSheetId="8">'Reference - CVSSv3.0'!$H$6:$H$8</definedName>
    <definedName name="Scope" localSheetId="8">'Reference - CVSSv3.0'!$B$21:$B$22</definedName>
    <definedName name="Ux" localSheetId="8">'Reference - CVSSv3.0'!$L$6:$L$7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1" i="12" l="1"/>
  <c r="E21" i="12"/>
  <c r="G21" i="12"/>
  <c r="R21" i="12"/>
  <c r="S21" i="12"/>
  <c r="T21" i="12" s="1"/>
  <c r="W21" i="12"/>
  <c r="AM21" i="12"/>
  <c r="AN21" i="12"/>
  <c r="AO21" i="12" s="1"/>
  <c r="AP21" i="12" l="1"/>
  <c r="AQ21" i="12"/>
  <c r="AR21" i="12" s="1"/>
  <c r="U21" i="12"/>
  <c r="X21" i="12"/>
  <c r="Y21" i="12" s="1"/>
  <c r="K5" i="21"/>
  <c r="A12" i="21"/>
  <c r="A13" i="21"/>
  <c r="A14" i="21"/>
  <c r="A15" i="21"/>
  <c r="A16" i="21"/>
  <c r="A17" i="21"/>
  <c r="A18" i="21"/>
  <c r="A19" i="21"/>
  <c r="A20" i="21"/>
  <c r="A21" i="21"/>
  <c r="A22" i="21"/>
  <c r="A23" i="21"/>
  <c r="A24" i="21"/>
  <c r="A25" i="21"/>
  <c r="B12" i="21"/>
  <c r="B13" i="21"/>
  <c r="B14" i="21"/>
  <c r="B15" i="21"/>
  <c r="B16" i="21"/>
  <c r="B17" i="21"/>
  <c r="B18" i="21"/>
  <c r="B19" i="21"/>
  <c r="B20" i="21"/>
  <c r="B21" i="21"/>
  <c r="B22" i="21"/>
  <c r="B23" i="21"/>
  <c r="B24" i="21"/>
  <c r="B25" i="21"/>
  <c r="D12" i="21"/>
  <c r="D13" i="21"/>
  <c r="D14" i="21"/>
  <c r="D15" i="21"/>
  <c r="D16" i="21"/>
  <c r="D17" i="21"/>
  <c r="D18" i="21"/>
  <c r="D19" i="21"/>
  <c r="D20" i="21"/>
  <c r="D21" i="21"/>
  <c r="D22" i="21"/>
  <c r="D23" i="21"/>
  <c r="D24" i="21"/>
  <c r="D25" i="21"/>
  <c r="F12" i="21"/>
  <c r="F13" i="21"/>
  <c r="F14" i="21"/>
  <c r="F15" i="21"/>
  <c r="F16" i="21"/>
  <c r="F17" i="21"/>
  <c r="F18" i="21"/>
  <c r="F19" i="21"/>
  <c r="F20" i="21"/>
  <c r="F21" i="21"/>
  <c r="F22" i="21"/>
  <c r="F23" i="21"/>
  <c r="F24" i="21"/>
  <c r="F25" i="21"/>
  <c r="H12" i="21"/>
  <c r="H13" i="21"/>
  <c r="H14" i="21"/>
  <c r="H15" i="21"/>
  <c r="H16" i="21"/>
  <c r="H17" i="21"/>
  <c r="H18" i="21"/>
  <c r="H19" i="21"/>
  <c r="H20" i="21"/>
  <c r="H21" i="21"/>
  <c r="H22" i="21"/>
  <c r="H23" i="21"/>
  <c r="H24" i="21"/>
  <c r="H25" i="21"/>
  <c r="I12" i="21"/>
  <c r="I13" i="21"/>
  <c r="I14" i="21"/>
  <c r="I15" i="21"/>
  <c r="I16" i="21"/>
  <c r="I17" i="21"/>
  <c r="I18" i="21"/>
  <c r="I19" i="21"/>
  <c r="I20" i="21"/>
  <c r="I21" i="21"/>
  <c r="I22" i="21"/>
  <c r="I23" i="21"/>
  <c r="I24" i="21"/>
  <c r="I25" i="21"/>
  <c r="K12" i="21"/>
  <c r="K13" i="21"/>
  <c r="K14" i="21"/>
  <c r="K15" i="21"/>
  <c r="K16" i="21"/>
  <c r="K17" i="21"/>
  <c r="K18" i="21"/>
  <c r="K19" i="21"/>
  <c r="K20" i="21"/>
  <c r="K21" i="21"/>
  <c r="K22" i="21"/>
  <c r="K23" i="21"/>
  <c r="K24" i="21"/>
  <c r="K25" i="21"/>
  <c r="M12" i="21"/>
  <c r="M13" i="21"/>
  <c r="M14" i="21"/>
  <c r="M15" i="21"/>
  <c r="M16" i="21"/>
  <c r="M17" i="21"/>
  <c r="M18" i="21"/>
  <c r="M19" i="21"/>
  <c r="M20" i="21"/>
  <c r="M21" i="21"/>
  <c r="M22" i="21"/>
  <c r="M23" i="21"/>
  <c r="M24" i="21"/>
  <c r="M25" i="21"/>
  <c r="A10" i="21"/>
  <c r="A11" i="21"/>
  <c r="B10" i="21"/>
  <c r="B11" i="21"/>
  <c r="D10" i="21"/>
  <c r="D11" i="21"/>
  <c r="F10" i="21"/>
  <c r="F11" i="21"/>
  <c r="H10" i="21"/>
  <c r="H11" i="21"/>
  <c r="I10" i="21"/>
  <c r="I11" i="21"/>
  <c r="K10" i="21"/>
  <c r="K11" i="21"/>
  <c r="M10" i="21"/>
  <c r="M11" i="21"/>
  <c r="A5" i="21"/>
  <c r="R5" i="12"/>
  <c r="S5" i="12"/>
  <c r="T5" i="12" s="1"/>
  <c r="W5" i="12"/>
  <c r="R6" i="12"/>
  <c r="S6" i="12"/>
  <c r="T6" i="12" s="1"/>
  <c r="W6" i="12"/>
  <c r="R7" i="12"/>
  <c r="S7" i="12"/>
  <c r="T7" i="12" s="1"/>
  <c r="W7" i="12"/>
  <c r="R8" i="12"/>
  <c r="S8" i="12"/>
  <c r="T8" i="12" s="1"/>
  <c r="W8" i="12"/>
  <c r="R9" i="12"/>
  <c r="S9" i="12"/>
  <c r="T9" i="12" s="1"/>
  <c r="W9" i="12"/>
  <c r="R10" i="12"/>
  <c r="S10" i="12"/>
  <c r="T10" i="12" s="1"/>
  <c r="W10" i="12"/>
  <c r="R11" i="12"/>
  <c r="S11" i="12"/>
  <c r="T11" i="12" s="1"/>
  <c r="W11" i="12"/>
  <c r="R12" i="12"/>
  <c r="S12" i="12"/>
  <c r="T12" i="12" s="1"/>
  <c r="W12" i="12"/>
  <c r="R13" i="12"/>
  <c r="S13" i="12"/>
  <c r="T13" i="12" s="1"/>
  <c r="W13" i="12"/>
  <c r="R14" i="12"/>
  <c r="S14" i="12"/>
  <c r="T14" i="12" s="1"/>
  <c r="W14" i="12"/>
  <c r="R15" i="12"/>
  <c r="S15" i="12"/>
  <c r="T15" i="12" s="1"/>
  <c r="W15" i="12"/>
  <c r="R16" i="12"/>
  <c r="S16" i="12"/>
  <c r="T16" i="12" s="1"/>
  <c r="W16" i="12"/>
  <c r="R17" i="12"/>
  <c r="S17" i="12"/>
  <c r="T17" i="12" s="1"/>
  <c r="W17" i="12"/>
  <c r="R18" i="12"/>
  <c r="S18" i="12"/>
  <c r="T18" i="12" s="1"/>
  <c r="W18" i="12"/>
  <c r="R19" i="12"/>
  <c r="S19" i="12"/>
  <c r="T19" i="12" s="1"/>
  <c r="W19" i="12"/>
  <c r="R20" i="12"/>
  <c r="S20" i="12"/>
  <c r="T20" i="12" s="1"/>
  <c r="W20" i="12"/>
  <c r="R22" i="12"/>
  <c r="S22" i="12"/>
  <c r="T22" i="12" s="1"/>
  <c r="W22" i="12"/>
  <c r="R23" i="12"/>
  <c r="S23" i="12"/>
  <c r="T23" i="12" s="1"/>
  <c r="W23" i="12"/>
  <c r="R24" i="12"/>
  <c r="S24" i="12"/>
  <c r="T24" i="12" s="1"/>
  <c r="W24" i="12"/>
  <c r="R25" i="12"/>
  <c r="S25" i="12"/>
  <c r="T25" i="12" s="1"/>
  <c r="W25" i="12"/>
  <c r="R26" i="12"/>
  <c r="S26" i="12"/>
  <c r="T26" i="12" s="1"/>
  <c r="W26" i="12"/>
  <c r="C26" i="12"/>
  <c r="E26" i="12"/>
  <c r="G26" i="12"/>
  <c r="AM26" i="12"/>
  <c r="AN26" i="12"/>
  <c r="AO26" i="12" s="1"/>
  <c r="C25" i="12"/>
  <c r="E25" i="12"/>
  <c r="G25" i="12"/>
  <c r="AM25" i="12"/>
  <c r="AN25" i="12"/>
  <c r="AO25" i="12" s="1"/>
  <c r="C11" i="12"/>
  <c r="C11" i="21" s="1"/>
  <c r="E11" i="12"/>
  <c r="E11" i="21" s="1"/>
  <c r="G11" i="12"/>
  <c r="G11" i="21" s="1"/>
  <c r="AM11" i="12"/>
  <c r="AN11" i="12"/>
  <c r="AO11" i="12" s="1"/>
  <c r="C8" i="12"/>
  <c r="E8" i="12"/>
  <c r="G8" i="12"/>
  <c r="AM8" i="12"/>
  <c r="AN8" i="12"/>
  <c r="AO8" i="12" s="1"/>
  <c r="C6" i="12"/>
  <c r="E6" i="12"/>
  <c r="G6" i="12"/>
  <c r="AM6" i="12"/>
  <c r="AN6" i="12"/>
  <c r="AO6" i="12" s="1"/>
  <c r="C18" i="12"/>
  <c r="C18" i="21" s="1"/>
  <c r="E18" i="12"/>
  <c r="E18" i="21" s="1"/>
  <c r="G18" i="12"/>
  <c r="G18" i="21" s="1"/>
  <c r="AM18" i="12"/>
  <c r="AN18" i="12"/>
  <c r="AO18" i="12" s="1"/>
  <c r="C19" i="12"/>
  <c r="C19" i="21" s="1"/>
  <c r="E19" i="12"/>
  <c r="E19" i="21" s="1"/>
  <c r="G19" i="12"/>
  <c r="G19" i="21" s="1"/>
  <c r="AM19" i="12"/>
  <c r="AN19" i="12"/>
  <c r="AO19" i="12" s="1"/>
  <c r="C20" i="12"/>
  <c r="C20" i="21" s="1"/>
  <c r="E20" i="12"/>
  <c r="E20" i="21" s="1"/>
  <c r="G20" i="12"/>
  <c r="G20" i="21" s="1"/>
  <c r="AM20" i="12"/>
  <c r="AN20" i="12"/>
  <c r="AO20" i="12" s="1"/>
  <c r="C22" i="12"/>
  <c r="C21" i="21" s="1"/>
  <c r="E22" i="12"/>
  <c r="G22" i="12"/>
  <c r="AM22" i="12"/>
  <c r="AN22" i="12"/>
  <c r="AO22" i="12" s="1"/>
  <c r="C23" i="12"/>
  <c r="E23" i="12"/>
  <c r="G23" i="12"/>
  <c r="AM23" i="12"/>
  <c r="AN23" i="12"/>
  <c r="AO23" i="12" s="1"/>
  <c r="C24" i="12"/>
  <c r="E24" i="12"/>
  <c r="G24" i="12"/>
  <c r="AM24" i="12"/>
  <c r="AN24" i="12"/>
  <c r="AO24" i="12" s="1"/>
  <c r="C10" i="12"/>
  <c r="C10" i="21" s="1"/>
  <c r="E10" i="12"/>
  <c r="E10" i="21" s="1"/>
  <c r="G10" i="12"/>
  <c r="G10" i="21" s="1"/>
  <c r="AM10" i="12"/>
  <c r="AN10" i="12"/>
  <c r="AO10" i="12" s="1"/>
  <c r="C12" i="12"/>
  <c r="C12" i="21" s="1"/>
  <c r="E12" i="12"/>
  <c r="E12" i="21" s="1"/>
  <c r="G12" i="12"/>
  <c r="G12" i="21" s="1"/>
  <c r="AM12" i="12"/>
  <c r="AN12" i="12"/>
  <c r="AO12" i="12" s="1"/>
  <c r="C13" i="12"/>
  <c r="C13" i="21" s="1"/>
  <c r="E13" i="12"/>
  <c r="E13" i="21" s="1"/>
  <c r="G13" i="12"/>
  <c r="G13" i="21" s="1"/>
  <c r="AM13" i="12"/>
  <c r="AN13" i="12"/>
  <c r="AO13" i="12" s="1"/>
  <c r="C14" i="12"/>
  <c r="C14" i="21" s="1"/>
  <c r="E14" i="12"/>
  <c r="E14" i="21" s="1"/>
  <c r="G14" i="12"/>
  <c r="G14" i="21" s="1"/>
  <c r="AM14" i="12"/>
  <c r="AN14" i="12"/>
  <c r="AO14" i="12" s="1"/>
  <c r="C15" i="12"/>
  <c r="C15" i="21" s="1"/>
  <c r="E15" i="12"/>
  <c r="E15" i="21" s="1"/>
  <c r="G15" i="12"/>
  <c r="G15" i="21" s="1"/>
  <c r="AM15" i="12"/>
  <c r="AN15" i="12"/>
  <c r="AO15" i="12" s="1"/>
  <c r="C16" i="12"/>
  <c r="C16" i="21" s="1"/>
  <c r="E16" i="12"/>
  <c r="E16" i="21" s="1"/>
  <c r="G16" i="12"/>
  <c r="G16" i="21" s="1"/>
  <c r="AM16" i="12"/>
  <c r="AN16" i="12"/>
  <c r="AO16" i="12" s="1"/>
  <c r="C9" i="12"/>
  <c r="E9" i="12"/>
  <c r="G9" i="12"/>
  <c r="AM9" i="12"/>
  <c r="AN9" i="12"/>
  <c r="AO9" i="12" s="1"/>
  <c r="C25" i="21" l="1"/>
  <c r="G23" i="21"/>
  <c r="E25" i="21"/>
  <c r="E22" i="21"/>
  <c r="C22" i="21"/>
  <c r="G24" i="21"/>
  <c r="G21" i="21"/>
  <c r="E24" i="21"/>
  <c r="E21" i="21"/>
  <c r="C24" i="21"/>
  <c r="E23" i="21"/>
  <c r="C23" i="21"/>
  <c r="G25" i="21"/>
  <c r="G22" i="21"/>
  <c r="AP19" i="12"/>
  <c r="AP14" i="12"/>
  <c r="AP8" i="12"/>
  <c r="AP20" i="12"/>
  <c r="AQ15" i="12"/>
  <c r="AR15" i="12" s="1"/>
  <c r="L15" i="21" s="1"/>
  <c r="AP22" i="12"/>
  <c r="AP24" i="12"/>
  <c r="AP12" i="12"/>
  <c r="AP26" i="12"/>
  <c r="AQ11" i="12"/>
  <c r="AR11" i="12" s="1"/>
  <c r="L11" i="21" s="1"/>
  <c r="AQ10" i="12"/>
  <c r="AR10" i="12" s="1"/>
  <c r="L10" i="21" s="1"/>
  <c r="AP13" i="12"/>
  <c r="AP16" i="12"/>
  <c r="AP18" i="12"/>
  <c r="AP23" i="12"/>
  <c r="AQ6" i="12"/>
  <c r="AR6" i="12" s="1"/>
  <c r="AP9" i="12"/>
  <c r="AP25" i="12"/>
  <c r="U8" i="12"/>
  <c r="U18" i="12"/>
  <c r="U14" i="12"/>
  <c r="U19" i="12"/>
  <c r="U15" i="12"/>
  <c r="U26" i="12"/>
  <c r="U23" i="12"/>
  <c r="X13" i="12"/>
  <c r="Y13" i="12" s="1"/>
  <c r="J13" i="21" s="1"/>
  <c r="X11" i="12"/>
  <c r="Y11" i="12" s="1"/>
  <c r="J11" i="21" s="1"/>
  <c r="U20" i="12"/>
  <c r="U16" i="12"/>
  <c r="U10" i="12"/>
  <c r="X24" i="12"/>
  <c r="Y24" i="12" s="1"/>
  <c r="U12" i="12"/>
  <c r="U9" i="12"/>
  <c r="U11" i="12"/>
  <c r="U13" i="12"/>
  <c r="U25" i="12"/>
  <c r="X25" i="12"/>
  <c r="Y25" i="12" s="1"/>
  <c r="U22" i="12"/>
  <c r="X22" i="12"/>
  <c r="Y22" i="12" s="1"/>
  <c r="U24" i="12"/>
  <c r="X20" i="12"/>
  <c r="Y20" i="12" s="1"/>
  <c r="J20" i="21" s="1"/>
  <c r="X17" i="12"/>
  <c r="Y17" i="12" s="1"/>
  <c r="J17" i="21" s="1"/>
  <c r="U6" i="12"/>
  <c r="X6" i="12"/>
  <c r="Y6" i="12" s="1"/>
  <c r="X9" i="12"/>
  <c r="Y9" i="12" s="1"/>
  <c r="X15" i="12"/>
  <c r="Y15" i="12" s="1"/>
  <c r="J15" i="21" s="1"/>
  <c r="X23" i="12"/>
  <c r="Y23" i="12" s="1"/>
  <c r="X12" i="12"/>
  <c r="Y12" i="12" s="1"/>
  <c r="J12" i="21" s="1"/>
  <c r="X10" i="12"/>
  <c r="Y10" i="12" s="1"/>
  <c r="J10" i="21" s="1"/>
  <c r="U7" i="12"/>
  <c r="X7" i="12"/>
  <c r="Y7" i="12" s="1"/>
  <c r="U5" i="12"/>
  <c r="X5" i="12"/>
  <c r="Y5" i="12" s="1"/>
  <c r="U17" i="12"/>
  <c r="X18" i="12"/>
  <c r="Y18" i="12" s="1"/>
  <c r="J18" i="21" s="1"/>
  <c r="X16" i="12"/>
  <c r="Y16" i="12" s="1"/>
  <c r="J16" i="21" s="1"/>
  <c r="X26" i="12"/>
  <c r="Y26" i="12" s="1"/>
  <c r="X14" i="12"/>
  <c r="Y14" i="12" s="1"/>
  <c r="J14" i="21" s="1"/>
  <c r="X19" i="12"/>
  <c r="Y19" i="12" s="1"/>
  <c r="J19" i="21" s="1"/>
  <c r="X8" i="12"/>
  <c r="Y8" i="12" s="1"/>
  <c r="AQ26" i="12"/>
  <c r="AR26" i="12" s="1"/>
  <c r="AQ25" i="12"/>
  <c r="AR25" i="12" s="1"/>
  <c r="AP11" i="12"/>
  <c r="AP6" i="12"/>
  <c r="AQ8" i="12"/>
  <c r="AR8" i="12" s="1"/>
  <c r="AP10" i="12"/>
  <c r="AQ24" i="12"/>
  <c r="AR24" i="12" s="1"/>
  <c r="AQ22" i="12"/>
  <c r="AR22" i="12" s="1"/>
  <c r="AQ12" i="12"/>
  <c r="AR12" i="12" s="1"/>
  <c r="L12" i="21" s="1"/>
  <c r="AP15" i="12"/>
  <c r="AQ14" i="12"/>
  <c r="AR14" i="12" s="1"/>
  <c r="L14" i="21" s="1"/>
  <c r="AQ23" i="12"/>
  <c r="AR23" i="12" s="1"/>
  <c r="AQ20" i="12"/>
  <c r="AR20" i="12" s="1"/>
  <c r="L20" i="21" s="1"/>
  <c r="AQ19" i="12"/>
  <c r="AR19" i="12" s="1"/>
  <c r="L19" i="21" s="1"/>
  <c r="AQ18" i="12"/>
  <c r="AR18" i="12" s="1"/>
  <c r="L18" i="21" s="1"/>
  <c r="AQ13" i="12"/>
  <c r="AR13" i="12" s="1"/>
  <c r="L13" i="21" s="1"/>
  <c r="AQ16" i="12"/>
  <c r="AR16" i="12" s="1"/>
  <c r="L16" i="21" s="1"/>
  <c r="AQ9" i="12"/>
  <c r="AR9" i="12" s="1"/>
  <c r="A1" i="23"/>
  <c r="L25" i="21" l="1"/>
  <c r="L22" i="21"/>
  <c r="L23" i="21"/>
  <c r="J23" i="21"/>
  <c r="J22" i="21"/>
  <c r="J24" i="21"/>
  <c r="L24" i="21"/>
  <c r="J25" i="21"/>
  <c r="L21" i="21"/>
  <c r="J21" i="21"/>
  <c r="M9" i="21"/>
  <c r="K9" i="21"/>
  <c r="I9" i="21"/>
  <c r="H9" i="21"/>
  <c r="F9" i="21"/>
  <c r="D9" i="21"/>
  <c r="B9" i="21"/>
  <c r="A9" i="21"/>
  <c r="M8" i="21"/>
  <c r="K8" i="21"/>
  <c r="I8" i="21"/>
  <c r="H8" i="21"/>
  <c r="F8" i="21"/>
  <c r="D8" i="21"/>
  <c r="B8" i="21"/>
  <c r="A8" i="21"/>
  <c r="M7" i="21"/>
  <c r="K7" i="21"/>
  <c r="I7" i="21"/>
  <c r="H7" i="21"/>
  <c r="F7" i="21"/>
  <c r="D7" i="21"/>
  <c r="B7" i="21"/>
  <c r="A7" i="21"/>
  <c r="M6" i="21"/>
  <c r="K6" i="21"/>
  <c r="I6" i="21"/>
  <c r="H6" i="21"/>
  <c r="F6" i="21"/>
  <c r="D6" i="21"/>
  <c r="B6" i="21"/>
  <c r="A6" i="21"/>
  <c r="M5" i="21"/>
  <c r="I5" i="21"/>
  <c r="H5" i="21"/>
  <c r="F5" i="21"/>
  <c r="D5" i="21"/>
  <c r="B5" i="21"/>
  <c r="E5" i="12" l="1"/>
  <c r="E5" i="21" s="1"/>
  <c r="E7" i="12"/>
  <c r="E17" i="12"/>
  <c r="C5" i="12"/>
  <c r="C5" i="21" s="1"/>
  <c r="C7" i="12"/>
  <c r="C17" i="12"/>
  <c r="C8" i="21" l="1"/>
  <c r="C17" i="21"/>
  <c r="E8" i="21"/>
  <c r="E17" i="21"/>
  <c r="C7" i="21"/>
  <c r="C9" i="21"/>
  <c r="E9" i="21"/>
  <c r="E7" i="21"/>
  <c r="C6" i="21"/>
  <c r="E6" i="21"/>
  <c r="AN17" i="12" l="1"/>
  <c r="AN7" i="12"/>
  <c r="AM17" i="12"/>
  <c r="AM7" i="12"/>
  <c r="AM5" i="12" l="1"/>
  <c r="AO17" i="12" l="1"/>
  <c r="AO7" i="12"/>
  <c r="AN5" i="12"/>
  <c r="AO5" i="12" s="1"/>
  <c r="AP5" i="12" s="1"/>
  <c r="AP7" i="12" l="1"/>
  <c r="AP17" i="12"/>
  <c r="G17" i="12"/>
  <c r="G17" i="21" s="1"/>
  <c r="G7" i="12"/>
  <c r="G7" i="21" l="1"/>
  <c r="G8" i="21"/>
  <c r="G9" i="21"/>
  <c r="AQ17" i="12"/>
  <c r="AR17" i="12" s="1"/>
  <c r="L17" i="21" s="1"/>
  <c r="AQ7" i="12"/>
  <c r="AR7" i="12" s="1"/>
  <c r="L7" i="21" l="1"/>
  <c r="L8" i="21"/>
  <c r="L9" i="21"/>
  <c r="G5" i="12" l="1"/>
  <c r="G5" i="21" l="1"/>
  <c r="G6" i="21"/>
  <c r="AQ5" i="12"/>
  <c r="AR5" i="12" s="1"/>
  <c r="L5" i="21" l="1"/>
  <c r="L6" i="21"/>
  <c r="J5" i="21"/>
  <c r="J7" i="21" l="1"/>
  <c r="J6" i="21"/>
  <c r="J8" i="21"/>
  <c r="J9"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Franitza, Florian</author>
  </authors>
  <commentList>
    <comment ref="B17" authorId="0" shapeId="0" xr:uid="{00000000-0006-0000-0000-000001000000}">
      <text>
        <r>
          <rPr>
            <b/>
            <sz val="9"/>
            <color indexed="81"/>
            <rFont val="Arial"/>
            <family val="2"/>
          </rPr>
          <t>This table is only required if OfficeTrace is used.
This sheet can be removed from the form if not required.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Franitza, Florian</author>
  </authors>
  <commentList>
    <comment ref="A3" authorId="0" shapeId="0" xr:uid="{00000000-0006-0000-0100-000001000000}">
      <text>
        <r>
          <rPr>
            <b/>
            <sz val="9"/>
            <color indexed="81"/>
            <rFont val="Segoe UI"/>
            <family val="2"/>
          </rPr>
          <t>This table is only required if OfficeTrace is used.
This sheet can be removed from the form if not required.</t>
        </r>
      </text>
    </comment>
  </commentList>
</comments>
</file>

<file path=xl/sharedStrings.xml><?xml version="1.0" encoding="utf-8"?>
<sst xmlns="http://schemas.openxmlformats.org/spreadsheetml/2006/main" count="1309" uniqueCount="574">
  <si>
    <t>Asset</t>
  </si>
  <si>
    <t xml:space="preserve">
ID #</t>
  </si>
  <si>
    <t>Threat Event(s)</t>
  </si>
  <si>
    <t>Adverse Impact</t>
  </si>
  <si>
    <t>Residual Security Risk Acceptability Justification</t>
  </si>
  <si>
    <t>Security Controls/Mitigations</t>
  </si>
  <si>
    <t>Impact Description</t>
  </si>
  <si>
    <t>Vuln. ID</t>
  </si>
  <si>
    <t>ID #</t>
  </si>
  <si>
    <t>Physical Asset</t>
  </si>
  <si>
    <t>Information asset</t>
  </si>
  <si>
    <t>Asset Description</t>
  </si>
  <si>
    <t>SBOM</t>
  </si>
  <si>
    <t>Access points</t>
  </si>
  <si>
    <t>Vulnerability Description</t>
  </si>
  <si>
    <t>Vulnerabilities</t>
  </si>
  <si>
    <t>Threat Source</t>
  </si>
  <si>
    <t>Verification of Risk Control Measures (Effectiveness)</t>
  </si>
  <si>
    <t>Feature/Function</t>
  </si>
  <si>
    <t>Risk Controls</t>
  </si>
  <si>
    <t>Adversarial Threat Events</t>
  </si>
  <si>
    <t>#</t>
  </si>
  <si>
    <t xml:space="preserve">Description </t>
  </si>
  <si>
    <t>Overall Likelihood of Threat Event</t>
  </si>
  <si>
    <t xml:space="preserve">Threat Event </t>
  </si>
  <si>
    <t>Adversarial Threat</t>
  </si>
  <si>
    <t>In Scope (Y/N)</t>
  </si>
  <si>
    <t>Non-Adverserial Threat</t>
  </si>
  <si>
    <t>Source</t>
  </si>
  <si>
    <t>Organization (Competitor, Supplier, Partner, Customer, Researcher)</t>
  </si>
  <si>
    <t>Script Kiddies</t>
  </si>
  <si>
    <t>Political Activists (Hactivists, Anonymous, Wikileaks)</t>
  </si>
  <si>
    <t>Organized Crime (Cyber Terrorists)</t>
  </si>
  <si>
    <t>Nation States</t>
  </si>
  <si>
    <t>Accidental (Priveleged User/Administrator, inexperienced user, inexperienced installer, inexperienced maintainer, unintentional misuse)</t>
  </si>
  <si>
    <t>Researchers (Professional Security, Academic)</t>
  </si>
  <si>
    <t>Vulnerable systems/devices connected to device (e.g., via RS-232, USB, or other connections)</t>
  </si>
  <si>
    <t>Incompatible Software (OS, Networking, Applications)</t>
  </si>
  <si>
    <t>Environmental Impact (IT equipment, Temperature/Humidity Controls, RF Interference)</t>
  </si>
  <si>
    <t>Natural/Man-Made Disaster (Fire, Flood/Tsunami, Windstorm/Tornado, Earthquake, Bombing, Telecommunications/Power Failure)</t>
  </si>
  <si>
    <t>ID#</t>
  </si>
  <si>
    <t>Relevance of Threat Event (L/M/H)</t>
  </si>
  <si>
    <t>Liklihood of Threat Event Initiation
(L/M/H)</t>
  </si>
  <si>
    <t>Liklihood of Threat Event Resulting in Adverse Impacts
(L/M/H)</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</si>
  <si>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</si>
  <si>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</si>
  <si>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</si>
  <si>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TSA-1</t>
  </si>
  <si>
    <t>Possible</t>
  </si>
  <si>
    <t>Very Low</t>
  </si>
  <si>
    <t>TSA-2</t>
  </si>
  <si>
    <t>TSA-3</t>
  </si>
  <si>
    <t>TSA-4</t>
  </si>
  <si>
    <t>TSA-5</t>
  </si>
  <si>
    <t>TSA-6</t>
  </si>
  <si>
    <t>Moderate</t>
  </si>
  <si>
    <t>Low</t>
  </si>
  <si>
    <t>Y</t>
  </si>
  <si>
    <t>N</t>
  </si>
  <si>
    <t>TSN-1</t>
  </si>
  <si>
    <t>TSN-2</t>
  </si>
  <si>
    <t>TSN-3</t>
  </si>
  <si>
    <t>TSN-4</t>
  </si>
  <si>
    <t>TSN-5</t>
  </si>
  <si>
    <t>TSN-6</t>
  </si>
  <si>
    <t>High</t>
  </si>
  <si>
    <t>Likelihood of Attack Initiation</t>
  </si>
  <si>
    <t>Applicable (Yes/No)</t>
  </si>
  <si>
    <t>Rationale (if Vulnerability not applicable)</t>
  </si>
  <si>
    <t>Scope</t>
  </si>
  <si>
    <t>Confidentiality</t>
  </si>
  <si>
    <t>Integrity</t>
  </si>
  <si>
    <t>Availability</t>
  </si>
  <si>
    <t>Score</t>
  </si>
  <si>
    <t>Unchanged</t>
  </si>
  <si>
    <t>Physical</t>
  </si>
  <si>
    <t>Required</t>
  </si>
  <si>
    <t>None</t>
  </si>
  <si>
    <t>Network</t>
  </si>
  <si>
    <t>Local</t>
  </si>
  <si>
    <t>Adjacent Network</t>
  </si>
  <si>
    <t>Exploitability Metrics</t>
  </si>
  <si>
    <t>Attack Vector</t>
  </si>
  <si>
    <t>Attack Complexity</t>
  </si>
  <si>
    <t>Privelege Required</t>
  </si>
  <si>
    <t>User Interaction</t>
  </si>
  <si>
    <t>Metric</t>
  </si>
  <si>
    <t>Value</t>
  </si>
  <si>
    <t>Code</t>
  </si>
  <si>
    <t xml:space="preserve">Metric </t>
  </si>
  <si>
    <t>L</t>
  </si>
  <si>
    <t>A</t>
  </si>
  <si>
    <t>H</t>
  </si>
  <si>
    <t>R</t>
  </si>
  <si>
    <t>P</t>
  </si>
  <si>
    <t>Technical Impact Metrics</t>
  </si>
  <si>
    <t>Confidentiality, Integrity, Availability Impact</t>
  </si>
  <si>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</si>
  <si>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</si>
  <si>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</si>
  <si>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</si>
  <si>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</si>
  <si>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</si>
  <si>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</si>
  <si>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</si>
  <si>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Very High</t>
  </si>
  <si>
    <t>A10</t>
  </si>
  <si>
    <t>A01</t>
  </si>
  <si>
    <t>A02</t>
  </si>
  <si>
    <t>A03</t>
  </si>
  <si>
    <t>A05</t>
  </si>
  <si>
    <t>A07</t>
  </si>
  <si>
    <t>A08</t>
  </si>
  <si>
    <t>A09</t>
  </si>
  <si>
    <t>V01</t>
  </si>
  <si>
    <t>V02</t>
  </si>
  <si>
    <t>V ID</t>
  </si>
  <si>
    <t>T ID</t>
  </si>
  <si>
    <t>A ID</t>
  </si>
  <si>
    <t>T01</t>
  </si>
  <si>
    <t>T02</t>
  </si>
  <si>
    <t>T03</t>
  </si>
  <si>
    <t>T04</t>
  </si>
  <si>
    <t>T05</t>
  </si>
  <si>
    <t>Unprotected network port</t>
  </si>
  <si>
    <t>Yes</t>
  </si>
  <si>
    <t>n/a</t>
  </si>
  <si>
    <t>Rating</t>
  </si>
  <si>
    <t>Pre-Implementation of Security Controls</t>
  </si>
  <si>
    <t>Post-Implementation of Security Controls</t>
  </si>
  <si>
    <t>Threat Event Initiation</t>
  </si>
  <si>
    <t>Threat Event Initiation
Score</t>
  </si>
  <si>
    <t>Security 
Risk 
Level</t>
  </si>
  <si>
    <t xml:space="preserve"> </t>
  </si>
  <si>
    <t>Patient health information at rest</t>
  </si>
  <si>
    <t>Information Asset</t>
  </si>
  <si>
    <t xml:space="preserve">User Passwords/Credentials provide access to ePHI, Software Binaries, read access to config files. </t>
  </si>
  <si>
    <t>Deliver undirected malware</t>
  </si>
  <si>
    <t>Deliver directed malware</t>
  </si>
  <si>
    <t>Intercept network communication</t>
  </si>
  <si>
    <t xml:space="preserve">Conduct scavenging of ePHI at rest </t>
  </si>
  <si>
    <t>Adversary gains unauthorized access to the system and steals ePHI information</t>
  </si>
  <si>
    <t>Unpatched COTS operating system</t>
  </si>
  <si>
    <t>Unencrypted ePHI at rest</t>
  </si>
  <si>
    <t>Unprotected external USB Port</t>
  </si>
  <si>
    <t>V11</t>
  </si>
  <si>
    <t>V21</t>
  </si>
  <si>
    <t>V22</t>
  </si>
  <si>
    <t>Data</t>
  </si>
  <si>
    <t>Ineffective management of user credentials</t>
  </si>
  <si>
    <t>Ineffective management of admin credentials</t>
  </si>
  <si>
    <t>Information about internals of the system (Device identification, software versions, supported protocols, etc.)</t>
  </si>
  <si>
    <t>Computer/OS network identification</t>
  </si>
  <si>
    <t xml:space="preserve">Malicious utilization of  computer resources and computing power, incl. denial of service attacks, ransomware deployment, Bitcoin mining, etc., ). </t>
  </si>
  <si>
    <t>Obtain knowledge about system internals in an attempt to find attack vectors and possibilities for exploitation of publicly known Vulnerabilities</t>
  </si>
  <si>
    <t>V31</t>
  </si>
  <si>
    <t>System &amp; Asset Identification</t>
  </si>
  <si>
    <t xml:space="preserve">Medical Device / System: </t>
  </si>
  <si>
    <t>Date:</t>
  </si>
  <si>
    <t xml:space="preserve">Conducted by: </t>
  </si>
  <si>
    <t>Scope:</t>
  </si>
  <si>
    <t>TSA-2 Organization</t>
  </si>
  <si>
    <t>Vulnerability Identification</t>
  </si>
  <si>
    <t>Threat Assessment</t>
  </si>
  <si>
    <t>TSA-3 - Skript Kiddies</t>
  </si>
  <si>
    <t>Security Risk Assessment</t>
  </si>
  <si>
    <t>Common Vulnerability Scoring System (CVSS v3.0)</t>
  </si>
  <si>
    <t>Threat Sources</t>
  </si>
  <si>
    <t>Safety Impact 
(Risk ID# or N/A)</t>
  </si>
  <si>
    <t>Asset Type
(Information/Physical)</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</si>
  <si>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</si>
  <si>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</si>
  <si>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r>
      <t>ISC</t>
    </r>
    <r>
      <rPr>
        <vertAlign val="subscript"/>
        <sz val="11"/>
        <color rgb="FF111111"/>
        <rFont val="Cambria"/>
        <family val="1"/>
      </rPr>
      <t>Base</t>
    </r>
    <r>
      <rPr>
        <sz val="11"/>
        <color rgb="FF111111"/>
        <rFont val="Cambria"/>
        <family val="1"/>
      </rPr>
      <t> = 1 - [(1−Impact</t>
    </r>
    <r>
      <rPr>
        <vertAlign val="subscript"/>
        <sz val="11"/>
        <color rgb="FF111111"/>
        <rFont val="Cambria"/>
        <family val="1"/>
      </rPr>
      <t>Conf</t>
    </r>
    <r>
      <rPr>
        <sz val="11"/>
        <color rgb="FF111111"/>
        <rFont val="Cambria"/>
        <family val="1"/>
      </rPr>
      <t>) × (1−Impact</t>
    </r>
    <r>
      <rPr>
        <vertAlign val="subscript"/>
        <sz val="11"/>
        <color rgb="FF111111"/>
        <rFont val="Cambria"/>
        <family val="1"/>
      </rPr>
      <t>Integ</t>
    </r>
    <r>
      <rPr>
        <sz val="11"/>
        <color rgb="FF111111"/>
        <rFont val="Cambria"/>
        <family val="1"/>
      </rPr>
      <t>) × (1−Impact</t>
    </r>
    <r>
      <rPr>
        <vertAlign val="subscript"/>
        <sz val="11"/>
        <color rgb="FF111111"/>
        <rFont val="Cambria"/>
        <family val="1"/>
      </rPr>
      <t>Avail</t>
    </r>
    <r>
      <rPr>
        <sz val="11"/>
        <color rgb="FF111111"/>
        <rFont val="Cambria"/>
        <family val="1"/>
      </rPr>
      <t>)]</t>
    </r>
  </si>
  <si>
    <t>Exploitability Sub Score</t>
  </si>
  <si>
    <t>ISC Base</t>
  </si>
  <si>
    <t>Impact Sub Score</t>
  </si>
  <si>
    <t>In Scope</t>
  </si>
  <si>
    <t>No</t>
  </si>
  <si>
    <t>In Scope (Yes/No)</t>
  </si>
  <si>
    <t>Rationale 
(if out of scope)</t>
  </si>
  <si>
    <t>Overall Risk Score</t>
  </si>
  <si>
    <r>
      <t>Confidentiality</t>
    </r>
    <r>
      <rPr>
        <b/>
        <sz val="12"/>
        <color theme="9" tint="0.39997558519241921"/>
        <rFont val="Cambria"/>
        <family val="1"/>
      </rPr>
      <t>P</t>
    </r>
  </si>
  <si>
    <r>
      <t>Integrity</t>
    </r>
    <r>
      <rPr>
        <b/>
        <sz val="12"/>
        <color theme="9" tint="0.39997558519241921"/>
        <rFont val="Cambria"/>
        <family val="1"/>
      </rPr>
      <t>P</t>
    </r>
  </si>
  <si>
    <r>
      <t>Availability</t>
    </r>
    <r>
      <rPr>
        <b/>
        <sz val="12"/>
        <color theme="9" tint="0.39997558519241921"/>
        <rFont val="Cambria"/>
        <family val="1"/>
      </rPr>
      <t>P</t>
    </r>
  </si>
  <si>
    <r>
      <t>Attack Vector</t>
    </r>
    <r>
      <rPr>
        <b/>
        <sz val="11"/>
        <color theme="9" tint="0.39997558519241921"/>
        <rFont val="Cambria"/>
        <family val="1"/>
      </rPr>
      <t>P</t>
    </r>
  </si>
  <si>
    <r>
      <t>Attack Complexity</t>
    </r>
    <r>
      <rPr>
        <b/>
        <sz val="11"/>
        <color theme="9" tint="0.39997558519241921"/>
        <rFont val="Cambria"/>
        <family val="1"/>
      </rPr>
      <t>P</t>
    </r>
  </si>
  <si>
    <r>
      <t>User Interaction</t>
    </r>
    <r>
      <rPr>
        <b/>
        <sz val="11"/>
        <color theme="9" tint="0.39997558519241921"/>
        <rFont val="Cambria"/>
        <family val="1"/>
      </rPr>
      <t>P</t>
    </r>
  </si>
  <si>
    <r>
      <t>Scope</t>
    </r>
    <r>
      <rPr>
        <b/>
        <sz val="11"/>
        <color theme="9" tint="0.39997558519241921"/>
        <rFont val="Cambria"/>
        <family val="1"/>
      </rPr>
      <t>P</t>
    </r>
  </si>
  <si>
    <r>
      <t>Exploitability Sub Score</t>
    </r>
    <r>
      <rPr>
        <b/>
        <sz val="11"/>
        <color theme="9" tint="0.39997558519241921"/>
        <rFont val="Cambria"/>
        <family val="1"/>
      </rPr>
      <t>P</t>
    </r>
  </si>
  <si>
    <r>
      <t>ISC Base</t>
    </r>
    <r>
      <rPr>
        <b/>
        <sz val="11"/>
        <color theme="9" tint="0.39997558519241921"/>
        <rFont val="Cambria"/>
        <family val="1"/>
      </rPr>
      <t>P</t>
    </r>
  </si>
  <si>
    <r>
      <t>Impact Sub Score</t>
    </r>
    <r>
      <rPr>
        <b/>
        <sz val="11"/>
        <color theme="9" tint="0.39997558519241921"/>
        <rFont val="Cambria"/>
        <family val="1"/>
      </rPr>
      <t>P</t>
    </r>
  </si>
  <si>
    <r>
      <t>Overall Risk Score</t>
    </r>
    <r>
      <rPr>
        <b/>
        <sz val="11"/>
        <color theme="9" tint="0.39997558519241921"/>
        <rFont val="Cambria"/>
        <family val="1"/>
      </rPr>
      <t>P</t>
    </r>
  </si>
  <si>
    <r>
      <t>Security Risk Level</t>
    </r>
    <r>
      <rPr>
        <b/>
        <sz val="11"/>
        <color theme="9" tint="0.39997558519241921"/>
        <rFont val="Cambria"/>
        <family val="1"/>
      </rPr>
      <t>P</t>
    </r>
  </si>
  <si>
    <t>Pre-Controls 
Risk Level</t>
  </si>
  <si>
    <t>Post-Controls Risk Level</t>
  </si>
  <si>
    <t>Security Risk Control Measures</t>
  </si>
  <si>
    <t>Assets</t>
  </si>
  <si>
    <t>Security Risk Assessment Summary</t>
  </si>
  <si>
    <t>CVSS v3.0 Base Score</t>
  </si>
  <si>
    <r>
      <t>CVSS v3.0 Base Score</t>
    </r>
    <r>
      <rPr>
        <b/>
        <sz val="11"/>
        <color theme="9" tint="0.39997558519241921"/>
        <rFont val="Cambria"/>
        <family val="1"/>
      </rPr>
      <t>P</t>
    </r>
  </si>
  <si>
    <t>Privileges Required</t>
  </si>
  <si>
    <r>
      <t>Privileges Required</t>
    </r>
    <r>
      <rPr>
        <b/>
        <sz val="11"/>
        <color theme="9" tint="0.39997558519241921"/>
        <rFont val="Cambria"/>
        <family val="1"/>
      </rPr>
      <t>P</t>
    </r>
  </si>
  <si>
    <t xml:space="preserve">Implementation of Risk Control Measures </t>
  </si>
  <si>
    <t>Product Security Risk Table</t>
  </si>
  <si>
    <t>Document Control</t>
  </si>
  <si>
    <t>Author:</t>
  </si>
  <si>
    <t>Author</t>
  </si>
  <si>
    <t>Document No.:</t>
  </si>
  <si>
    <t>Revision No.:</t>
  </si>
  <si>
    <t>Project:</t>
  </si>
  <si>
    <t>Project Lead:</t>
  </si>
  <si>
    <t>Change Records</t>
  </si>
  <si>
    <t>Rev. No.</t>
  </si>
  <si>
    <t>Comment</t>
  </si>
  <si>
    <t>Date</t>
  </si>
  <si>
    <t>ID</t>
  </si>
  <si>
    <t>Title</t>
  </si>
  <si>
    <t>Rev.*</t>
  </si>
  <si>
    <t>Doc. No.</t>
  </si>
  <si>
    <t>Risk Control Measure</t>
  </si>
  <si>
    <t>Reference to more detailed specification</t>
  </si>
  <si>
    <t>Category (optional)</t>
  </si>
  <si>
    <t>References</t>
  </si>
  <si>
    <t>Individual (Disgruntled/Ex-Employees, Outsider, Insider, Trusted Insider, Privileged Insider)</t>
  </si>
  <si>
    <t>D0000055902</t>
  </si>
  <si>
    <t>DC-0000002518</t>
  </si>
  <si>
    <t>Nitin Sharma</t>
  </si>
  <si>
    <t>Precision Knee 6.0</t>
  </si>
  <si>
    <t>Raman Bhardwaj</t>
  </si>
  <si>
    <t>AA</t>
  </si>
  <si>
    <t>Initial revision</t>
  </si>
  <si>
    <t>See onePLM</t>
  </si>
  <si>
    <t>D0000039056</t>
  </si>
  <si>
    <t>SRS</t>
  </si>
  <si>
    <t>D0000063236NAV</t>
  </si>
  <si>
    <t>Auto</t>
  </si>
  <si>
    <t>Stryker Flex Cart Navigation System</t>
  </si>
  <si>
    <t>Threat source delivers malware by providing removable media prepared with malware. 
e.g. Removable media is left on a parking lot and picked up by hospital staff. USB stick finds its way to the Navigation System.
Malware exploits a known vulnerability in order to gain access to restricted data or to manipulate data. Undirected attack on computer systems.</t>
  </si>
  <si>
    <t>TSA-3 - Skript Kiddies, TSA-1 Individual</t>
  </si>
  <si>
    <t>Threat source delivers malicious software on a removable media which was designed to exploit a known vulnerability of the Navigation System. Directed attack on the Navigation System using knowledge of the Navigation System.</t>
  </si>
  <si>
    <t>TSA-3 - Skript Kiddies and TSA-1 Individual</t>
  </si>
  <si>
    <t xml:space="preserve">Adversary manipulates the network environment to intercept network communication to gain ePHI, passwords, credit card information etc. or to manipulate DICOM data etc. (man-in-the middle attack) </t>
  </si>
  <si>
    <t>TSA-1 - Individual</t>
  </si>
  <si>
    <t>T06</t>
  </si>
  <si>
    <t>Theft of system or hard drives</t>
  </si>
  <si>
    <t>A thief steals the navigation system and/or the hard drives as loot, which can lead to unavailability of the navigation system and/or leak of Protected Health Information (PHI).</t>
  </si>
  <si>
    <t>T07</t>
  </si>
  <si>
    <t>Data theft via physical media</t>
  </si>
  <si>
    <t>The malicious or inadvertent copy of ePHI on portable media (USB Sticks, DVD drives) from the navigation system.</t>
  </si>
  <si>
    <t>T08</t>
  </si>
  <si>
    <t>Network-based denial of service (DoS) attack</t>
  </si>
  <si>
    <t>A threat actor seeks to make a machine or network resource unavailable to its intended users by overloading the network resource, the network or target services with malicious data traffic.</t>
  </si>
  <si>
    <t xml:space="preserve">TSA-3 - Skript Kiddies
TSN-4 Malfunctioning Software / OS 
TSN-3 Malfunctioning device
</t>
  </si>
  <si>
    <t>T09</t>
  </si>
  <si>
    <t>Exploit physical access of authorized staff to gain access to organizational facilities.</t>
  </si>
  <si>
    <t>Adversary follows (“tailgates”) authorized individuals into secure/controlled locations with the goal of gaining access to facilities, circumventing physical security checks.</t>
  </si>
  <si>
    <t>TSA-1 Individual</t>
  </si>
  <si>
    <t>HDO responsible for physical security controls</t>
  </si>
  <si>
    <t>T10</t>
  </si>
  <si>
    <t>Mis-configuration by user</t>
  </si>
  <si>
    <t>A user unknowingly or maliciously mis-configures the system so that it malfunctions or no longer functions at all.</t>
  </si>
  <si>
    <t>TSN-1 Accidental</t>
  </si>
  <si>
    <t>T11</t>
  </si>
  <si>
    <t>Remote exploit</t>
  </si>
  <si>
    <t>A threat actor uses the network connection of the device to target a vulnerability in the operating system and/or software to gain access to the navigation system. This is likely inadvertent, targetting general vulnerability in popular operating systems. After successful exploit, continues as malware threat.</t>
  </si>
  <si>
    <t xml:space="preserve">TSA-1 Individual </t>
  </si>
  <si>
    <t>T12</t>
  </si>
  <si>
    <t>Improper disposal of hard disks</t>
  </si>
  <si>
    <t>A user disposes the entire system or the hard disks (for instance after a service issue or at the end of the service life of the product). The hard disks still contain patient data.</t>
  </si>
  <si>
    <t>T13</t>
  </si>
  <si>
    <t>Man-in-the middle attack / intercept Navigation communication</t>
  </si>
  <si>
    <t>T14</t>
  </si>
  <si>
    <t>Conduct scavenging of IP at rest</t>
  </si>
  <si>
    <t>Adversary gains unauthorized access to the system and steals IP off the system</t>
  </si>
  <si>
    <t>T15</t>
  </si>
  <si>
    <t>Frequency Jamming or Destruction of Wireless Communication</t>
  </si>
  <si>
    <t>Adversary manipulates the wireless network environment in order to render the service unavailable.</t>
  </si>
  <si>
    <t>T16</t>
  </si>
  <si>
    <t>Physical Manipulation of Hardware</t>
  </si>
  <si>
    <t>Adversary with direct mal-intent gains local access to the navigation flex cart platform and installs hardware in order to spy and manipulate. Installed hardware may include HDMI, USB Splitters or even Keyloggers.</t>
  </si>
  <si>
    <t>TSA-2 Organization or TSA-1 Individual</t>
  </si>
  <si>
    <t>T17</t>
  </si>
  <si>
    <t>Gather information using open source discovery of organizational information</t>
  </si>
  <si>
    <t>Adversary mines publiclly accessible information togather information about organizational information systems, business processes, users or personnel, or external relationships that the adversary can subsequently employ in support of an attack.</t>
  </si>
  <si>
    <t>T18</t>
  </si>
  <si>
    <t xml:space="preserve">Craft counterfeit certificates. </t>
  </si>
  <si>
    <t>Adversary counterfeits or compromises a certificate authority, so that malware or connections will appear legitimate.</t>
  </si>
  <si>
    <t>Device is a pass through of data in transit from end point devices.  The certificate validation is the responsibility of the end points.</t>
  </si>
  <si>
    <t>T19</t>
  </si>
  <si>
    <t>Install persistent and targeted sniffers on organizational information systems and networks.</t>
  </si>
  <si>
    <t xml:space="preserve">Adversary places within internal organizational information systems or networks software designed to (over a continuous period of time) collect (sniff) network traffic. </t>
  </si>
  <si>
    <t>Device operates within the HDO trust boundary, overall network security is responsibility of the customer.</t>
  </si>
  <si>
    <t>T20</t>
  </si>
  <si>
    <t>Insert malicious scanning devices (e.g., wireless sniffers) inside facilities.</t>
  </si>
  <si>
    <t>Adversary uses postal service or other commercial delivery services to deliver to organizational mailrooms a device that is able to scan wireless communications accessible from within the mailrooms and then wirelessly transmit information back to adversary.</t>
  </si>
  <si>
    <t>T21</t>
  </si>
  <si>
    <t>Power Failure at primary facility</t>
  </si>
  <si>
    <t>Power Failure at primary facility makes facility including the navigation sytem inoperable</t>
  </si>
  <si>
    <t>TSN-7 Power Failure</t>
  </si>
  <si>
    <t>T22</t>
  </si>
  <si>
    <t>Theft of SSH key for root access of Navigation Systems</t>
  </si>
  <si>
    <t>Adverary uses SSH root key to get unauthorized access to the full system.</t>
  </si>
  <si>
    <t>SSH root key is stored safely at Stryker facility and never delivered to the HDO / customer.</t>
  </si>
  <si>
    <t>T23</t>
  </si>
  <si>
    <t>Manipulation of tool firmware / memory</t>
  </si>
  <si>
    <t>Adversary manipulates the tool related calibration data - thereby influencing the navigation accuracy</t>
  </si>
  <si>
    <t>T24</t>
  </si>
  <si>
    <t>Manipulation of navigation camera firmware / memory</t>
  </si>
  <si>
    <t>Adversary manipulates the navgation camera related calibration data - thereby influencing the navigation accuracy</t>
  </si>
  <si>
    <t>T25</t>
  </si>
  <si>
    <t>Manipulation of EM box firmware / memory</t>
  </si>
  <si>
    <t>Adversary manipulates the EM box firmware - thereby influencing the navigation accuracy</t>
  </si>
  <si>
    <t>EM is not used by Ortho Imageless applications</t>
  </si>
  <si>
    <t>Ortho Imageless application
will not be impacted due to
unavailability of wireless 
network</t>
  </si>
  <si>
    <t>V24</t>
  </si>
  <si>
    <t>V03</t>
  </si>
  <si>
    <t>V04</t>
  </si>
  <si>
    <t>Insecure Boot / Boot for external media</t>
  </si>
  <si>
    <t>V12</t>
  </si>
  <si>
    <t>Potentially outdated SW-Library SOUPs</t>
  </si>
  <si>
    <t>V13</t>
  </si>
  <si>
    <t>Defect or bug in Stryker software</t>
  </si>
  <si>
    <t>Unprotected hardware</t>
  </si>
  <si>
    <t>Adversary with direct mal-intent gains local access to the navigation flex cart platform and installs malware in order to gain admin credentials</t>
  </si>
  <si>
    <t>The threat actor actively steals data  off the navigation unit by booting the system with an manipulated / self owned operating system to access the harddrive data and bypass the user role system provided by the original Stryker operating system.</t>
  </si>
  <si>
    <t>ePHI stored on Navigation System is exposed to third parties.</t>
  </si>
  <si>
    <t>Admin Password / Credentials / System Configuration / Certificates</t>
  </si>
  <si>
    <t>Admin Passwords/Credentials allow modifying config files, accessing ePHI, software binaries, computer configuration files, log files, and computer resources as well as installing applications, security certificates, OS updates.</t>
  </si>
  <si>
    <t xml:space="preserve">User Password / Credentials / System Configuration </t>
  </si>
  <si>
    <t>Intellectual Property</t>
  </si>
  <si>
    <t>Algorithms and other core-elements of interest to competitors.</t>
  </si>
  <si>
    <t>Navigation Accuracy</t>
  </si>
  <si>
    <t>SSH credentials for system admin access</t>
  </si>
  <si>
    <t>Only using an 2048bit SSH key allows full access to all system functions. That SSH key is not provided to the customer and can be used by Stryker internals only.</t>
  </si>
  <si>
    <t>v02</t>
  </si>
  <si>
    <t>Malicious utilization of  computer resources and computing power, incl. denial of service attacks, ransomware deployment, Bitcoin mining, etc., ) by exploiting vulnarabilities such as bypassing the Operating System.</t>
  </si>
  <si>
    <t xml:space="preserve">If a user misconfigures the system, this might lead to unavailability of the navigation system or make the system less performant for the user. </t>
  </si>
  <si>
    <t>The navigation system is attacked using a DoS attack. In the worst case the system is unavailable to the user.</t>
  </si>
  <si>
    <t>A threat actor uses the hospital network connection of the device to target a vulnerability in the operating system and/or software to gain access to the navigation system in order to manipulate navigation accuracy.</t>
  </si>
  <si>
    <t>A threat actor uses the network connection of the device to target a vulnerability in the operating system and/or software to gain access to the navigation system. In the worst case the system is unavailable to the user.</t>
  </si>
  <si>
    <t>If a remote exploit (e.g. "worm") is able to circumvent the operating system defenses to gain local access, then several other attack scenarios are enabled. In the worst case the system is unavailable to the user.</t>
  </si>
  <si>
    <t>ePHI might be exposed to third parties if the storage medium of the navigation unit is improperly disposed of.</t>
  </si>
  <si>
    <t>When parts of the Navigation system are stolen the navigation system might be rendered unavailable for use.</t>
  </si>
  <si>
    <t xml:space="preserve">Adversary with direct mal-intent gains local access to the navigation flex cart platform and installs hardware in order to spy and manipulate. Installed hardware may include HDMI, USB Splitters or even Keyloggers.  Once defenses are circumvented in order to gain local access, several other Assets such as user credentials or PHI may be threatened. </t>
  </si>
  <si>
    <t>Adversary attacks power supply of the hospital or OR member cuts of power supply of navigation system by acccident. In both cases navigation system goes off to missing power.</t>
  </si>
  <si>
    <t>Adversary mines publiclly accessible information togather information about organizational information systems, business processes, users or personnel, or external relationships that the adversary can subsequently employ in support of an attack. That information is used for an attack via network.</t>
  </si>
  <si>
    <t xml:space="preserve">Malicious utilization of  computer resources and computing power, incl. denial of service attacks, ransomware deployment, Bitcoin mining, etc., ) due to discovered defect or bug in Stryker software. </t>
  </si>
  <si>
    <t xml:space="preserve">The threat actor manipulates the memory / firmware of navigation camera with the goal to bring the calibration off / manipulate the firmware to reduce navigation accuracy. </t>
  </si>
  <si>
    <t>Adversary with direct mal-intent gains local access to the navigation flex cart platform and manipulates hardware such as tools and navigation camera.</t>
  </si>
  <si>
    <t>none</t>
  </si>
  <si>
    <t>low</t>
  </si>
  <si>
    <t>unchanged</t>
  </si>
  <si>
    <t>For Imageless applications,
data is never transferred over network.</t>
  </si>
  <si>
    <t>For Imageless applications,
no tool is calibrated.</t>
  </si>
  <si>
    <t>Contains software module which controls the overall functionality of Precision Knee System i.e. intra-operative planning and guidance.</t>
  </si>
  <si>
    <t>Datastored on hard disk after import. Contains patient identity, DOB, Age/Gender, image data</t>
  </si>
  <si>
    <t>Navigation Accuracy of FP8000 Camera, critical components for essential performance</t>
  </si>
  <si>
    <t>Uneducated/ Malicious User</t>
  </si>
  <si>
    <t>Adversary manipulates the localization communication such as infrared - thereby influencing the navigation accuracy</t>
  </si>
  <si>
    <t>AB</t>
  </si>
  <si>
    <t>Updated, System &amp; Assests, Vulberability and Threats
Updated Safety impact and security risk level as per DR4 expectations</t>
  </si>
  <si>
    <t>D0000039062</t>
  </si>
  <si>
    <t>RARC</t>
  </si>
  <si>
    <t>D0000043989</t>
  </si>
  <si>
    <t>SRT</t>
  </si>
  <si>
    <t>System resources</t>
  </si>
  <si>
    <t>Man-in-middle attack on localization communication such as infrared - Adversary manipulates navigation accuracy</t>
  </si>
  <si>
    <t>N/A</t>
  </si>
  <si>
    <r>
      <t>Risk Assessment - Ortho Guidance Precision Knee System - Ortho Guidance Precision Knee Software (DC-0000002518 Precision Knee 6.0) [</t>
    </r>
    <r>
      <rPr>
        <u/>
        <sz val="11"/>
        <color rgb="FF000080"/>
        <rFont val="Calibri"/>
        <family val="2"/>
        <scheme val="minor"/>
      </rPr>
      <t>RARC</t>
    </r>
    <r>
      <rPr>
        <sz val="11"/>
        <color theme="1"/>
        <rFont val="Calibri"/>
        <family val="2"/>
        <scheme val="minor"/>
      </rPr>
      <t>]</t>
    </r>
  </si>
  <si>
    <r>
      <t>Product Security Risk Table (0000013017 - Flex Platform) [</t>
    </r>
    <r>
      <rPr>
        <u/>
        <sz val="11"/>
        <color rgb="FF000080"/>
        <rFont val="Calibri"/>
        <family val="2"/>
        <scheme val="minor"/>
      </rPr>
      <t>SRT</t>
    </r>
    <r>
      <rPr>
        <sz val="11"/>
        <color theme="1"/>
        <rFont val="Calibri"/>
        <family val="2"/>
        <scheme val="minor"/>
      </rPr>
      <t>]</t>
    </r>
  </si>
  <si>
    <t>Ortho Guidance Precision Knee Software</t>
  </si>
  <si>
    <t>Ortho Guidance Precision Knee System</t>
  </si>
  <si>
    <t>AC</t>
  </si>
  <si>
    <t xml:space="preserve">C1: Only Stryker approved applications can be executed by the "Navigation User"
C2: A firewall shall be installed and activated. Unused ports and services disabled
C5: It shall not be possible to manipulate system files or install malicious software in these sections
</t>
  </si>
  <si>
    <r>
      <t>[</t>
    </r>
    <r>
      <rPr>
        <u/>
        <sz val="11"/>
        <color rgb="FF000080"/>
        <rFont val="Cambria"/>
        <family val="1"/>
      </rPr>
      <t>DI_PLATFORM.SR512022</t>
    </r>
    <r>
      <rPr>
        <sz val="11"/>
        <color theme="1"/>
        <rFont val="Cambria"/>
        <family val="1"/>
      </rPr>
      <t>] Local User cannot execute commands on system level
[</t>
    </r>
    <r>
      <rPr>
        <u/>
        <sz val="11"/>
        <color rgb="FF000080"/>
        <rFont val="Cambria"/>
        <family val="1"/>
      </rPr>
      <t>DI_PLATFORM.SR512021</t>
    </r>
    <r>
      <rPr>
        <sz val="11"/>
        <color theme="1"/>
        <rFont val="Cambria"/>
        <family val="1"/>
      </rPr>
      <t>] I/O ports are secured against unauthorised access
[</t>
    </r>
    <r>
      <rPr>
        <u/>
        <sz val="11"/>
        <color rgb="FF000080"/>
        <rFont val="Cambria"/>
        <family val="1"/>
      </rPr>
      <t>DI_PLATFORM.SR512024</t>
    </r>
    <r>
      <rPr>
        <sz val="11"/>
        <color theme="1"/>
        <rFont val="Cambria"/>
        <family val="1"/>
      </rPr>
      <t>] Operating System is protected against unauthorized manipulation</t>
    </r>
  </si>
  <si>
    <r>
      <t>[</t>
    </r>
    <r>
      <rPr>
        <u/>
        <sz val="11"/>
        <color rgb="FF000080"/>
        <rFont val="Cambria"/>
        <family val="1"/>
      </rPr>
      <t>DI_PLATFORM.SR512022</t>
    </r>
    <r>
      <rPr>
        <sz val="11"/>
        <color theme="1"/>
        <rFont val="Cambria"/>
        <family val="1"/>
      </rPr>
      <t>] Local User cannot execute commands on system level
[</t>
    </r>
    <r>
      <rPr>
        <u/>
        <sz val="11"/>
        <color rgb="FF000080"/>
        <rFont val="Cambria"/>
        <family val="1"/>
      </rPr>
      <t>DI_PLATFORM.SR512021</t>
    </r>
    <r>
      <rPr>
        <sz val="11"/>
        <color theme="1"/>
        <rFont val="Cambria"/>
        <family val="1"/>
      </rPr>
      <t>] I/O ports are secured against unauthorised access
[</t>
    </r>
    <r>
      <rPr>
        <u/>
        <sz val="11"/>
        <color rgb="FF000080"/>
        <rFont val="Cambria"/>
        <family val="1"/>
      </rPr>
      <t>DI_PLATFORM.SR512026</t>
    </r>
    <r>
      <rPr>
        <sz val="11"/>
        <color theme="1"/>
        <rFont val="Cambria"/>
        <family val="1"/>
      </rPr>
      <t>] Bootup is protected against manipulation]
[</t>
    </r>
    <r>
      <rPr>
        <u/>
        <sz val="11"/>
        <color rgb="FF000080"/>
        <rFont val="Cambria"/>
        <family val="1"/>
      </rPr>
      <t>DI_PLATFORM.SR512024</t>
    </r>
    <r>
      <rPr>
        <sz val="11"/>
        <color theme="1"/>
        <rFont val="Cambria"/>
        <family val="1"/>
      </rPr>
      <t xml:space="preserve">] Operating System is protected against unautherized manipulation
</t>
    </r>
  </si>
  <si>
    <t>DI_PLATFORM</t>
  </si>
  <si>
    <t>C1</t>
  </si>
  <si>
    <t>Only Stryker approved applications can be executed by the "Navigation User"</t>
  </si>
  <si>
    <t>Platform</t>
  </si>
  <si>
    <r>
      <t>[</t>
    </r>
    <r>
      <rPr>
        <u/>
        <sz val="11"/>
        <color rgb="FF000080"/>
        <rFont val="Calibri"/>
        <family val="2"/>
        <scheme val="minor"/>
      </rPr>
      <t>DI_PLATFORM.SR512022</t>
    </r>
    <r>
      <rPr>
        <sz val="11"/>
        <color theme="1"/>
        <rFont val="Calibri"/>
        <family val="2"/>
        <scheme val="minor"/>
      </rPr>
      <t>] Local User cannot execute commands on system level</t>
    </r>
  </si>
  <si>
    <t>C2</t>
  </si>
  <si>
    <t>A firewall shall be installed and activated. Unused ports and services disabled</t>
  </si>
  <si>
    <r>
      <t>[</t>
    </r>
    <r>
      <rPr>
        <u/>
        <sz val="11"/>
        <color rgb="FF000080"/>
        <rFont val="Calibri"/>
        <family val="2"/>
        <scheme val="minor"/>
      </rPr>
      <t>DI_PLATFORM.SR512021</t>
    </r>
    <r>
      <rPr>
        <sz val="11"/>
        <color theme="1"/>
        <rFont val="Calibri"/>
        <family val="2"/>
        <scheme val="minor"/>
      </rPr>
      <t>] I/O ports are secured against unauthorised access</t>
    </r>
  </si>
  <si>
    <t>C3</t>
  </si>
  <si>
    <t>BIOS password protection</t>
  </si>
  <si>
    <r>
      <t>[</t>
    </r>
    <r>
      <rPr>
        <u/>
        <sz val="11"/>
        <color rgb="FF000080"/>
        <rFont val="Calibri"/>
        <family val="2"/>
        <scheme val="minor"/>
      </rPr>
      <t>DI_PLATFORM.SR512026</t>
    </r>
    <r>
      <rPr>
        <sz val="11"/>
        <color theme="1"/>
        <rFont val="Calibri"/>
        <family val="2"/>
        <scheme val="minor"/>
      </rPr>
      <t>] Bootup is protected against manipulation]</t>
    </r>
  </si>
  <si>
    <t>C4</t>
  </si>
  <si>
    <t>BIOS settings are maintained after BIOS battery power loss.</t>
  </si>
  <si>
    <t>C5</t>
  </si>
  <si>
    <t xml:space="preserve"> It shall not be possible to manipulate system files or install malicious software in these sections</t>
  </si>
  <si>
    <r>
      <t>[</t>
    </r>
    <r>
      <rPr>
        <u/>
        <sz val="11"/>
        <color rgb="FF000080"/>
        <rFont val="Calibri"/>
        <family val="2"/>
        <scheme val="minor"/>
      </rPr>
      <t>DI_PLATFORM.SR512024</t>
    </r>
    <r>
      <rPr>
        <sz val="11"/>
        <color theme="1"/>
        <rFont val="Calibri"/>
        <family val="2"/>
        <scheme val="minor"/>
      </rPr>
      <t>] Operating System is protected against unauthorized manipulation</t>
    </r>
  </si>
  <si>
    <t xml:space="preserve">C2: A firewall shall be installed and activated. Unused ports and services disabled
C8: Only ‘view-only’ remote access to the navigation system when a “Navigation User” is logged in
C9: Protect FP8000 camera from being accessed from the hospital network
</t>
  </si>
  <si>
    <r>
      <t>[</t>
    </r>
    <r>
      <rPr>
        <u/>
        <sz val="11"/>
        <color rgb="FF000080"/>
        <rFont val="Cambria"/>
        <family val="1"/>
      </rPr>
      <t>DI_PLATFORM.SR512021</t>
    </r>
    <r>
      <rPr>
        <sz val="11"/>
        <color theme="1"/>
        <rFont val="Cambria"/>
        <family val="1"/>
      </rPr>
      <t xml:space="preserve">] I/O ports are secured against unauthorised access
</t>
    </r>
    <r>
      <rPr>
        <sz val="11"/>
        <color rgb="FF000000"/>
        <rFont val="Cambria"/>
        <family val="1"/>
      </rPr>
      <t>[</t>
    </r>
    <r>
      <rPr>
        <u/>
        <sz val="11"/>
        <color rgb="FF000080"/>
        <rFont val="Cambria"/>
        <family val="1"/>
      </rPr>
      <t>DI_PLATFORM.SR512025</t>
    </r>
    <r>
      <rPr>
        <sz val="11"/>
        <color rgb="FF000000"/>
        <rFont val="Cambria"/>
        <family val="1"/>
      </rPr>
      <t>]</t>
    </r>
    <r>
      <rPr>
        <sz val="11"/>
        <color theme="1"/>
        <rFont val="Cambria"/>
        <family val="1"/>
      </rPr>
      <t xml:space="preserve"> Remote Access is secured
</t>
    </r>
    <r>
      <rPr>
        <sz val="11"/>
        <color rgb="FF000000"/>
        <rFont val="Cambria"/>
        <family val="1"/>
      </rPr>
      <t>[</t>
    </r>
    <r>
      <rPr>
        <u/>
        <sz val="11"/>
        <color rgb="FF000080"/>
        <rFont val="Cambria"/>
        <family val="1"/>
      </rPr>
      <t>DI_PLATFORM.SR512040</t>
    </r>
    <r>
      <rPr>
        <sz val="11"/>
        <color rgb="FF000000"/>
        <rFont val="Cambria"/>
        <family val="1"/>
      </rPr>
      <t>]</t>
    </r>
    <r>
      <rPr>
        <sz val="11"/>
        <color theme="1"/>
        <rFont val="Cambria"/>
        <family val="1"/>
      </rPr>
      <t xml:space="preserve"> Segregated FP8000 ethernet network.
</t>
    </r>
  </si>
  <si>
    <t xml:space="preserve">C1: Only Stryker approved applications can be executed by the "Navigation User"
C2: A firewall shall be installed and activated. Unused ports and services disabled
C3: BIOS password protection
C4: BIOS settings are maintained after BIOS battery power loss.
C5: It shall not be possible to manipulate system files or install malicious software in these sections
</t>
  </si>
  <si>
    <t>C6</t>
  </si>
  <si>
    <t>Password protection for user log in</t>
  </si>
  <si>
    <r>
      <t>[</t>
    </r>
    <r>
      <rPr>
        <u/>
        <sz val="11"/>
        <color rgb="FF000080"/>
        <rFont val="Calibri"/>
        <family val="2"/>
        <scheme val="minor"/>
      </rPr>
      <t>DI_PLATFORM.SR512023</t>
    </r>
    <r>
      <rPr>
        <sz val="11"/>
        <color theme="1"/>
        <rFont val="Calibri"/>
        <family val="2"/>
        <scheme val="minor"/>
      </rPr>
      <t>] Principle of least privileges. No Root user and other OS users have defined rights</t>
    </r>
  </si>
  <si>
    <t>C7</t>
  </si>
  <si>
    <t>Standard user has read only rights on config files</t>
  </si>
  <si>
    <t>C8</t>
  </si>
  <si>
    <t>Only ‘view-only’ remote access to the navigation system when a “Navigation User” is logged in</t>
  </si>
  <si>
    <r>
      <t>[</t>
    </r>
    <r>
      <rPr>
        <u/>
        <sz val="11"/>
        <color rgb="FF000080"/>
        <rFont val="Calibri"/>
        <family val="2"/>
        <scheme val="minor"/>
      </rPr>
      <t>DI_PLATFORM.SR512025</t>
    </r>
    <r>
      <rPr>
        <sz val="11"/>
        <color theme="1"/>
        <rFont val="Calibri"/>
        <family val="2"/>
        <scheme val="minor"/>
      </rPr>
      <t>] Remote Access is secured</t>
    </r>
  </si>
  <si>
    <t>C9</t>
  </si>
  <si>
    <t>Protect FP8000 camera from being accessed from the hospital network</t>
  </si>
  <si>
    <r>
      <t>[</t>
    </r>
    <r>
      <rPr>
        <u/>
        <sz val="11"/>
        <color rgb="FF000080"/>
        <rFont val="Calibri"/>
        <family val="2"/>
        <scheme val="minor"/>
      </rPr>
      <t>DI_PLATFORM.SR512040</t>
    </r>
    <r>
      <rPr>
        <sz val="11"/>
        <color theme="1"/>
        <rFont val="Calibri"/>
        <family val="2"/>
        <scheme val="minor"/>
      </rPr>
      <t>] Segregated FP8000 ethernet network.</t>
    </r>
  </si>
  <si>
    <t xml:space="preserve">C6: Password protection for user log in
C7: Standard user has read only rights on config files
C8: Only ‘view-only’ remote access to the navigation system when a “Navigation User” is logged in
C17: The system shall provides role based controlled access to health data and functions
C12: Use of  data Encryption while storing data
C14: The system ensures that data in logfile is masked with all available patient information
C15: Disposing temporary files
</t>
  </si>
  <si>
    <t>C12</t>
  </si>
  <si>
    <t>Use of  data Encryption while storing data</t>
  </si>
  <si>
    <t>C14</t>
  </si>
  <si>
    <t xml:space="preserve">C1: Only Stryker approved applications can be executed by the "Navigation User"
C2: A firewall shall be installed and activated. Unused ports and services disabled
C3: BIOS password protection
C4: BIOS settings are maintained after BIOS battery power loss.
C5: It shall not be possible to manipulate system files or install malicious software in these sections
</t>
  </si>
  <si>
    <t>C18: Physical lock of Navigation System service backdoor
C19: Navigation camera can be opened only with special tools. All externally accessible screws are Torx
C20: Communication between navigation camera and tools via infrared is secured by CRC checks
C21: Integrity of tool geometry and plausibility of localization data is checked
C13: Localization information can be granted exclusivly
C22: User must be trained to use landmark check regularly to check navigation accuracy</t>
  </si>
  <si>
    <r>
      <t>[</t>
    </r>
    <r>
      <rPr>
        <u/>
        <sz val="11"/>
        <color rgb="FF000080"/>
        <rFont val="Cambria"/>
        <family val="1"/>
      </rPr>
      <t>DI_PLATFORM.SR512022</t>
    </r>
    <r>
      <rPr>
        <sz val="11"/>
        <color theme="1"/>
        <rFont val="Cambria"/>
        <family val="1"/>
      </rPr>
      <t>] Local User cannot execute commands on system level
[</t>
    </r>
    <r>
      <rPr>
        <u/>
        <sz val="11"/>
        <color rgb="FF000080"/>
        <rFont val="Cambria"/>
        <family val="1"/>
      </rPr>
      <t>DI_PLATFORM.SR512021</t>
    </r>
    <r>
      <rPr>
        <sz val="11"/>
        <color theme="1"/>
        <rFont val="Cambria"/>
        <family val="1"/>
      </rPr>
      <t>] I/O ports are secured against unauthorised access
[</t>
    </r>
    <r>
      <rPr>
        <u/>
        <sz val="11"/>
        <color rgb="FF000080"/>
        <rFont val="Cambria"/>
        <family val="1"/>
      </rPr>
      <t>DI_PLATFORM.SR512026</t>
    </r>
    <r>
      <rPr>
        <sz val="11"/>
        <color theme="1"/>
        <rFont val="Cambria"/>
        <family val="1"/>
      </rPr>
      <t xml:space="preserve">] Bootup is protected against manipulation]
</t>
    </r>
    <r>
      <rPr>
        <sz val="11"/>
        <color rgb="FF000000"/>
        <rFont val="Cambria"/>
        <family val="1"/>
      </rPr>
      <t>[</t>
    </r>
    <r>
      <rPr>
        <u/>
        <sz val="11"/>
        <color rgb="FF000080"/>
        <rFont val="Cambria"/>
        <family val="1"/>
      </rPr>
      <t>DI_PLATFORM.SR512024</t>
    </r>
    <r>
      <rPr>
        <sz val="11"/>
        <color rgb="FF000000"/>
        <rFont val="Cambria"/>
        <family val="1"/>
      </rPr>
      <t>]</t>
    </r>
    <r>
      <rPr>
        <sz val="11"/>
        <color theme="1"/>
        <rFont val="Cambria"/>
        <family val="1"/>
      </rPr>
      <t xml:space="preserve"> Operating System is protected against unautherized manipulation
Root access is not available locally. (ssh only): Thus Admin credentials cannot be stolen by means of keylogger. Root access is protected by using 2048 bit key stored within Stryker facility which is not acceccible externally.
</t>
    </r>
  </si>
  <si>
    <t>C18</t>
  </si>
  <si>
    <t>Physical lock of Navigation System service backdoor</t>
  </si>
  <si>
    <r>
      <t>[</t>
    </r>
    <r>
      <rPr>
        <u/>
        <sz val="11"/>
        <color rgb="FF000080"/>
        <rFont val="Calibri"/>
        <family val="2"/>
        <scheme val="minor"/>
      </rPr>
      <t>DI_PLATFORM.SR512030</t>
    </r>
    <r>
      <rPr>
        <sz val="11"/>
        <color theme="1"/>
        <rFont val="Calibri"/>
        <family val="2"/>
        <scheme val="minor"/>
      </rPr>
      <t>] Physical Protection by locking access to internal components such as Hard drives</t>
    </r>
  </si>
  <si>
    <t>C19</t>
  </si>
  <si>
    <t>Navigation camera can be opened only with special tools</t>
  </si>
  <si>
    <t>Camera</t>
  </si>
  <si>
    <t xml:space="preserve">[drawing KE308326]
Device can be opened only with special tools. All externally accessible screws are Torx. </t>
  </si>
  <si>
    <t>C20</t>
  </si>
  <si>
    <t>Communication between navigation camera and tools via infrared is secured by CRC checks</t>
  </si>
  <si>
    <r>
      <t>[</t>
    </r>
    <r>
      <rPr>
        <u/>
        <sz val="11"/>
        <color rgb="FF000080"/>
        <rFont val="Calibri"/>
        <family val="2"/>
        <scheme val="minor"/>
      </rPr>
      <t>DI_CAMERA.SR1540</t>
    </r>
    <r>
      <rPr>
        <sz val="11"/>
        <color rgb="FF000000"/>
        <rFont val="Calibri"/>
        <family val="2"/>
        <scheme val="minor"/>
      </rPr>
      <t>]</t>
    </r>
    <r>
      <rPr>
        <sz val="11"/>
        <color theme="1"/>
        <rFont val="Calibri"/>
        <family val="2"/>
        <scheme val="minor"/>
      </rPr>
      <t xml:space="preserve"> Calibration data is secured by CRC method
</t>
    </r>
    <r>
      <rPr>
        <sz val="11"/>
        <color rgb="FF000000"/>
        <rFont val="Calibri"/>
        <family val="2"/>
        <scheme val="minor"/>
      </rPr>
      <t>[</t>
    </r>
    <r>
      <rPr>
        <u/>
        <sz val="11"/>
        <color rgb="FF000080"/>
        <rFont val="Calibri"/>
        <family val="2"/>
        <scheme val="minor"/>
      </rPr>
      <t>DI_CAMERA.SR1530</t>
    </r>
    <r>
      <rPr>
        <sz val="11"/>
        <color rgb="FF000000"/>
        <rFont val="Calibri"/>
        <family val="2"/>
        <scheme val="minor"/>
      </rPr>
      <t>]</t>
    </r>
    <r>
      <rPr>
        <sz val="11"/>
        <color theme="1"/>
        <rFont val="Calibri"/>
        <family val="2"/>
        <scheme val="minor"/>
      </rPr>
      <t xml:space="preserve">, </t>
    </r>
    <r>
      <rPr>
        <sz val="11"/>
        <color rgb="FF000000"/>
        <rFont val="Calibri"/>
        <family val="2"/>
        <scheme val="minor"/>
      </rPr>
      <t>[</t>
    </r>
    <r>
      <rPr>
        <u/>
        <sz val="11"/>
        <color rgb="FF000080"/>
        <rFont val="Calibri"/>
        <family val="2"/>
        <scheme val="minor"/>
      </rPr>
      <t>SDD_TOOL</t>
    </r>
    <r>
      <rPr>
        <sz val="11"/>
        <color rgb="FF000000"/>
        <rFont val="Calibri"/>
        <family val="2"/>
        <scheme val="minor"/>
      </rPr>
      <t>]</t>
    </r>
    <r>
      <rPr>
        <sz val="11"/>
        <color theme="1"/>
        <rFont val="Calibri"/>
        <family val="2"/>
        <scheme val="minor"/>
      </rPr>
      <t xml:space="preserve"> Instrument data is secured by CRC method
</t>
    </r>
    <r>
      <rPr>
        <sz val="11"/>
        <color rgb="FF000000"/>
        <rFont val="Calibri"/>
        <family val="2"/>
        <scheme val="minor"/>
      </rPr>
      <t>[</t>
    </r>
    <r>
      <rPr>
        <u/>
        <sz val="11"/>
        <color rgb="FF000080"/>
        <rFont val="Calibri"/>
        <family val="2"/>
        <scheme val="minor"/>
      </rPr>
      <t>DI_CAMERA.SR1530</t>
    </r>
    <r>
      <rPr>
        <sz val="11"/>
        <color rgb="FF000000"/>
        <rFont val="Calibri"/>
        <family val="2"/>
        <scheme val="minor"/>
      </rPr>
      <t>]</t>
    </r>
    <r>
      <rPr>
        <sz val="11"/>
        <color theme="1"/>
        <rFont val="Calibri"/>
        <family val="2"/>
        <scheme val="minor"/>
      </rPr>
      <t xml:space="preserve"> Data transmission from FP8000 camera device to FP8000 Library is secured by CRC method</t>
    </r>
  </si>
  <si>
    <t>C21</t>
  </si>
  <si>
    <t>Integrity of tool geometry and plausibility of localization data is checked</t>
  </si>
  <si>
    <t>LS</t>
  </si>
  <si>
    <r>
      <t>[</t>
    </r>
    <r>
      <rPr>
        <u/>
        <sz val="11"/>
        <color rgb="FF000080"/>
        <rFont val="Calibri"/>
        <family val="2"/>
        <scheme val="minor"/>
      </rPr>
      <t>DS_LS.SSR700</t>
    </r>
    <r>
      <rPr>
        <sz val="11"/>
        <color rgb="FF000000"/>
        <rFont val="Calibri"/>
        <family val="2"/>
        <scheme val="minor"/>
      </rPr>
      <t>]</t>
    </r>
    <r>
      <rPr>
        <sz val="11"/>
        <color theme="1"/>
        <rFont val="Calibri"/>
        <family val="2"/>
        <scheme val="minor"/>
      </rPr>
      <t xml:space="preserve">
Integrity of all tool geometry is checked by OLS when a new tool gets registered
</t>
    </r>
    <r>
      <rPr>
        <sz val="11"/>
        <color rgb="FF000000"/>
        <rFont val="Calibri"/>
        <family val="2"/>
        <scheme val="minor"/>
      </rPr>
      <t>[</t>
    </r>
    <r>
      <rPr>
        <u/>
        <sz val="11"/>
        <color rgb="FF000080"/>
        <rFont val="Calibri"/>
        <family val="2"/>
        <scheme val="minor"/>
      </rPr>
      <t>DS_LS.SSR645</t>
    </r>
    <r>
      <rPr>
        <sz val="11"/>
        <color rgb="FF000000"/>
        <rFont val="Calibri"/>
        <family val="2"/>
        <scheme val="minor"/>
      </rPr>
      <t>]</t>
    </r>
    <r>
      <rPr>
        <sz val="11"/>
        <color theme="1"/>
        <rFont val="Calibri"/>
        <family val="2"/>
        <scheme val="minor"/>
      </rPr>
      <t xml:space="preserve">, </t>
    </r>
    <r>
      <rPr>
        <sz val="11"/>
        <color rgb="FF000000"/>
        <rFont val="Calibri"/>
        <family val="2"/>
        <scheme val="minor"/>
      </rPr>
      <t>[</t>
    </r>
    <r>
      <rPr>
        <u/>
        <sz val="11"/>
        <color rgb="FF000080"/>
        <rFont val="Calibri"/>
        <family val="2"/>
        <scheme val="minor"/>
      </rPr>
      <t>DS_LS.SSR650</t>
    </r>
    <r>
      <rPr>
        <sz val="11"/>
        <color rgb="FF000000"/>
        <rFont val="Calibri"/>
        <family val="2"/>
        <scheme val="minor"/>
      </rPr>
      <t>]</t>
    </r>
    <r>
      <rPr>
        <sz val="11"/>
        <color theme="1"/>
        <rFont val="Calibri"/>
        <family val="2"/>
        <scheme val="minor"/>
      </rPr>
      <t xml:space="preserve">
Software detects localization errors by comparing current measured relative fiducial positions of a tracker object with initial relative fiducial positions and disables localization.
</t>
    </r>
    <r>
      <rPr>
        <sz val="11"/>
        <color rgb="FF000000"/>
        <rFont val="Calibri"/>
        <family val="2"/>
        <scheme val="minor"/>
      </rPr>
      <t>[</t>
    </r>
    <r>
      <rPr>
        <u/>
        <sz val="11"/>
        <color rgb="FF000080"/>
        <rFont val="Calibri"/>
        <family val="2"/>
        <scheme val="minor"/>
      </rPr>
      <t>SDD_LS</t>
    </r>
    <r>
      <rPr>
        <sz val="11"/>
        <color rgb="FF000000"/>
        <rFont val="Calibri"/>
        <family val="2"/>
        <scheme val="minor"/>
      </rPr>
      <t>]</t>
    </r>
    <r>
      <rPr>
        <sz val="11"/>
        <color theme="1"/>
        <rFont val="Calibri"/>
        <family val="2"/>
        <scheme val="minor"/>
      </rPr>
      <t xml:space="preserve">
Plausibility check after calculation of centroid position. Calculations of coordinates is terminated if boundaries of plausibility check are not met</t>
    </r>
  </si>
  <si>
    <t>C22</t>
  </si>
  <si>
    <t>User must be trained to use landmark check regularly to check navigation accuracy</t>
  </si>
  <si>
    <t>C13</t>
  </si>
  <si>
    <t>Localization Service</t>
  </si>
  <si>
    <t>DS_LS</t>
  </si>
  <si>
    <r>
      <t>DS - FP8000 Camera - FP8000 Localization Service (0000012975 - FP8000 Camera) [</t>
    </r>
    <r>
      <rPr>
        <u/>
        <sz val="11"/>
        <color rgb="FF000080"/>
        <rFont val="Calibri"/>
        <family val="2"/>
        <scheme val="minor"/>
      </rPr>
      <t>DS_LS</t>
    </r>
    <r>
      <rPr>
        <sz val="11"/>
        <color theme="1"/>
        <rFont val="Calibri"/>
        <family val="2"/>
        <scheme val="minor"/>
      </rPr>
      <t>]</t>
    </r>
  </si>
  <si>
    <t>D0000065533NAV</t>
  </si>
  <si>
    <t>D0000069270NAV</t>
  </si>
  <si>
    <t>DI_CAMERA</t>
  </si>
  <si>
    <r>
      <t>DI - FP8000 Localization System -   (0000012975 - FP8000 Camera) [</t>
    </r>
    <r>
      <rPr>
        <u/>
        <sz val="11"/>
        <color rgb="FF000080"/>
        <rFont val="Calibri"/>
        <family val="2"/>
        <scheme val="minor"/>
      </rPr>
      <t>DI_CAMERA</t>
    </r>
    <r>
      <rPr>
        <sz val="11"/>
        <color theme="1"/>
        <rFont val="Calibri"/>
        <family val="2"/>
        <scheme val="minor"/>
      </rPr>
      <t>]</t>
    </r>
  </si>
  <si>
    <t>D0000062256NAV</t>
  </si>
  <si>
    <t>SDD_LS</t>
  </si>
  <si>
    <r>
      <t>SDD - FP8000 Camera - FP8000 Localization Service (0000012975 - FP8000 Camera) [</t>
    </r>
    <r>
      <rPr>
        <u/>
        <sz val="11"/>
        <color rgb="FF000080"/>
        <rFont val="Calibri"/>
        <family val="2"/>
        <scheme val="minor"/>
      </rPr>
      <t>SDD_LS</t>
    </r>
    <r>
      <rPr>
        <sz val="11"/>
        <color theme="1"/>
        <rFont val="Calibri"/>
        <family val="2"/>
        <scheme val="minor"/>
      </rPr>
      <t>]</t>
    </r>
  </si>
  <si>
    <t>D0000065242NAV</t>
  </si>
  <si>
    <t>SDD_TOOL</t>
  </si>
  <si>
    <r>
      <t>SDD - EL100038 Firmware, EL100043 Firmware, EL300407 Firmware (0000010131 - Nav Handpieces + Trackers for Neuro) [</t>
    </r>
    <r>
      <rPr>
        <u/>
        <sz val="11"/>
        <color rgb="FF000080"/>
        <rFont val="Calibri"/>
        <family val="2"/>
        <scheme val="minor"/>
      </rPr>
      <t>SDD_TOOL</t>
    </r>
    <r>
      <rPr>
        <sz val="11"/>
        <color theme="1"/>
        <rFont val="Calibri"/>
        <family val="2"/>
        <scheme val="minor"/>
      </rPr>
      <t>]</t>
    </r>
  </si>
  <si>
    <t>D0000062198NAV</t>
  </si>
  <si>
    <t>SDD_API</t>
  </si>
  <si>
    <r>
      <t>SDD - FP8000 Camera - Application Programming Interface (0000012975 - FP8000 Camera) [</t>
    </r>
    <r>
      <rPr>
        <u/>
        <sz val="11"/>
        <color rgb="FF000080"/>
        <rFont val="Calibri"/>
        <family val="2"/>
        <scheme val="minor"/>
      </rPr>
      <t>SDD_API</t>
    </r>
    <r>
      <rPr>
        <sz val="11"/>
        <color theme="1"/>
        <rFont val="Calibri"/>
        <family val="2"/>
        <scheme val="minor"/>
      </rPr>
      <t>]</t>
    </r>
  </si>
  <si>
    <t>D0000065269NAV</t>
  </si>
  <si>
    <t>C2: A firewall shall be installed and activated. Unused ports and services disabled
C8: Only ‘view-only’ remote access to the navigation system when a “Navigation User” is logged in</t>
  </si>
  <si>
    <r>
      <t>[</t>
    </r>
    <r>
      <rPr>
        <u/>
        <sz val="11"/>
        <color rgb="FF000080"/>
        <rFont val="Cambria"/>
        <family val="1"/>
      </rPr>
      <t>DI_PLATFORM.SR512021</t>
    </r>
    <r>
      <rPr>
        <sz val="11"/>
        <color theme="1"/>
        <rFont val="Cambria"/>
        <family val="1"/>
      </rPr>
      <t>] I/O ports are secured against unauthorised access
[</t>
    </r>
    <r>
      <rPr>
        <u/>
        <sz val="11"/>
        <color rgb="FF000080"/>
        <rFont val="Cambria"/>
        <family val="1"/>
      </rPr>
      <t>DI_PLATFORM.SR512025</t>
    </r>
    <r>
      <rPr>
        <sz val="11"/>
        <color theme="1"/>
        <rFont val="Cambria"/>
        <family val="1"/>
      </rPr>
      <t xml:space="preserve">] Remote Access is secured
</t>
    </r>
  </si>
  <si>
    <t>C2: A firewall shall be installed and activated. Unused ports and services disabled
C8: Only ‘view-only’ remote access to the navigation system when a “Navigation User” is logged in
C9: Protect FP8000 camera from being accessed from the hospital network</t>
  </si>
  <si>
    <r>
      <t>[</t>
    </r>
    <r>
      <rPr>
        <u/>
        <sz val="11"/>
        <color rgb="FF000080"/>
        <rFont val="Cambria"/>
        <family val="1"/>
      </rPr>
      <t>DI_PLATFORM.SR512021</t>
    </r>
    <r>
      <rPr>
        <sz val="11"/>
        <color theme="1"/>
        <rFont val="Cambria"/>
        <family val="1"/>
      </rPr>
      <t>] I/O ports are secured against unauthorised access
[</t>
    </r>
    <r>
      <rPr>
        <u/>
        <sz val="11"/>
        <color rgb="FF000080"/>
        <rFont val="Cambria"/>
        <family val="1"/>
      </rPr>
      <t>DI_PLATFORM.SR512025</t>
    </r>
    <r>
      <rPr>
        <sz val="11"/>
        <color theme="1"/>
        <rFont val="Cambria"/>
        <family val="1"/>
      </rPr>
      <t>] Remote Access is secured
[</t>
    </r>
    <r>
      <rPr>
        <u/>
        <sz val="11"/>
        <color rgb="FF000080"/>
        <rFont val="Cambria"/>
        <family val="1"/>
      </rPr>
      <t>DI_PLATFORM.SR512040</t>
    </r>
    <r>
      <rPr>
        <sz val="11"/>
        <color theme="1"/>
        <rFont val="Cambria"/>
        <family val="1"/>
      </rPr>
      <t xml:space="preserve">] Segregated FP8000 ethernet network.
</t>
    </r>
  </si>
  <si>
    <t xml:space="preserve">C2: A firewall shall be installed and activated. Unused ports and services disabled
C8: Only ‘view-only’ remote access to the navigation system when a “Navigation User” is logged in
</t>
  </si>
  <si>
    <r>
      <t>[</t>
    </r>
    <r>
      <rPr>
        <u/>
        <sz val="11"/>
        <color rgb="FF000080"/>
        <rFont val="Cambria"/>
        <family val="1"/>
      </rPr>
      <t>DI_PLATFORM.SR512021</t>
    </r>
    <r>
      <rPr>
        <sz val="11"/>
        <color theme="1"/>
        <rFont val="Cambria"/>
        <family val="1"/>
      </rPr>
      <t>] I/O ports are secured against unauthorised access
[</t>
    </r>
    <r>
      <rPr>
        <u/>
        <sz val="11"/>
        <color rgb="FF000080"/>
        <rFont val="Cambria"/>
        <family val="1"/>
      </rPr>
      <t>DI_PLATFORM.SR512025</t>
    </r>
    <r>
      <rPr>
        <sz val="11"/>
        <color theme="1"/>
        <rFont val="Cambria"/>
        <family val="1"/>
      </rPr>
      <t xml:space="preserve">] Remote Access is secured
</t>
    </r>
  </si>
  <si>
    <t xml:space="preserve">C1: Only Stryker approved applications can be executed by the "Navigation User"
C2: A firewall shall be installed and activated. Unused ports and services disabled
C8: Only ‘view-only’ remote access to the navigation system when a “Navigation User” is logged in
C23: No automatic software update of the Navigation System 
</t>
  </si>
  <si>
    <r>
      <t>[</t>
    </r>
    <r>
      <rPr>
        <u/>
        <sz val="11"/>
        <color rgb="FF000080"/>
        <rFont val="Cambria"/>
        <family val="1"/>
      </rPr>
      <t>DI_PLATFORM.SR512022</t>
    </r>
    <r>
      <rPr>
        <sz val="11"/>
        <color rgb="FF000000"/>
        <rFont val="Cambria"/>
        <family val="1"/>
      </rPr>
      <t>] Local User cannot execute commands on system level
[</t>
    </r>
    <r>
      <rPr>
        <u/>
        <sz val="11"/>
        <color rgb="FF000080"/>
        <rFont val="Cambria"/>
        <family val="1"/>
      </rPr>
      <t>DI_PLATFORM.SR512021</t>
    </r>
    <r>
      <rPr>
        <sz val="11"/>
        <color rgb="FF000000"/>
        <rFont val="Cambria"/>
        <family val="1"/>
      </rPr>
      <t>] I/O ports are secured against unauthorised access
[</t>
    </r>
    <r>
      <rPr>
        <u/>
        <sz val="11"/>
        <color rgb="FF000080"/>
        <rFont val="Cambria"/>
        <family val="1"/>
      </rPr>
      <t>DI_PLATFORM.SR512025</t>
    </r>
    <r>
      <rPr>
        <sz val="11"/>
        <color rgb="FF000000"/>
        <rFont val="Cambria"/>
        <family val="1"/>
      </rPr>
      <t>] Remote Access is secured
[</t>
    </r>
    <r>
      <rPr>
        <u/>
        <sz val="11"/>
        <color rgb="FF000080"/>
        <rFont val="Cambria"/>
        <family val="1"/>
      </rPr>
      <t>DI_PLATFORM.SR512050</t>
    </r>
    <r>
      <rPr>
        <sz val="11"/>
        <color rgb="FF000000"/>
        <rFont val="Cambria"/>
        <family val="1"/>
      </rPr>
      <t>] Prevention of automatic OS updates.
[</t>
    </r>
    <r>
      <rPr>
        <u/>
        <sz val="11"/>
        <color rgb="FF000080"/>
        <rFont val="Cambria"/>
        <family val="1"/>
      </rPr>
      <t>DI_PLATFORM.SR61041</t>
    </r>
    <r>
      <rPr>
        <sz val="11"/>
        <color rgb="FF000000"/>
        <rFont val="Cambria"/>
        <family val="1"/>
      </rPr>
      <t xml:space="preserve">]   Installation of Stryker Software (including OS updates)
</t>
    </r>
  </si>
  <si>
    <t>C23</t>
  </si>
  <si>
    <t xml:space="preserve">No automatic software update of the Navigation System </t>
  </si>
  <si>
    <r>
      <t>[</t>
    </r>
    <r>
      <rPr>
        <u/>
        <sz val="11"/>
        <color rgb="FF000080"/>
        <rFont val="Calibri"/>
        <family val="2"/>
        <scheme val="minor"/>
      </rPr>
      <t>DI_PLATFORM.SR512050</t>
    </r>
    <r>
      <rPr>
        <sz val="11"/>
        <color theme="1"/>
        <rFont val="Calibri"/>
        <family val="2"/>
        <scheme val="minor"/>
      </rPr>
      <t>] Prevention of automatic OS updates.
[</t>
    </r>
    <r>
      <rPr>
        <u/>
        <sz val="11"/>
        <color rgb="FF000080"/>
        <rFont val="Calibri"/>
        <family val="2"/>
        <scheme val="minor"/>
      </rPr>
      <t>DI_PLATFORM.SR61041</t>
    </r>
    <r>
      <rPr>
        <sz val="11"/>
        <color theme="1"/>
        <rFont val="Calibri"/>
        <family val="2"/>
        <scheme val="minor"/>
      </rPr>
      <t>]   Installation of Stryker Software (including OS updates)</t>
    </r>
  </si>
  <si>
    <t>C18: Physical lock of Navigation System service backdoor
C12: Use of  data Encryption while storing data
C15: Disposing temporary files
C14: The system ensures that data in logfile is masked with all available patient information</t>
  </si>
  <si>
    <t xml:space="preserve">C18: Physical lock of Navigation System service backdoor.
C19: Navigation camera can be opened only with special tools.
</t>
  </si>
  <si>
    <r>
      <t>[</t>
    </r>
    <r>
      <rPr>
        <u/>
        <sz val="11"/>
        <color rgb="FF000080"/>
        <rFont val="Cambria"/>
        <family val="1"/>
      </rPr>
      <t>DI_PLATFORM.SR512030</t>
    </r>
    <r>
      <rPr>
        <sz val="11"/>
        <color theme="1"/>
        <rFont val="Cambria"/>
        <family val="1"/>
      </rPr>
      <t xml:space="preserve">] Physical Protection by locking access to internal components such as Hard drives
[drawing KE308326]
Device can be opened only with special tools. All externally accessible screws are Torx. 
</t>
    </r>
  </si>
  <si>
    <t>C12: Use of  data Encryption while storing data
C15: Disposing temporary files
C14: The system ensures that data in logfile is masked with all available patient information</t>
  </si>
  <si>
    <r>
      <t>[</t>
    </r>
    <r>
      <rPr>
        <u/>
        <sz val="11"/>
        <color rgb="FF000080"/>
        <rFont val="Cambria"/>
        <family val="1"/>
      </rPr>
      <t>DI_PLATFORM.SR46060</t>
    </r>
    <r>
      <rPr>
        <sz val="11"/>
        <color theme="1"/>
        <rFont val="Cambria"/>
        <family val="1"/>
      </rPr>
      <t xml:space="preserve">] It is possible to unplug the system without power loss by using the integrated PowerBox. </t>
    </r>
  </si>
  <si>
    <t>C1: Only Stryker approved applications can be executed by the "Navigation User"
C2: A firewall shall be installed and activated. Unused ports and services disabled</t>
  </si>
  <si>
    <r>
      <t>[</t>
    </r>
    <r>
      <rPr>
        <u/>
        <sz val="11"/>
        <color rgb="FF000080"/>
        <rFont val="Cambria"/>
        <family val="1"/>
      </rPr>
      <t>DI_PLATFORM.SR512022</t>
    </r>
    <r>
      <rPr>
        <sz val="11"/>
        <color theme="1"/>
        <rFont val="Cambria"/>
        <family val="1"/>
      </rPr>
      <t>] Local User cannot execute commands on system level
[</t>
    </r>
    <r>
      <rPr>
        <u/>
        <sz val="11"/>
        <color rgb="FF000080"/>
        <rFont val="Cambria"/>
        <family val="1"/>
      </rPr>
      <t>DI_PLATFORM.SR512021</t>
    </r>
    <r>
      <rPr>
        <sz val="11"/>
        <color theme="1"/>
        <rFont val="Cambria"/>
        <family val="1"/>
      </rPr>
      <t>] I/O ports are secured against unauthorised access</t>
    </r>
  </si>
  <si>
    <t>C25</t>
  </si>
  <si>
    <t>Powersafe Unit shall be part of the system such that a temporary power failure does not interrupt the functioning of the navigation system for 6 minutes</t>
  </si>
  <si>
    <r>
      <t>[</t>
    </r>
    <r>
      <rPr>
        <u/>
        <sz val="11"/>
        <color rgb="FF000080"/>
        <rFont val="Calibri"/>
        <family val="2"/>
        <scheme val="minor"/>
      </rPr>
      <t>DI_PLATFORM.SR46060</t>
    </r>
    <r>
      <rPr>
        <sz val="11"/>
        <color theme="1"/>
        <rFont val="Calibri"/>
        <family val="2"/>
        <scheme val="minor"/>
      </rPr>
      <t xml:space="preserve">] It is possible to unplug the system without power loss by using the integrated PowerBox. </t>
    </r>
  </si>
  <si>
    <t xml:space="preserve">C3: Boot menu is protected by password
C5: It shall not be possible to manipulate system files or install malicious software in these sections
</t>
  </si>
  <si>
    <r>
      <t>[</t>
    </r>
    <r>
      <rPr>
        <u/>
        <sz val="11"/>
        <color rgb="FF000080"/>
        <rFont val="Cambria"/>
        <family val="1"/>
      </rPr>
      <t>DI_PLATFORM.SR512026</t>
    </r>
    <r>
      <rPr>
        <sz val="11"/>
        <color rgb="FF000000"/>
        <rFont val="Cambria"/>
        <family val="1"/>
      </rPr>
      <t>]</t>
    </r>
    <r>
      <rPr>
        <sz val="11"/>
        <color theme="1"/>
        <rFont val="Cambria"/>
        <family val="1"/>
      </rPr>
      <t xml:space="preserve"> Bootup is protected against manipulation]
</t>
    </r>
    <r>
      <rPr>
        <sz val="11"/>
        <color rgb="FF000000"/>
        <rFont val="Cambria"/>
        <family val="1"/>
      </rPr>
      <t>[</t>
    </r>
    <r>
      <rPr>
        <u/>
        <sz val="11"/>
        <color rgb="FF000080"/>
        <rFont val="Cambria"/>
        <family val="1"/>
      </rPr>
      <t>DI_PLATFORM.SR512024</t>
    </r>
    <r>
      <rPr>
        <sz val="11"/>
        <color rgb="FF000000"/>
        <rFont val="Cambria"/>
        <family val="1"/>
      </rPr>
      <t>]</t>
    </r>
    <r>
      <rPr>
        <sz val="11"/>
        <color theme="1"/>
        <rFont val="Cambria"/>
        <family val="1"/>
      </rPr>
      <t xml:space="preserve"> Operating System is protected against unautherized manipulation</t>
    </r>
  </si>
  <si>
    <t xml:space="preserve">C18: Physical lock of Navigation System service backdoor
C19: Navigation camera can be opened only with special tools
C21: Integrity of tool geometry and plausibility of localization data is checked
C27: Firmware and hardware version is stored on navigation camera.
</t>
  </si>
  <si>
    <r>
      <t>[</t>
    </r>
    <r>
      <rPr>
        <u/>
        <sz val="11"/>
        <color rgb="FF000080"/>
        <rFont val="Cambria"/>
        <family val="1"/>
      </rPr>
      <t>DI_PLATFORM.SR512030</t>
    </r>
    <r>
      <rPr>
        <sz val="11"/>
        <color rgb="FF000000"/>
        <rFont val="Cambria"/>
        <family val="1"/>
      </rPr>
      <t>] Physical Protection by locking access to internal components such as Hard drives
[drawing KE308326]
Device can be opened only with special tools. All externally accessible screws are Torx. 
[</t>
    </r>
    <r>
      <rPr>
        <u/>
        <sz val="11"/>
        <color rgb="FF000080"/>
        <rFont val="Cambria"/>
        <family val="1"/>
      </rPr>
      <t>DS_LS.SSR700</t>
    </r>
    <r>
      <rPr>
        <sz val="11"/>
        <color rgb="FF000000"/>
        <rFont val="Cambria"/>
        <family val="1"/>
      </rPr>
      <t>]
Integrity of all tool geometry is checked by OLS when a new tool gets registered
[</t>
    </r>
    <r>
      <rPr>
        <u/>
        <sz val="11"/>
        <color rgb="FF000080"/>
        <rFont val="Cambria"/>
        <family val="1"/>
      </rPr>
      <t>DS_LS.SSR645</t>
    </r>
    <r>
      <rPr>
        <sz val="11"/>
        <color rgb="FF000000"/>
        <rFont val="Cambria"/>
        <family val="1"/>
      </rPr>
      <t>], [</t>
    </r>
    <r>
      <rPr>
        <u/>
        <sz val="11"/>
        <color rgb="FF000080"/>
        <rFont val="Cambria"/>
        <family val="1"/>
      </rPr>
      <t>DS_LS.SSR650</t>
    </r>
    <r>
      <rPr>
        <sz val="11"/>
        <color rgb="FF000000"/>
        <rFont val="Cambria"/>
        <family val="1"/>
      </rPr>
      <t>]
Software detects localization errors by comparing current measured relative fiducial positions of a tracker object with initial relative fiducial positions and disables localization.
[</t>
    </r>
    <r>
      <rPr>
        <u/>
        <sz val="11"/>
        <color rgb="FF000080"/>
        <rFont val="Cambria"/>
        <family val="1"/>
      </rPr>
      <t>SDD_LS</t>
    </r>
    <r>
      <rPr>
        <sz val="11"/>
        <color rgb="FF000000"/>
        <rFont val="Cambria"/>
        <family val="1"/>
      </rPr>
      <t>]
Plausibility check after calculation of centroid position. Calculations of coordinates is terminated if boundaries of plausibility check are not met
[</t>
    </r>
    <r>
      <rPr>
        <u/>
        <sz val="11"/>
        <color rgb="FF000080"/>
        <rFont val="Cambria"/>
        <family val="1"/>
      </rPr>
      <t>SDD_API</t>
    </r>
    <r>
      <rPr>
        <sz val="11"/>
        <color rgb="FF000000"/>
        <rFont val="Cambria"/>
        <family val="1"/>
      </rPr>
      <t xml:space="preserve">] chapter 3.1 general properties
</t>
    </r>
  </si>
  <si>
    <t>C27</t>
  </si>
  <si>
    <t>Firmware and hardware version is stored on navigation camera</t>
  </si>
  <si>
    <r>
      <t>[</t>
    </r>
    <r>
      <rPr>
        <u/>
        <sz val="11"/>
        <color rgb="FF000080"/>
        <rFont val="Calibri"/>
        <family val="2"/>
        <scheme val="minor"/>
      </rPr>
      <t>SDD_API</t>
    </r>
    <r>
      <rPr>
        <sz val="11"/>
        <color rgb="FF000000"/>
        <rFont val="Calibri"/>
        <family val="2"/>
        <scheme val="minor"/>
      </rPr>
      <t>]</t>
    </r>
    <r>
      <rPr>
        <sz val="11"/>
        <color theme="1"/>
        <rFont val="Calibri"/>
        <family val="2"/>
        <scheme val="minor"/>
      </rPr>
      <t xml:space="preserve"> chapter 3.1 general properties</t>
    </r>
  </si>
  <si>
    <r>
      <t>DI - Flex - Platform (0000013017 - Flex Platform) [</t>
    </r>
    <r>
      <rPr>
        <u/>
        <sz val="11"/>
        <color rgb="FF000080"/>
        <rFont val="Calibri"/>
        <family val="2"/>
        <scheme val="minor"/>
      </rPr>
      <t>DI_PLATFORM</t>
    </r>
    <r>
      <rPr>
        <sz val="11"/>
        <color theme="1"/>
        <rFont val="Calibri"/>
        <family val="2"/>
        <scheme val="minor"/>
      </rPr>
      <t>]</t>
    </r>
  </si>
  <si>
    <t>RARC_PLATFORM</t>
  </si>
  <si>
    <r>
      <t>Risk Assessment - Flex - Platform (0000013017 - Flex Platform) [</t>
    </r>
    <r>
      <rPr>
        <u/>
        <sz val="11"/>
        <color rgb="FF000080"/>
        <rFont val="Calibri"/>
        <family val="2"/>
        <scheme val="minor"/>
      </rPr>
      <t>RARC_PLATFORM</t>
    </r>
    <r>
      <rPr>
        <sz val="11"/>
        <color theme="1"/>
        <rFont val="Calibri"/>
        <family val="2"/>
        <scheme val="minor"/>
      </rPr>
      <t>]</t>
    </r>
  </si>
  <si>
    <r>
      <t>[</t>
    </r>
    <r>
      <rPr>
        <u/>
        <sz val="11"/>
        <color rgb="FF000080"/>
        <rFont val="Cambria"/>
        <family val="1"/>
      </rPr>
      <t>RARC.RI040</t>
    </r>
    <r>
      <rPr>
        <sz val="11"/>
        <color rgb="FF000000"/>
        <rFont val="Cambria"/>
        <family val="1"/>
      </rPr>
      <t>]</t>
    </r>
  </si>
  <si>
    <r>
      <t>[</t>
    </r>
    <r>
      <rPr>
        <u/>
        <sz val="11"/>
        <color rgb="FF000080"/>
        <rFont val="Cambria"/>
        <family val="1"/>
      </rPr>
      <t>RARC.RI280</t>
    </r>
    <r>
      <rPr>
        <sz val="11"/>
        <color rgb="FF000000"/>
        <rFont val="Cambria"/>
        <family val="1"/>
      </rPr>
      <t>]</t>
    </r>
  </si>
  <si>
    <r>
      <t>[</t>
    </r>
    <r>
      <rPr>
        <u/>
        <sz val="11"/>
        <color rgb="FF000080"/>
        <rFont val="Cambria"/>
        <family val="1"/>
      </rPr>
      <t>RARC.RI190</t>
    </r>
    <r>
      <rPr>
        <sz val="11"/>
        <color rgb="FF000000"/>
        <rFont val="Cambria"/>
        <family val="1"/>
      </rPr>
      <t>]</t>
    </r>
  </si>
  <si>
    <t>Very low prevalence of the navigation system makes it an extremely unlikely target for any directed attacks. 
An attacker with access to the physically secure OR environment does have easier targets.</t>
  </si>
  <si>
    <t xml:space="preserve">Very low prevalence of the navigation system makes it an extremely unlikely target for any directed attacks. In the cases of EM and IR Communication the technology is based on close proximity (near field),  thus making a man-in-the middle attack very unlikely and increases the attack complexity. </t>
  </si>
  <si>
    <t>The Area of Attack, i.e. the Vulnarability of security related exploits in the OS is significantly reduced by the fact that a stripped down Linux Distribution is used. The likelyhood of exploits emerging during the product lifecycle is  as opposed to a more widely spread COTS such as a Windows OS for example. Furthermore,  the Security Operation Manual provided to the users contains information regarding updates and security patches.</t>
  </si>
  <si>
    <t>[SRS.F1230: Encryption of patient data at rest]</t>
  </si>
  <si>
    <t>The system ensures that data in logfile is masked with all available patient information and stored in an encrypted patient folder.</t>
  </si>
  <si>
    <t>Application</t>
  </si>
  <si>
    <r>
      <t>[</t>
    </r>
    <r>
      <rPr>
        <u/>
        <sz val="11"/>
        <color rgb="FF000080"/>
        <rFont val="Calibri"/>
        <family val="2"/>
        <scheme val="minor"/>
      </rPr>
      <t>DS_LS.SSR150</t>
    </r>
    <r>
      <rPr>
        <sz val="11"/>
        <color rgb="FF000000"/>
        <rFont val="Calibri"/>
        <family val="2"/>
        <scheme val="minor"/>
      </rPr>
      <t>]</t>
    </r>
    <r>
      <rPr>
        <sz val="11"/>
        <color theme="1"/>
        <rFont val="Calibri"/>
        <family val="2"/>
        <scheme val="minor"/>
      </rPr>
      <t xml:space="preserve">
Exclusive Configuration Mode: An LS consumer can grant exclusive rights so that no other consumer can change OLS configuration that might infringe tracking</t>
    </r>
  </si>
  <si>
    <t>Localization information can be granted exclusively</t>
  </si>
  <si>
    <t>DIOV_PLATFORM</t>
  </si>
  <si>
    <t>D0000065005NAV</t>
  </si>
  <si>
    <t>DIOV_EMBOX</t>
  </si>
  <si>
    <r>
      <t>DIOV - Q Guidance System - EM Tracking system - Flex EM Box (DC-0000002585 EM Box) [</t>
    </r>
    <r>
      <rPr>
        <u/>
        <sz val="11"/>
        <color rgb="FF000080"/>
        <rFont val="Calibri"/>
        <family val="2"/>
        <scheme val="minor"/>
      </rPr>
      <t>DIOV_EMBOX</t>
    </r>
    <r>
      <rPr>
        <sz val="11"/>
        <color theme="1"/>
        <rFont val="Calibri"/>
        <family val="2"/>
        <scheme val="minor"/>
      </rPr>
      <t>]</t>
    </r>
  </si>
  <si>
    <t>D0000065004NAV</t>
  </si>
  <si>
    <t>DIOV_EMSTYLET</t>
  </si>
  <si>
    <r>
      <t>DIOV - EM Tracking - EM Single Use Sterile Instruments (DC-0000002586 EM Stylet) [</t>
    </r>
    <r>
      <rPr>
        <u/>
        <sz val="11"/>
        <color rgb="FF000080"/>
        <rFont val="Calibri"/>
        <family val="2"/>
        <scheme val="minor"/>
      </rPr>
      <t>DIOV_EMSTYLET</t>
    </r>
    <r>
      <rPr>
        <sz val="11"/>
        <color theme="1"/>
        <rFont val="Calibri"/>
        <family val="2"/>
        <scheme val="minor"/>
      </rPr>
      <t>]</t>
    </r>
  </si>
  <si>
    <t>D0000072106NAV</t>
  </si>
  <si>
    <t>C35</t>
  </si>
  <si>
    <t>Separate login account for user, where system files can not be manipulated (write protected).</t>
  </si>
  <si>
    <t>C6: Password protection for user log in
C7: Standard user has read only rights on config files
C12: Use of  data Encryption while storing data
C35: Separate login account for user, where system files can not be manipulated (write protected).</t>
  </si>
  <si>
    <t>D0000039078</t>
  </si>
  <si>
    <t>DIOV_OPK</t>
  </si>
  <si>
    <t>D0000064363NAV</t>
  </si>
  <si>
    <r>
      <t>DIOV - Flex Platform - Flex Platform (0000013017 - Flex Platform) [</t>
    </r>
    <r>
      <rPr>
        <u/>
        <sz val="11"/>
        <color rgb="FF000080"/>
        <rFont val="Calibri"/>
        <family val="2"/>
        <scheme val="minor"/>
      </rPr>
      <t>DIOV_PLATFORM</t>
    </r>
    <r>
      <rPr>
        <sz val="11"/>
        <color theme="1"/>
        <rFont val="Calibri"/>
        <family val="2"/>
        <scheme val="minor"/>
      </rPr>
      <t>]</t>
    </r>
  </si>
  <si>
    <r>
      <t>[</t>
    </r>
    <r>
      <rPr>
        <u/>
        <sz val="11"/>
        <color rgb="FF000080"/>
        <rFont val="Cambria"/>
        <family val="1"/>
      </rPr>
      <t>DIOV_PLATFORM</t>
    </r>
    <r>
      <rPr>
        <sz val="11"/>
        <rFont val="Cambria"/>
        <family val="1"/>
      </rPr>
      <t>]</t>
    </r>
  </si>
  <si>
    <r>
      <t>[</t>
    </r>
    <r>
      <rPr>
        <u/>
        <sz val="11"/>
        <color rgb="FF000080"/>
        <rFont val="Cambria"/>
        <family val="1"/>
      </rPr>
      <t>DI_PLATFORM.SR512023</t>
    </r>
    <r>
      <rPr>
        <sz val="11"/>
        <color theme="1"/>
        <rFont val="Cambria"/>
        <family val="1"/>
      </rPr>
      <t>] Principle of least privileges. No Root user and other OS users have defined rights
[</t>
    </r>
    <r>
      <rPr>
        <u/>
        <sz val="11"/>
        <color rgb="FF000080"/>
        <rFont val="Cambria"/>
        <family val="1"/>
      </rPr>
      <t>SRS.F1230: Encryption of patient data at rest</t>
    </r>
    <r>
      <rPr>
        <sz val="11"/>
        <color theme="1"/>
        <rFont val="Cambria"/>
        <family val="1"/>
      </rPr>
      <t>]
[</t>
    </r>
    <r>
      <rPr>
        <u/>
        <sz val="11"/>
        <color rgb="FF000080"/>
        <rFont val="Cambria"/>
        <family val="1"/>
      </rPr>
      <t>SRS.F1200: System access in an authorized way only</t>
    </r>
    <r>
      <rPr>
        <sz val="11"/>
        <color theme="1"/>
        <rFont val="Cambria"/>
        <family val="1"/>
      </rPr>
      <t>]</t>
    </r>
  </si>
  <si>
    <r>
      <t>[</t>
    </r>
    <r>
      <rPr>
        <u/>
        <sz val="11"/>
        <color rgb="FF000080"/>
        <rFont val="Cambria"/>
        <family val="1"/>
      </rPr>
      <t>DIOV_OPK</t>
    </r>
    <r>
      <rPr>
        <sz val="11"/>
        <rFont val="Cambria"/>
        <family val="1"/>
      </rPr>
      <t>]
[</t>
    </r>
    <r>
      <rPr>
        <u/>
        <sz val="11"/>
        <color rgb="FF000080"/>
        <rFont val="Cambria"/>
        <family val="1"/>
      </rPr>
      <t>DIOV_PLATFORM</t>
    </r>
    <r>
      <rPr>
        <sz val="11"/>
        <rFont val="Cambria"/>
        <family val="1"/>
      </rPr>
      <t>]</t>
    </r>
  </si>
  <si>
    <r>
      <t>[</t>
    </r>
    <r>
      <rPr>
        <u/>
        <sz val="11"/>
        <color rgb="FF000080"/>
        <rFont val="Cambria"/>
        <family val="1"/>
      </rPr>
      <t>DI_PLATFORM.SR512030</t>
    </r>
    <r>
      <rPr>
        <sz val="11"/>
        <color theme="5" tint="-0.249977111117893"/>
        <rFont val="Cambria"/>
        <family val="1"/>
      </rPr>
      <t xml:space="preserve">] Physical Protection by locking access to internal components such as Hard drives
[drawing KE308326]
Device can be opened only with special tools. All externally accessible screws are Torx. 
</t>
    </r>
    <r>
      <rPr>
        <sz val="11"/>
        <color rgb="FF000000"/>
        <rFont val="Cambria"/>
        <family val="1"/>
      </rPr>
      <t>[</t>
    </r>
    <r>
      <rPr>
        <u/>
        <sz val="11"/>
        <color rgb="FF000080"/>
        <rFont val="Cambria"/>
        <family val="1"/>
      </rPr>
      <t>DI_CAMERA.SR1540</t>
    </r>
    <r>
      <rPr>
        <sz val="11"/>
        <color rgb="FF000000"/>
        <rFont val="Cambria"/>
        <family val="1"/>
      </rPr>
      <t>]</t>
    </r>
    <r>
      <rPr>
        <sz val="11"/>
        <color theme="5" tint="-0.249977111117893"/>
        <rFont val="Cambria"/>
        <family val="1"/>
      </rPr>
      <t xml:space="preserve"> Calibration data is secured by CRC method
</t>
    </r>
    <r>
      <rPr>
        <sz val="11"/>
        <color rgb="FF000000"/>
        <rFont val="Cambria"/>
        <family val="1"/>
      </rPr>
      <t>[</t>
    </r>
    <r>
      <rPr>
        <u/>
        <sz val="11"/>
        <color rgb="FF000080"/>
        <rFont val="Cambria"/>
        <family val="1"/>
      </rPr>
      <t>DI_CAMERA.SR1530</t>
    </r>
    <r>
      <rPr>
        <sz val="11"/>
        <color rgb="FF000000"/>
        <rFont val="Cambria"/>
        <family val="1"/>
      </rPr>
      <t>]</t>
    </r>
    <r>
      <rPr>
        <sz val="11"/>
        <color theme="5" tint="-0.249977111117893"/>
        <rFont val="Cambria"/>
        <family val="1"/>
      </rPr>
      <t xml:space="preserve">, </t>
    </r>
    <r>
      <rPr>
        <sz val="11"/>
        <color rgb="FF000000"/>
        <rFont val="Cambria"/>
        <family val="1"/>
      </rPr>
      <t>[</t>
    </r>
    <r>
      <rPr>
        <u/>
        <sz val="11"/>
        <color rgb="FF000080"/>
        <rFont val="Cambria"/>
        <family val="1"/>
      </rPr>
      <t>SDD_TOOL</t>
    </r>
    <r>
      <rPr>
        <sz val="11"/>
        <color rgb="FF000000"/>
        <rFont val="Cambria"/>
        <family val="1"/>
      </rPr>
      <t>]</t>
    </r>
    <r>
      <rPr>
        <sz val="11"/>
        <color theme="5" tint="-0.249977111117893"/>
        <rFont val="Cambria"/>
        <family val="1"/>
      </rPr>
      <t xml:space="preserve"> Instrument data is secured by CRC method
</t>
    </r>
    <r>
      <rPr>
        <sz val="11"/>
        <color rgb="FF000000"/>
        <rFont val="Cambria"/>
        <family val="1"/>
      </rPr>
      <t>[</t>
    </r>
    <r>
      <rPr>
        <u/>
        <sz val="11"/>
        <color rgb="FF000080"/>
        <rFont val="Cambria"/>
        <family val="1"/>
      </rPr>
      <t>DI_CAMERA.SR1530</t>
    </r>
    <r>
      <rPr>
        <sz val="11"/>
        <color rgb="FF000000"/>
        <rFont val="Cambria"/>
        <family val="1"/>
      </rPr>
      <t>]</t>
    </r>
    <r>
      <rPr>
        <sz val="11"/>
        <color theme="5" tint="-0.249977111117893"/>
        <rFont val="Cambria"/>
        <family val="1"/>
      </rPr>
      <t xml:space="preserve"> Data transmission from FP8000 camera device to FP8000 Library is secured by CRC method
</t>
    </r>
    <r>
      <rPr>
        <sz val="11"/>
        <color rgb="FF000000"/>
        <rFont val="Cambria"/>
        <family val="1"/>
      </rPr>
      <t>[</t>
    </r>
    <r>
      <rPr>
        <u/>
        <sz val="11"/>
        <color rgb="FF000080"/>
        <rFont val="Cambria"/>
        <family val="1"/>
      </rPr>
      <t>DS_LS.SSR700</t>
    </r>
    <r>
      <rPr>
        <sz val="11"/>
        <color rgb="FF000000"/>
        <rFont val="Cambria"/>
        <family val="1"/>
      </rPr>
      <t>]</t>
    </r>
    <r>
      <rPr>
        <sz val="11"/>
        <color theme="5" tint="-0.249977111117893"/>
        <rFont val="Cambria"/>
        <family val="1"/>
      </rPr>
      <t xml:space="preserve">
Integrity of all tool geometry is checked by OLS when a new tool gets registered
</t>
    </r>
    <r>
      <rPr>
        <sz val="11"/>
        <color rgb="FF000000"/>
        <rFont val="Cambria"/>
        <family val="1"/>
      </rPr>
      <t>[</t>
    </r>
    <r>
      <rPr>
        <u/>
        <sz val="11"/>
        <color rgb="FF000080"/>
        <rFont val="Cambria"/>
        <family val="1"/>
      </rPr>
      <t>DS_LS.SSR645</t>
    </r>
    <r>
      <rPr>
        <sz val="11"/>
        <color rgb="FF000000"/>
        <rFont val="Cambria"/>
        <family val="1"/>
      </rPr>
      <t>]</t>
    </r>
    <r>
      <rPr>
        <sz val="11"/>
        <color theme="5" tint="-0.249977111117893"/>
        <rFont val="Cambria"/>
        <family val="1"/>
      </rPr>
      <t xml:space="preserve">, </t>
    </r>
    <r>
      <rPr>
        <sz val="11"/>
        <color rgb="FF000000"/>
        <rFont val="Cambria"/>
        <family val="1"/>
      </rPr>
      <t>[</t>
    </r>
    <r>
      <rPr>
        <u/>
        <sz val="11"/>
        <color rgb="FF000080"/>
        <rFont val="Cambria"/>
        <family val="1"/>
      </rPr>
      <t>DS_LS.SSR650</t>
    </r>
    <r>
      <rPr>
        <sz val="11"/>
        <color rgb="FF000000"/>
        <rFont val="Cambria"/>
        <family val="1"/>
      </rPr>
      <t>]</t>
    </r>
    <r>
      <rPr>
        <sz val="11"/>
        <color theme="5" tint="-0.249977111117893"/>
        <rFont val="Cambria"/>
        <family val="1"/>
      </rPr>
      <t xml:space="preserve">
Software detects localization errors by comparing current measured relative fiducial positions of a tracker object with initial relative fiducial positions and disables localization.
</t>
    </r>
    <r>
      <rPr>
        <sz val="11"/>
        <color rgb="FF000000"/>
        <rFont val="Cambria"/>
        <family val="1"/>
      </rPr>
      <t>[</t>
    </r>
    <r>
      <rPr>
        <u/>
        <sz val="11"/>
        <color rgb="FF000080"/>
        <rFont val="Cambria"/>
        <family val="1"/>
      </rPr>
      <t>SDD_LS</t>
    </r>
    <r>
      <rPr>
        <sz val="11"/>
        <color rgb="FF000000"/>
        <rFont val="Cambria"/>
        <family val="1"/>
      </rPr>
      <t>]</t>
    </r>
    <r>
      <rPr>
        <sz val="11"/>
        <color theme="5" tint="-0.249977111117893"/>
        <rFont val="Cambria"/>
        <family val="1"/>
      </rPr>
      <t xml:space="preserve">
Plausibility check after calculation of centroid position. Calculations of coordinates is terminated if boundaries of plausibility check are not met
</t>
    </r>
    <r>
      <rPr>
        <sz val="11"/>
        <color rgb="FF000000"/>
        <rFont val="Cambria"/>
        <family val="1"/>
      </rPr>
      <t>[</t>
    </r>
    <r>
      <rPr>
        <u/>
        <sz val="11"/>
        <color rgb="FF000080"/>
        <rFont val="Cambria"/>
        <family val="1"/>
      </rPr>
      <t>DS_LS.SSR150</t>
    </r>
    <r>
      <rPr>
        <sz val="11"/>
        <color rgb="FF000000"/>
        <rFont val="Cambria"/>
        <family val="1"/>
      </rPr>
      <t>]</t>
    </r>
    <r>
      <rPr>
        <sz val="11"/>
        <color theme="5" tint="-0.249977111117893"/>
        <rFont val="Cambria"/>
        <family val="1"/>
      </rPr>
      <t xml:space="preserve">
Exclusive Configuration Mode: An LS cosumer can grant exclusive rights so that no other consumer can change OLS configuration that might infringe tracking
[</t>
    </r>
    <r>
      <rPr>
        <u/>
        <sz val="11"/>
        <color rgb="FF000080"/>
        <rFont val="Cambria"/>
        <family val="1"/>
      </rPr>
      <t>SRS.F2700: Register Patient Dialog</t>
    </r>
    <r>
      <rPr>
        <sz val="11"/>
        <color theme="5" tint="-0.249977111117893"/>
        <rFont val="Cambria"/>
        <family val="1"/>
      </rPr>
      <t>]
The software application prompts that surgeon has to verify the quality of the registration with a landmark check</t>
    </r>
  </si>
  <si>
    <t>DIOV_FP8000_CAMERA</t>
  </si>
  <si>
    <r>
      <t>DIOV - FP8000 Camera - SubSystem (0000012975 - FP8000 Camera) [</t>
    </r>
    <r>
      <rPr>
        <u/>
        <sz val="11"/>
        <color rgb="FF000080"/>
        <rFont val="Calibri"/>
        <family val="2"/>
        <scheme val="minor"/>
      </rPr>
      <t>DIOV_FP8000_CAMERA</t>
    </r>
    <r>
      <rPr>
        <sz val="11"/>
        <color theme="1"/>
        <rFont val="Calibri"/>
        <family val="2"/>
        <scheme val="minor"/>
      </rPr>
      <t>]</t>
    </r>
  </si>
  <si>
    <r>
      <t>[</t>
    </r>
    <r>
      <rPr>
        <u/>
        <sz val="11"/>
        <color rgb="FF000080"/>
        <rFont val="Cambria"/>
        <family val="1"/>
      </rPr>
      <t>DIOV_OPK</t>
    </r>
    <r>
      <rPr>
        <sz val="11"/>
        <rFont val="Cambria"/>
        <family val="1"/>
      </rPr>
      <t>]
[</t>
    </r>
    <r>
      <rPr>
        <u/>
        <sz val="11"/>
        <color rgb="FF000080"/>
        <rFont val="Cambria"/>
        <family val="1"/>
      </rPr>
      <t>DIOV_PLATFORM</t>
    </r>
    <r>
      <rPr>
        <sz val="11"/>
        <rFont val="Cambria"/>
        <family val="1"/>
      </rPr>
      <t>]
[</t>
    </r>
    <r>
      <rPr>
        <u/>
        <sz val="11"/>
        <color rgb="FF000080"/>
        <rFont val="Cambria"/>
        <family val="1"/>
      </rPr>
      <t>DIOV_FP8000_CAMERA</t>
    </r>
    <r>
      <rPr>
        <sz val="11"/>
        <rFont val="Cambria"/>
        <family val="1"/>
      </rPr>
      <t>]</t>
    </r>
  </si>
  <si>
    <r>
      <t>[</t>
    </r>
    <r>
      <rPr>
        <u/>
        <sz val="11"/>
        <color rgb="FF000080"/>
        <rFont val="Calibri"/>
        <family val="2"/>
        <scheme val="minor"/>
      </rPr>
      <t>SRS.F1200: System access in an authorized way only</t>
    </r>
    <r>
      <rPr>
        <sz val="11"/>
        <color rgb="FF000000"/>
        <rFont val="Calibri"/>
        <family val="2"/>
        <scheme val="minor"/>
      </rPr>
      <t>]</t>
    </r>
  </si>
  <si>
    <r>
      <t>[</t>
    </r>
    <r>
      <rPr>
        <u/>
        <sz val="11"/>
        <color rgb="FF000080"/>
        <rFont val="Cambria"/>
        <family val="1"/>
      </rPr>
      <t>DIOV_OPK</t>
    </r>
    <r>
      <rPr>
        <sz val="11"/>
        <rFont val="Cambria"/>
        <family val="1"/>
      </rPr>
      <t>]</t>
    </r>
  </si>
  <si>
    <r>
      <t>[</t>
    </r>
    <r>
      <rPr>
        <u/>
        <sz val="11"/>
        <color rgb="FF000080"/>
        <rFont val="Calibri"/>
        <family val="2"/>
        <scheme val="minor"/>
      </rPr>
      <t>SRS.F2700: Register Patient Dialog</t>
    </r>
    <r>
      <rPr>
        <sz val="11"/>
        <color theme="5" tint="-0.249977111117893"/>
        <rFont val="Calibri"/>
        <family val="2"/>
        <scheme val="minor"/>
      </rPr>
      <t xml:space="preserve">]
</t>
    </r>
    <r>
      <rPr>
        <sz val="11"/>
        <rFont val="Calibri"/>
        <family val="2"/>
        <scheme val="minor"/>
      </rPr>
      <t>The software application prompts that surgeon has to verify the quality of the registration with a landmark check</t>
    </r>
  </si>
  <si>
    <r>
      <t>SRS - Ortho Guidance Precision Knee System - Ortho Guidance Precision Knee Software (DC-0000002518 Precision Knee 6.0) [</t>
    </r>
    <r>
      <rPr>
        <u/>
        <sz val="11"/>
        <color rgb="FF000080"/>
        <rFont val="Calibri"/>
        <family val="2"/>
        <scheme val="minor"/>
      </rPr>
      <t>SRS</t>
    </r>
    <r>
      <rPr>
        <sz val="11"/>
        <color theme="1"/>
        <rFont val="Calibri"/>
        <family val="2"/>
        <scheme val="minor"/>
      </rPr>
      <t>]</t>
    </r>
  </si>
  <si>
    <r>
      <t>[</t>
    </r>
    <r>
      <rPr>
        <u/>
        <sz val="11"/>
        <color rgb="FF000080"/>
        <rFont val="Cambria"/>
        <family val="1"/>
      </rPr>
      <t>DI_PLATFORM.SR512023</t>
    </r>
    <r>
      <rPr>
        <sz val="11"/>
        <color theme="5" tint="-0.249977111117893"/>
        <rFont val="Cambria"/>
        <family val="1"/>
      </rPr>
      <t>]</t>
    </r>
    <r>
      <rPr>
        <sz val="11"/>
        <color rgb="FFC65911"/>
        <rFont val="Cambria"/>
        <family val="1"/>
      </rPr>
      <t xml:space="preserve"> </t>
    </r>
    <r>
      <rPr>
        <sz val="11"/>
        <color rgb="FF000000"/>
        <rFont val="Cambria"/>
        <family val="1"/>
      </rPr>
      <t>Principle of least privileges. No Root user and other OS users have defined rights</t>
    </r>
    <r>
      <rPr>
        <sz val="11"/>
        <color rgb="FFC65911"/>
        <rFont val="Cambria"/>
        <family val="1"/>
      </rPr>
      <t xml:space="preserve">
</t>
    </r>
    <r>
      <rPr>
        <sz val="11"/>
        <color theme="5" tint="-0.249977111117893"/>
        <rFont val="Cambria"/>
        <family val="1"/>
      </rPr>
      <t xml:space="preserve">
[</t>
    </r>
    <r>
      <rPr>
        <u/>
        <sz val="11"/>
        <color rgb="FF000080"/>
        <rFont val="Cambria"/>
        <family val="1"/>
      </rPr>
      <t>DI_PLATFORM.SR512025</t>
    </r>
    <r>
      <rPr>
        <sz val="11"/>
        <color theme="5" tint="-0.249977111117893"/>
        <rFont val="Cambria"/>
        <family val="1"/>
      </rPr>
      <t>]</t>
    </r>
    <r>
      <rPr>
        <sz val="11"/>
        <color rgb="FFC65911"/>
        <rFont val="Cambria"/>
        <family val="1"/>
      </rPr>
      <t xml:space="preserve"> </t>
    </r>
    <r>
      <rPr>
        <sz val="11"/>
        <color rgb="FF000000"/>
        <rFont val="Cambria"/>
        <family val="1"/>
      </rPr>
      <t xml:space="preserve">Remote Access is secured
</t>
    </r>
    <r>
      <rPr>
        <sz val="11"/>
        <color theme="5" tint="-0.249977111117893"/>
        <rFont val="Cambria"/>
        <family val="1"/>
      </rPr>
      <t xml:space="preserve">
[</t>
    </r>
    <r>
      <rPr>
        <u/>
        <sz val="11"/>
        <color rgb="FF000080"/>
        <rFont val="Cambria"/>
        <family val="1"/>
      </rPr>
      <t>SRS.F1230: Encryption of patient data at rest</t>
    </r>
    <r>
      <rPr>
        <sz val="11"/>
        <color theme="5" tint="-0.249977111117893"/>
        <rFont val="Cambria"/>
        <family val="1"/>
      </rPr>
      <t>]</t>
    </r>
    <r>
      <rPr>
        <sz val="11"/>
        <color rgb="FFC65911"/>
        <rFont val="Cambria"/>
        <family val="1"/>
      </rPr>
      <t xml:space="preserve">
</t>
    </r>
    <r>
      <rPr>
        <sz val="11"/>
        <color theme="5" tint="-0.249977111117893"/>
        <rFont val="Cambria"/>
        <family val="1"/>
      </rPr>
      <t xml:space="preserve">
[</t>
    </r>
    <r>
      <rPr>
        <u/>
        <sz val="11"/>
        <color rgb="FF000080"/>
        <rFont val="Cambria"/>
        <family val="1"/>
      </rPr>
      <t>SRS.F2230: Log file</t>
    </r>
    <r>
      <rPr>
        <sz val="11"/>
        <color theme="5" tint="-0.249977111117893"/>
        <rFont val="Cambria"/>
        <family val="1"/>
      </rPr>
      <t>]</t>
    </r>
    <r>
      <rPr>
        <sz val="11"/>
        <color rgb="FFC65911"/>
        <rFont val="Cambria"/>
        <family val="1"/>
      </rPr>
      <t xml:space="preserve">
</t>
    </r>
    <r>
      <rPr>
        <sz val="11"/>
        <color rgb="FF000000"/>
        <rFont val="Cambria"/>
        <family val="1"/>
      </rPr>
      <t>All patient information in logs like patient name anonymised or maske</t>
    </r>
    <r>
      <rPr>
        <sz val="11"/>
        <color theme="5" tint="-0.249977111117893"/>
        <rFont val="Cambria"/>
        <family val="1"/>
      </rPr>
      <t>d</t>
    </r>
  </si>
  <si>
    <r>
      <t>[</t>
    </r>
    <r>
      <rPr>
        <u/>
        <sz val="11"/>
        <color rgb="FF000080"/>
        <rFont val="Calibri"/>
        <family val="2"/>
        <scheme val="minor"/>
      </rPr>
      <t>SRS.F2230: Log file</t>
    </r>
    <r>
      <rPr>
        <sz val="11"/>
        <color rgb="FF000000"/>
        <rFont val="Calibri"/>
        <family val="2"/>
        <scheme val="minor"/>
      </rPr>
      <t xml:space="preserve">]
</t>
    </r>
    <r>
      <rPr>
        <sz val="11"/>
        <color theme="5" tint="-0.249977111117893"/>
        <rFont val="Calibri"/>
        <family val="2"/>
        <scheme val="minor"/>
      </rPr>
      <t xml:space="preserve">
</t>
    </r>
    <r>
      <rPr>
        <sz val="11"/>
        <rFont val="Calibri"/>
        <family val="2"/>
        <scheme val="minor"/>
      </rPr>
      <t>All patient information in logs like patient name anonymised or masked</t>
    </r>
  </si>
  <si>
    <r>
      <t>[</t>
    </r>
    <r>
      <rPr>
        <u/>
        <sz val="11"/>
        <color rgb="FF000080"/>
        <rFont val="Cambria"/>
        <family val="1"/>
      </rPr>
      <t>SRS.F1230: Encryption of patient data at rest</t>
    </r>
    <r>
      <rPr>
        <sz val="11"/>
        <color rgb="FFFF3F3F"/>
        <rFont val="Cambria"/>
        <family val="1"/>
      </rPr>
      <t xml:space="preserve">]
</t>
    </r>
    <r>
      <rPr>
        <sz val="11"/>
        <color rgb="FF000000"/>
        <rFont val="Cambria"/>
        <family val="1"/>
      </rPr>
      <t>[</t>
    </r>
    <r>
      <rPr>
        <u/>
        <sz val="11"/>
        <color rgb="FF000080"/>
        <rFont val="Cambria"/>
        <family val="1"/>
      </rPr>
      <t>SRS.F2230: Log file</t>
    </r>
    <r>
      <rPr>
        <sz val="11"/>
        <color rgb="FF000000"/>
        <rFont val="Cambria"/>
        <family val="1"/>
      </rPr>
      <t>]</t>
    </r>
    <r>
      <rPr>
        <sz val="11"/>
        <color rgb="FFFF3F3F"/>
        <rFont val="Cambria"/>
        <family val="1"/>
      </rPr>
      <t xml:space="preserve">
</t>
    </r>
    <r>
      <rPr>
        <sz val="11"/>
        <rFont val="Cambria"/>
        <family val="1"/>
      </rPr>
      <t>All patient information in logs like patient name anonymised or masked</t>
    </r>
  </si>
  <si>
    <t>D0000024194</t>
  </si>
  <si>
    <t>DI_SPIDER</t>
  </si>
  <si>
    <r>
      <t>DI - Spider - Spider (DC-0000002512 Spider) [</t>
    </r>
    <r>
      <rPr>
        <u/>
        <sz val="11"/>
        <color rgb="FF000080"/>
        <rFont val="Calibri"/>
        <family val="2"/>
        <scheme val="minor"/>
      </rPr>
      <t>DI_SPIDER</t>
    </r>
    <r>
      <rPr>
        <sz val="11"/>
        <color theme="1"/>
        <rFont val="Calibri"/>
        <family val="2"/>
        <scheme val="minor"/>
      </rPr>
      <t>]</t>
    </r>
  </si>
  <si>
    <t>Implementation of Risk Control Measures for Spider</t>
  </si>
  <si>
    <t>Verification of Risk Control Measures (Effectiveness)3</t>
  </si>
  <si>
    <r>
      <t>[</t>
    </r>
    <r>
      <rPr>
        <u/>
        <sz val="11"/>
        <color rgb="FF000080"/>
        <rFont val="Cambria"/>
        <family val="1"/>
      </rPr>
      <t>DIOV_SPIDER</t>
    </r>
    <r>
      <rPr>
        <sz val="11"/>
        <color rgb="FF000000"/>
        <rFont val="Cambria"/>
        <family val="1"/>
      </rPr>
      <t>]</t>
    </r>
  </si>
  <si>
    <r>
      <t>[</t>
    </r>
    <r>
      <rPr>
        <u/>
        <sz val="11"/>
        <color rgb="FF000080"/>
        <rFont val="Cambria"/>
        <family val="1"/>
      </rPr>
      <t>DIOV_OPK</t>
    </r>
    <r>
      <rPr>
        <sz val="11"/>
        <rFont val="Cambria"/>
        <family val="1"/>
      </rPr>
      <t xml:space="preserve">]
</t>
    </r>
    <r>
      <rPr>
        <sz val="11"/>
        <color rgb="FF000000"/>
        <rFont val="Cambria"/>
        <family val="1"/>
      </rPr>
      <t>[</t>
    </r>
    <r>
      <rPr>
        <u/>
        <sz val="11"/>
        <color rgb="FF000080"/>
        <rFont val="Cambria"/>
        <family val="1"/>
      </rPr>
      <t>DIOV_SPIDER</t>
    </r>
    <r>
      <rPr>
        <sz val="11"/>
        <color rgb="FF000000"/>
        <rFont val="Cambria"/>
        <family val="1"/>
      </rPr>
      <t>]</t>
    </r>
  </si>
  <si>
    <r>
      <t>[</t>
    </r>
    <r>
      <rPr>
        <u/>
        <sz val="11"/>
        <color rgb="FF000080"/>
        <rFont val="Cambria"/>
        <family val="1"/>
      </rPr>
      <t>DIOV_OPK</t>
    </r>
    <r>
      <rPr>
        <sz val="11"/>
        <rFont val="Cambria"/>
        <family val="1"/>
      </rPr>
      <t xml:space="preserve">]
</t>
    </r>
    <r>
      <rPr>
        <sz val="11"/>
        <color rgb="FF000000"/>
        <rFont val="Cambria"/>
        <family val="1"/>
      </rPr>
      <t>[</t>
    </r>
    <r>
      <rPr>
        <u/>
        <sz val="11"/>
        <color rgb="FF000080"/>
        <rFont val="Cambria"/>
        <family val="1"/>
      </rPr>
      <t>DIOV_SPIDER</t>
    </r>
    <r>
      <rPr>
        <sz val="11"/>
        <color rgb="FF000000"/>
        <rFont val="Cambria"/>
        <family val="1"/>
      </rPr>
      <t>]</t>
    </r>
    <r>
      <rPr>
        <sz val="11"/>
        <rFont val="Cambria"/>
        <family val="1"/>
      </rPr>
      <t xml:space="preserve">
[</t>
    </r>
    <r>
      <rPr>
        <u/>
        <sz val="11"/>
        <color rgb="FF000080"/>
        <rFont val="Cambria"/>
        <family val="1"/>
      </rPr>
      <t>DIOV_FP8000_CAMERA</t>
    </r>
    <r>
      <rPr>
        <sz val="11"/>
        <rFont val="Cambria"/>
        <family val="1"/>
      </rPr>
      <t>]</t>
    </r>
  </si>
  <si>
    <t>DIOV_SPIDER</t>
  </si>
  <si>
    <t>D0000059611</t>
  </si>
  <si>
    <r>
      <t>DIOV - Spider - Spider (DC-0000002512 Spider) [</t>
    </r>
    <r>
      <rPr>
        <u/>
        <sz val="11"/>
        <color rgb="FF000080"/>
        <rFont val="Calibri"/>
        <family val="2"/>
        <scheme val="minor"/>
      </rPr>
      <t>DIOV_SPIDER</t>
    </r>
    <r>
      <rPr>
        <sz val="11"/>
        <color theme="1"/>
        <rFont val="Calibri"/>
        <family val="2"/>
        <scheme val="minor"/>
      </rPr>
      <t>]</t>
    </r>
  </si>
  <si>
    <t>Reference to more detailed specification2</t>
  </si>
  <si>
    <r>
      <t>[</t>
    </r>
    <r>
      <rPr>
        <u/>
        <sz val="11"/>
        <color rgb="FF000080"/>
        <rFont val="Calibri"/>
        <family val="2"/>
        <scheme val="minor"/>
      </rPr>
      <t>DI_SPIDER.SR58020</t>
    </r>
    <r>
      <rPr>
        <sz val="11"/>
        <color theme="1"/>
        <rFont val="Calibri"/>
        <family val="2"/>
        <scheme val="minor"/>
      </rPr>
      <t>] Local User cannot execute commands on system level</t>
    </r>
  </si>
  <si>
    <r>
      <t>[</t>
    </r>
    <r>
      <rPr>
        <u/>
        <sz val="11"/>
        <color rgb="FF000080"/>
        <rFont val="Calibri"/>
        <family val="2"/>
        <scheme val="minor"/>
      </rPr>
      <t>DI_SPIDER.SR58010</t>
    </r>
    <r>
      <rPr>
        <sz val="11"/>
        <color theme="1"/>
        <rFont val="Calibri"/>
        <family val="2"/>
        <scheme val="minor"/>
      </rPr>
      <t>] I/O ports are secured against unauthorised access</t>
    </r>
  </si>
  <si>
    <r>
      <t>[</t>
    </r>
    <r>
      <rPr>
        <u/>
        <sz val="11"/>
        <color rgb="FF000080"/>
        <rFont val="Calibri"/>
        <family val="2"/>
        <scheme val="minor"/>
      </rPr>
      <t>DI_SPIDER.SR58060</t>
    </r>
    <r>
      <rPr>
        <sz val="11"/>
        <color theme="1"/>
        <rFont val="Calibri"/>
        <family val="2"/>
        <scheme val="minor"/>
      </rPr>
      <t>] Bootup is protected against manipulation]</t>
    </r>
  </si>
  <si>
    <r>
      <t>[</t>
    </r>
    <r>
      <rPr>
        <u/>
        <sz val="11"/>
        <color rgb="FF000080"/>
        <rFont val="Calibri"/>
        <family val="2"/>
        <scheme val="minor"/>
      </rPr>
      <t>DI_SPIDER.SR58040</t>
    </r>
    <r>
      <rPr>
        <sz val="11"/>
        <color theme="1"/>
        <rFont val="Calibri"/>
        <family val="2"/>
        <scheme val="minor"/>
      </rPr>
      <t>] Operating System is protected against unauthorized manipulation</t>
    </r>
  </si>
  <si>
    <r>
      <t>[</t>
    </r>
    <r>
      <rPr>
        <u/>
        <sz val="11"/>
        <color rgb="FF000080"/>
        <rFont val="Calibri"/>
        <family val="2"/>
        <scheme val="minor"/>
      </rPr>
      <t>DI_SPIDER.SR58030</t>
    </r>
    <r>
      <rPr>
        <sz val="11"/>
        <color theme="1"/>
        <rFont val="Calibri"/>
        <family val="2"/>
        <scheme val="minor"/>
      </rPr>
      <t>] Principle of least privileges. No Root user and other OS users have defined rights</t>
    </r>
  </si>
  <si>
    <r>
      <t>[</t>
    </r>
    <r>
      <rPr>
        <u/>
        <sz val="11"/>
        <color rgb="FF000080"/>
        <rFont val="Calibri"/>
        <family val="2"/>
        <scheme val="minor"/>
      </rPr>
      <t>DI_SPIDER.SR58050</t>
    </r>
    <r>
      <rPr>
        <sz val="11"/>
        <color theme="1"/>
        <rFont val="Calibri"/>
        <family val="2"/>
        <scheme val="minor"/>
      </rPr>
      <t>] Remote Access is secured</t>
    </r>
  </si>
  <si>
    <r>
      <t>[</t>
    </r>
    <r>
      <rPr>
        <u/>
        <sz val="11"/>
        <color rgb="FF000080"/>
        <rFont val="Calibri"/>
        <family val="2"/>
        <scheme val="minor"/>
      </rPr>
      <t>DI_SPIDER.SR58090</t>
    </r>
    <r>
      <rPr>
        <sz val="11"/>
        <color theme="1"/>
        <rFont val="Calibri"/>
        <family val="2"/>
        <scheme val="minor"/>
      </rPr>
      <t>] Segregated FP8000 ethernet network.</t>
    </r>
  </si>
  <si>
    <r>
      <t>[</t>
    </r>
    <r>
      <rPr>
        <u/>
        <sz val="11"/>
        <color rgb="FF000080"/>
        <rFont val="Calibri"/>
        <family val="2"/>
        <scheme val="minor"/>
      </rPr>
      <t>DI_SPIDER.SR58080</t>
    </r>
    <r>
      <rPr>
        <sz val="11"/>
        <color theme="1"/>
        <rFont val="Calibri"/>
        <family val="2"/>
        <scheme val="minor"/>
      </rPr>
      <t>] Physical Protection by locking access to internal components such as Hard drives</t>
    </r>
  </si>
  <si>
    <t>D0000023166</t>
  </si>
  <si>
    <t>SDS_APPMAN</t>
  </si>
  <si>
    <r>
      <t>DS - Flex - Application Manager (0000013017 - Flex Platform) [</t>
    </r>
    <r>
      <rPr>
        <u/>
        <sz val="11"/>
        <color rgb="FF000080"/>
        <rFont val="Calibri"/>
        <family val="2"/>
        <scheme val="minor"/>
      </rPr>
      <t>SDS_APPMAN</t>
    </r>
    <r>
      <rPr>
        <sz val="11"/>
        <color theme="1"/>
        <rFont val="Calibri"/>
        <family val="2"/>
        <scheme val="minor"/>
      </rPr>
      <t>]</t>
    </r>
  </si>
  <si>
    <r>
      <t>[</t>
    </r>
    <r>
      <rPr>
        <u/>
        <sz val="11"/>
        <color rgb="FF000080"/>
        <rFont val="Cambria"/>
        <family val="1"/>
      </rPr>
      <t>DI_SPIDER.SR58080: The system shall provide the possibility to physically lock the access to the internal components of the platform, including PC and hard drives.</t>
    </r>
    <r>
      <rPr>
        <sz val="11"/>
        <color rgb="FF000000"/>
        <rFont val="Cambria"/>
        <family val="1"/>
      </rPr>
      <t>]</t>
    </r>
    <r>
      <rPr>
        <sz val="11"/>
        <color rgb="FFC65911"/>
        <rFont val="Cambria"/>
        <family val="1"/>
      </rPr>
      <t xml:space="preserve"> 
</t>
    </r>
    <r>
      <rPr>
        <sz val="11"/>
        <color rgb="FF000000"/>
        <rFont val="Cambria"/>
        <family val="1"/>
      </rPr>
      <t xml:space="preserve">
[</t>
    </r>
    <r>
      <rPr>
        <u/>
        <sz val="11"/>
        <color rgb="FF000080"/>
        <rFont val="Cambria"/>
        <family val="1"/>
      </rPr>
      <t>SRS.F1230: Encryption of patient data at rest</t>
    </r>
    <r>
      <rPr>
        <sz val="11"/>
        <color rgb="FF000000"/>
        <rFont val="Cambria"/>
        <family val="1"/>
      </rPr>
      <t>]</t>
    </r>
    <r>
      <rPr>
        <sz val="11"/>
        <color rgb="FFC65911"/>
        <rFont val="Cambria"/>
        <family val="1"/>
      </rPr>
      <t xml:space="preserve">
</t>
    </r>
    <r>
      <rPr>
        <sz val="11"/>
        <color rgb="FF000000"/>
        <rFont val="Cambria"/>
        <family val="1"/>
      </rPr>
      <t xml:space="preserve">
[</t>
    </r>
    <r>
      <rPr>
        <u/>
        <sz val="11"/>
        <color rgb="FF000080"/>
        <rFont val="Cambria"/>
        <family val="1"/>
      </rPr>
      <t>SRS.F2230: Log file</t>
    </r>
    <r>
      <rPr>
        <sz val="11"/>
        <color rgb="FF000000"/>
        <rFont val="Cambria"/>
        <family val="1"/>
      </rPr>
      <t>]</t>
    </r>
    <r>
      <rPr>
        <sz val="11"/>
        <color rgb="FFC65911"/>
        <rFont val="Cambria"/>
        <family val="1"/>
      </rPr>
      <t xml:space="preserve">
</t>
    </r>
    <r>
      <rPr>
        <sz val="11"/>
        <color rgb="FF000000"/>
        <rFont val="Cambria"/>
        <family val="1"/>
      </rPr>
      <t>All patient information in logs like patient name anonymised or masked</t>
    </r>
  </si>
  <si>
    <r>
      <t>[</t>
    </r>
    <r>
      <rPr>
        <u/>
        <sz val="11"/>
        <color rgb="FF000080"/>
        <rFont val="Cambria"/>
        <family val="1"/>
      </rPr>
      <t>DI_PLATFORM.SR512030: The system shall provide the possibility to physically lock the access to the internal components of the flex platform, including PC and hard drives.</t>
    </r>
    <r>
      <rPr>
        <sz val="11"/>
        <color theme="5" tint="-0.249977111117893"/>
        <rFont val="Cambria"/>
        <family val="1"/>
      </rPr>
      <t>]</t>
    </r>
    <r>
      <rPr>
        <sz val="11"/>
        <color rgb="FFC65911"/>
        <rFont val="Cambria"/>
        <family val="1"/>
      </rPr>
      <t xml:space="preserve"> Physical Protection by locking access to internal components such as Hard drives
</t>
    </r>
    <r>
      <rPr>
        <sz val="11"/>
        <color theme="5" tint="-0.249977111117893"/>
        <rFont val="Cambria"/>
        <family val="1"/>
      </rPr>
      <t xml:space="preserve">
[</t>
    </r>
    <r>
      <rPr>
        <u/>
        <sz val="11"/>
        <color rgb="FF000080"/>
        <rFont val="Cambria"/>
        <family val="1"/>
      </rPr>
      <t>SRS.F1230: Encryption of patient data at rest</t>
    </r>
    <r>
      <rPr>
        <sz val="11"/>
        <color theme="5" tint="-0.249977111117893"/>
        <rFont val="Cambria"/>
        <family val="1"/>
      </rPr>
      <t>]</t>
    </r>
    <r>
      <rPr>
        <sz val="11"/>
        <color rgb="FFC65911"/>
        <rFont val="Cambria"/>
        <family val="1"/>
      </rPr>
      <t xml:space="preserve">
</t>
    </r>
    <r>
      <rPr>
        <sz val="11"/>
        <color theme="5" tint="-0.249977111117893"/>
        <rFont val="Cambria"/>
        <family val="1"/>
      </rPr>
      <t xml:space="preserve">
[</t>
    </r>
    <r>
      <rPr>
        <u/>
        <sz val="11"/>
        <color rgb="FF000080"/>
        <rFont val="Cambria"/>
        <family val="1"/>
      </rPr>
      <t>SRS.F2230: Log file</t>
    </r>
    <r>
      <rPr>
        <sz val="11"/>
        <color theme="5" tint="-0.249977111117893"/>
        <rFont val="Cambria"/>
        <family val="1"/>
      </rPr>
      <t>]</t>
    </r>
    <r>
      <rPr>
        <sz val="11"/>
        <color rgb="FFC65911"/>
        <rFont val="Cambria"/>
        <family val="1"/>
      </rPr>
      <t xml:space="preserve">
</t>
    </r>
    <r>
      <rPr>
        <sz val="11"/>
        <color rgb="FF000000"/>
        <rFont val="Cambria"/>
        <family val="1"/>
      </rPr>
      <t>All patient information in logs like patient name anonymised or maske</t>
    </r>
    <r>
      <rPr>
        <sz val="11"/>
        <color theme="5" tint="-0.249977111117893"/>
        <rFont val="Cambria"/>
        <family val="1"/>
      </rPr>
      <t>d</t>
    </r>
  </si>
  <si>
    <r>
      <t>[</t>
    </r>
    <r>
      <rPr>
        <u/>
        <sz val="11"/>
        <color rgb="FF000080"/>
        <rFont val="Calibri"/>
        <family val="2"/>
        <scheme val="minor"/>
      </rPr>
      <t>DI_SPIDER.SR58100</t>
    </r>
    <r>
      <rPr>
        <sz val="11"/>
        <color theme="1"/>
        <rFont val="Calibri"/>
        <family val="2"/>
        <scheme val="minor"/>
      </rPr>
      <t>] Prevention of automatic OS updates.
[</t>
    </r>
    <r>
      <rPr>
        <u/>
        <sz val="11"/>
        <color rgb="FF000080"/>
        <rFont val="Calibri"/>
        <family val="2"/>
        <scheme val="minor"/>
      </rPr>
      <t>SDS_APPMAN.TR37090: Installation of Applications]</t>
    </r>
    <r>
      <rPr>
        <sz val="11"/>
        <color rgb="FFFF0000"/>
        <rFont val="Calibri"/>
        <family val="2"/>
        <scheme val="minor"/>
      </rPr>
      <t xml:space="preserve">  </t>
    </r>
  </si>
  <si>
    <r>
      <t>[</t>
    </r>
    <r>
      <rPr>
        <u/>
        <sz val="11"/>
        <color rgb="FF000080"/>
        <rFont val="Cambria"/>
        <family val="1"/>
      </rPr>
      <t>DI_SPIDER.SR58020: Local command input on operating system level is not possible</t>
    </r>
    <r>
      <rPr>
        <sz val="11"/>
        <color rgb="FF000000"/>
        <rFont val="Cambria"/>
        <family val="1"/>
      </rPr>
      <t>] 
[</t>
    </r>
    <r>
      <rPr>
        <u/>
        <sz val="11"/>
        <color rgb="FF000080"/>
        <rFont val="Cambria"/>
        <family val="1"/>
      </rPr>
      <t>DI_SPIDER.SR58010: I/O port usage is secured against unauthorised access</t>
    </r>
    <r>
      <rPr>
        <sz val="11"/>
        <color rgb="FF000000"/>
        <rFont val="Cambria"/>
        <family val="1"/>
      </rPr>
      <t>] 
[</t>
    </r>
    <r>
      <rPr>
        <u/>
        <sz val="11"/>
        <color rgb="FF000080"/>
        <rFont val="Cambria"/>
        <family val="1"/>
      </rPr>
      <t>DI_SPIDER.SR58040: Operating System is protected against unauthorized manipulation</t>
    </r>
    <r>
      <rPr>
        <sz val="11"/>
        <color rgb="FF000000"/>
        <rFont val="Cambria"/>
        <family val="1"/>
      </rPr>
      <t xml:space="preserve">] </t>
    </r>
  </si>
  <si>
    <r>
      <t>[</t>
    </r>
    <r>
      <rPr>
        <u/>
        <sz val="11"/>
        <color rgb="FF000080"/>
        <rFont val="Cambria"/>
        <family val="1"/>
      </rPr>
      <t>DI_SPIDER.SR58020: Local command input on operating system level is not possible</t>
    </r>
    <r>
      <rPr>
        <sz val="11"/>
        <color theme="1"/>
        <rFont val="Cambria"/>
        <family val="1"/>
      </rPr>
      <t>]</t>
    </r>
    <r>
      <rPr>
        <sz val="11"/>
        <color rgb="FF000000"/>
        <rFont val="Cambria"/>
        <family val="1"/>
      </rPr>
      <t xml:space="preserve">
</t>
    </r>
    <r>
      <rPr>
        <sz val="11"/>
        <color theme="1"/>
        <rFont val="Cambria"/>
        <family val="1"/>
      </rPr>
      <t xml:space="preserve">
[</t>
    </r>
    <r>
      <rPr>
        <u/>
        <sz val="11"/>
        <color rgb="FF000080"/>
        <rFont val="Cambria"/>
        <family val="1"/>
      </rPr>
      <t>DI_SPIDER.SR58010: I/O port usage is secured against unauthorised access</t>
    </r>
    <r>
      <rPr>
        <sz val="11"/>
        <color theme="1"/>
        <rFont val="Cambria"/>
        <family val="1"/>
      </rPr>
      <t>]</t>
    </r>
    <r>
      <rPr>
        <sz val="11"/>
        <color rgb="FF000000"/>
        <rFont val="Cambria"/>
        <family val="1"/>
      </rPr>
      <t xml:space="preserve"> 
</t>
    </r>
    <r>
      <rPr>
        <sz val="11"/>
        <color theme="1"/>
        <rFont val="Cambria"/>
        <family val="1"/>
      </rPr>
      <t xml:space="preserve">
[</t>
    </r>
    <r>
      <rPr>
        <u/>
        <sz val="11"/>
        <color rgb="FF000080"/>
        <rFont val="Cambria"/>
        <family val="1"/>
      </rPr>
      <t>DI_SPIDER.SR58060: Bootup is protected against manipulation</t>
    </r>
    <r>
      <rPr>
        <sz val="11"/>
        <color theme="1"/>
        <rFont val="Cambria"/>
        <family val="1"/>
      </rPr>
      <t>]</t>
    </r>
    <r>
      <rPr>
        <sz val="11"/>
        <color rgb="FF000000"/>
        <rFont val="Cambria"/>
        <family val="1"/>
      </rPr>
      <t xml:space="preserve"> 
</t>
    </r>
    <r>
      <rPr>
        <sz val="11"/>
        <color theme="1"/>
        <rFont val="Cambria"/>
        <family val="1"/>
      </rPr>
      <t xml:space="preserve">
[</t>
    </r>
    <r>
      <rPr>
        <u/>
        <sz val="11"/>
        <color rgb="FF000080"/>
        <rFont val="Cambria"/>
        <family val="1"/>
      </rPr>
      <t>DI_SPIDER.SR58040: Operating System is protected against unauthorized manipulation</t>
    </r>
    <r>
      <rPr>
        <sz val="11"/>
        <color theme="1"/>
        <rFont val="Cambria"/>
        <family val="1"/>
      </rPr>
      <t>]</t>
    </r>
    <r>
      <rPr>
        <sz val="11"/>
        <color rgb="FF000000"/>
        <rFont val="Cambria"/>
        <family val="1"/>
      </rPr>
      <t xml:space="preserve"> </t>
    </r>
    <r>
      <rPr>
        <sz val="11"/>
        <color theme="1"/>
        <rFont val="Cambria"/>
        <family val="1"/>
      </rPr>
      <t xml:space="preserve">
</t>
    </r>
  </si>
  <si>
    <r>
      <t>[</t>
    </r>
    <r>
      <rPr>
        <u/>
        <sz val="11"/>
        <color rgb="FF000080"/>
        <rFont val="Cambria"/>
        <family val="1"/>
      </rPr>
      <t>DI_SPIDER.SR58030: Principle of least privileges</t>
    </r>
    <r>
      <rPr>
        <sz val="11"/>
        <color rgb="FF000000"/>
        <rFont val="Cambria"/>
        <family val="1"/>
      </rPr>
      <t>]</t>
    </r>
    <r>
      <rPr>
        <sz val="11"/>
        <color rgb="FFC65911"/>
        <rFont val="Cambria"/>
        <family val="1"/>
      </rPr>
      <t xml:space="preserve"> 
</t>
    </r>
    <r>
      <rPr>
        <sz val="11"/>
        <color rgb="FF000000"/>
        <rFont val="Cambria"/>
        <family val="1"/>
      </rPr>
      <t xml:space="preserve">
[</t>
    </r>
    <r>
      <rPr>
        <u/>
        <sz val="11"/>
        <color rgb="FF000080"/>
        <rFont val="Cambria"/>
        <family val="1"/>
      </rPr>
      <t>DI_SPIDER.SR58050: Remote access is secured</t>
    </r>
    <r>
      <rPr>
        <sz val="11"/>
        <color rgb="FF000000"/>
        <rFont val="Cambria"/>
        <family val="1"/>
      </rPr>
      <t>]</t>
    </r>
    <r>
      <rPr>
        <sz val="11"/>
        <color rgb="FFC65911"/>
        <rFont val="Cambria"/>
        <family val="1"/>
      </rPr>
      <t xml:space="preserve"> </t>
    </r>
    <r>
      <rPr>
        <sz val="11"/>
        <color rgb="FF000000"/>
        <rFont val="Cambria"/>
        <family val="1"/>
      </rPr>
      <t xml:space="preserve">
[</t>
    </r>
    <r>
      <rPr>
        <u/>
        <sz val="11"/>
        <color rgb="FF000080"/>
        <rFont val="Cambria"/>
        <family val="1"/>
      </rPr>
      <t>SRS.F1230: Encryption of patient data at rest</t>
    </r>
    <r>
      <rPr>
        <sz val="11"/>
        <color rgb="FF000000"/>
        <rFont val="Cambria"/>
        <family val="1"/>
      </rPr>
      <t>]</t>
    </r>
    <r>
      <rPr>
        <sz val="11"/>
        <color rgb="FFC65911"/>
        <rFont val="Cambria"/>
        <family val="1"/>
      </rPr>
      <t xml:space="preserve">
</t>
    </r>
    <r>
      <rPr>
        <sz val="11"/>
        <color rgb="FF000000"/>
        <rFont val="Cambria"/>
        <family val="1"/>
      </rPr>
      <t xml:space="preserve">
[</t>
    </r>
    <r>
      <rPr>
        <u/>
        <sz val="11"/>
        <color rgb="FF000080"/>
        <rFont val="Cambria"/>
        <family val="1"/>
      </rPr>
      <t>SRS.F2230: Log file</t>
    </r>
    <r>
      <rPr>
        <sz val="11"/>
        <color rgb="FF000000"/>
        <rFont val="Cambria"/>
        <family val="1"/>
      </rPr>
      <t>]</t>
    </r>
    <r>
      <rPr>
        <sz val="11"/>
        <color rgb="FFC65911"/>
        <rFont val="Cambria"/>
        <family val="1"/>
      </rPr>
      <t xml:space="preserve">
</t>
    </r>
    <r>
      <rPr>
        <sz val="11"/>
        <color rgb="FF000000"/>
        <rFont val="Cambria"/>
        <family val="1"/>
      </rPr>
      <t>All patient information in logs like patient name anonymised or masked</t>
    </r>
  </si>
  <si>
    <r>
      <t>[</t>
    </r>
    <r>
      <rPr>
        <u/>
        <sz val="11"/>
        <color rgb="FF000080"/>
        <rFont val="Cambria"/>
        <family val="1"/>
      </rPr>
      <t>DI_SPIDER.SR58030: Principle of least privileges</t>
    </r>
    <r>
      <rPr>
        <sz val="11"/>
        <color rgb="FF000000"/>
        <rFont val="Cambria"/>
        <family val="1"/>
      </rPr>
      <t>]</t>
    </r>
    <r>
      <rPr>
        <sz val="11"/>
        <color theme="1"/>
        <rFont val="Cambria"/>
        <family val="1"/>
      </rPr>
      <t xml:space="preserve"> 
[</t>
    </r>
    <r>
      <rPr>
        <u/>
        <sz val="11"/>
        <color rgb="FF000080"/>
        <rFont val="Cambria"/>
        <family val="1"/>
      </rPr>
      <t>SRS.F1230: Encryption of patient data at rest</t>
    </r>
    <r>
      <rPr>
        <sz val="11"/>
        <color theme="1"/>
        <rFont val="Cambria"/>
        <family val="1"/>
      </rPr>
      <t>]
[</t>
    </r>
    <r>
      <rPr>
        <u/>
        <sz val="11"/>
        <color rgb="FF000080"/>
        <rFont val="Cambria"/>
        <family val="1"/>
      </rPr>
      <t>SRS.F1200: System access in an authorized way only</t>
    </r>
    <r>
      <rPr>
        <sz val="11"/>
        <color theme="1"/>
        <rFont val="Cambria"/>
        <family val="1"/>
      </rPr>
      <t>]</t>
    </r>
  </si>
  <si>
    <r>
      <t>[</t>
    </r>
    <r>
      <rPr>
        <u/>
        <sz val="11"/>
        <color rgb="FF000080"/>
        <rFont val="Cambria"/>
        <family val="1"/>
      </rPr>
      <t>DI_SPIDER.SR58010: I/O port usage is secured against unauthorised access</t>
    </r>
    <r>
      <rPr>
        <sz val="11"/>
        <color theme="1"/>
        <rFont val="Cambria"/>
        <family val="1"/>
      </rPr>
      <t xml:space="preserve">] 
</t>
    </r>
    <r>
      <rPr>
        <sz val="11"/>
        <color rgb="FF000000"/>
        <rFont val="Cambria"/>
        <family val="1"/>
      </rPr>
      <t>[</t>
    </r>
    <r>
      <rPr>
        <u/>
        <sz val="11"/>
        <color rgb="FF000080"/>
        <rFont val="Cambria"/>
        <family val="1"/>
      </rPr>
      <t>DI_SPIDER.SR58050: Remote access is secured</t>
    </r>
    <r>
      <rPr>
        <sz val="11"/>
        <color rgb="FF000000"/>
        <rFont val="Cambria"/>
        <family val="1"/>
      </rPr>
      <t>]</t>
    </r>
    <r>
      <rPr>
        <sz val="11"/>
        <color theme="1"/>
        <rFont val="Cambria"/>
        <family val="1"/>
      </rPr>
      <t xml:space="preserve"> 
</t>
    </r>
    <r>
      <rPr>
        <sz val="11"/>
        <color rgb="FF000000"/>
        <rFont val="Cambria"/>
        <family val="1"/>
      </rPr>
      <t>[</t>
    </r>
    <r>
      <rPr>
        <u/>
        <sz val="11"/>
        <color rgb="FF000080"/>
        <rFont val="Cambria"/>
        <family val="1"/>
      </rPr>
      <t>DI_SPIDER.SR58090: Segregated FP8000 ethernet network.</t>
    </r>
    <r>
      <rPr>
        <sz val="11"/>
        <color rgb="FF000000"/>
        <rFont val="Cambria"/>
        <family val="1"/>
      </rPr>
      <t>]</t>
    </r>
  </si>
  <si>
    <r>
      <t>[</t>
    </r>
    <r>
      <rPr>
        <u/>
        <sz val="11"/>
        <color rgb="FF000080"/>
        <rFont val="Cambria"/>
        <family val="1"/>
      </rPr>
      <t>DI_SPIDER.SR58080: The system shall provide the possibility to physically lock the access to the internal components of the platform, including PC and hard drives.</t>
    </r>
    <r>
      <rPr>
        <sz val="11"/>
        <color rgb="FF000000"/>
        <rFont val="Cambria"/>
        <family val="1"/>
      </rPr>
      <t>]</t>
    </r>
    <r>
      <rPr>
        <sz val="11"/>
        <color rgb="FFC65911"/>
        <rFont val="Cambria"/>
        <family val="1"/>
      </rPr>
      <t xml:space="preserve"> 
[drawing KE308326]
Device can be opened only with special tools. All externally accessible screws are Torx. 
</t>
    </r>
    <r>
      <rPr>
        <sz val="11"/>
        <color rgb="FF000000"/>
        <rFont val="Cambria"/>
        <family val="1"/>
      </rPr>
      <t xml:space="preserve">
[</t>
    </r>
    <r>
      <rPr>
        <u/>
        <sz val="11"/>
        <color rgb="FF000080"/>
        <rFont val="Cambria"/>
        <family val="1"/>
      </rPr>
      <t>DI_CAMERA.SR1540</t>
    </r>
    <r>
      <rPr>
        <sz val="11"/>
        <color rgb="FF000000"/>
        <rFont val="Cambria"/>
        <family val="1"/>
      </rPr>
      <t>]</t>
    </r>
    <r>
      <rPr>
        <sz val="11"/>
        <color rgb="FFC65911"/>
        <rFont val="Cambria"/>
        <family val="1"/>
      </rPr>
      <t xml:space="preserve"> Calibration data is secured by CRC method</t>
    </r>
    <r>
      <rPr>
        <sz val="11"/>
        <color rgb="FF000000"/>
        <rFont val="Cambria"/>
        <family val="1"/>
      </rPr>
      <t xml:space="preserve">
[</t>
    </r>
    <r>
      <rPr>
        <u/>
        <sz val="11"/>
        <color rgb="FF000080"/>
        <rFont val="Cambria"/>
        <family val="1"/>
      </rPr>
      <t>DI_CAMERA.SR1530</t>
    </r>
    <r>
      <rPr>
        <sz val="11"/>
        <color rgb="FF000000"/>
        <rFont val="Cambria"/>
        <family val="1"/>
      </rPr>
      <t>]</t>
    </r>
    <r>
      <rPr>
        <sz val="11"/>
        <color rgb="FFC65911"/>
        <rFont val="Cambria"/>
        <family val="1"/>
      </rPr>
      <t>,</t>
    </r>
    <r>
      <rPr>
        <sz val="11"/>
        <color rgb="FF000000"/>
        <rFont val="Cambria"/>
        <family val="1"/>
      </rPr>
      <t xml:space="preserve"> [</t>
    </r>
    <r>
      <rPr>
        <u/>
        <sz val="11"/>
        <color rgb="FF000080"/>
        <rFont val="Cambria"/>
        <family val="1"/>
      </rPr>
      <t>SDD_TOOL</t>
    </r>
    <r>
      <rPr>
        <sz val="11"/>
        <color rgb="FF000000"/>
        <rFont val="Cambria"/>
        <family val="1"/>
      </rPr>
      <t>]</t>
    </r>
    <r>
      <rPr>
        <sz val="11"/>
        <color rgb="FFC65911"/>
        <rFont val="Cambria"/>
        <family val="1"/>
      </rPr>
      <t xml:space="preserve"> Instrument data is secured by CRC method</t>
    </r>
    <r>
      <rPr>
        <sz val="11"/>
        <color rgb="FF000000"/>
        <rFont val="Cambria"/>
        <family val="1"/>
      </rPr>
      <t xml:space="preserve">
[</t>
    </r>
    <r>
      <rPr>
        <u/>
        <sz val="11"/>
        <color rgb="FF000080"/>
        <rFont val="Cambria"/>
        <family val="1"/>
      </rPr>
      <t>DI_CAMERA.SR1530</t>
    </r>
    <r>
      <rPr>
        <sz val="11"/>
        <color rgb="FF000000"/>
        <rFont val="Cambria"/>
        <family val="1"/>
      </rPr>
      <t>]</t>
    </r>
    <r>
      <rPr>
        <sz val="11"/>
        <color rgb="FFC65911"/>
        <rFont val="Cambria"/>
        <family val="1"/>
      </rPr>
      <t xml:space="preserve"> Data transmission from FP8000 camera device to FP8000 Library is secured by CRC method
</t>
    </r>
    <r>
      <rPr>
        <sz val="11"/>
        <color rgb="FF000000"/>
        <rFont val="Cambria"/>
        <family val="1"/>
      </rPr>
      <t xml:space="preserve">
[</t>
    </r>
    <r>
      <rPr>
        <u/>
        <sz val="11"/>
        <color rgb="FF000080"/>
        <rFont val="Cambria"/>
        <family val="1"/>
      </rPr>
      <t>DS_LS.SSR700</t>
    </r>
    <r>
      <rPr>
        <sz val="11"/>
        <color rgb="FF000000"/>
        <rFont val="Cambria"/>
        <family val="1"/>
      </rPr>
      <t>]</t>
    </r>
    <r>
      <rPr>
        <sz val="11"/>
        <color rgb="FFC65911"/>
        <rFont val="Cambria"/>
        <family val="1"/>
      </rPr>
      <t xml:space="preserve">
Integrity of all tool geometry is checked by OLS when a new tool gets registered</t>
    </r>
    <r>
      <rPr>
        <sz val="11"/>
        <color rgb="FF000000"/>
        <rFont val="Cambria"/>
        <family val="1"/>
      </rPr>
      <t xml:space="preserve">
[</t>
    </r>
    <r>
      <rPr>
        <u/>
        <sz val="11"/>
        <color rgb="FF000080"/>
        <rFont val="Cambria"/>
        <family val="1"/>
      </rPr>
      <t>DS_LS.SSR645</t>
    </r>
    <r>
      <rPr>
        <sz val="11"/>
        <color rgb="FF000000"/>
        <rFont val="Cambria"/>
        <family val="1"/>
      </rPr>
      <t>]</t>
    </r>
    <r>
      <rPr>
        <sz val="11"/>
        <color rgb="FFC65911"/>
        <rFont val="Cambria"/>
        <family val="1"/>
      </rPr>
      <t>,</t>
    </r>
    <r>
      <rPr>
        <sz val="11"/>
        <color rgb="FF000000"/>
        <rFont val="Cambria"/>
        <family val="1"/>
      </rPr>
      <t xml:space="preserve"> [</t>
    </r>
    <r>
      <rPr>
        <u/>
        <sz val="11"/>
        <color rgb="FF000080"/>
        <rFont val="Cambria"/>
        <family val="1"/>
      </rPr>
      <t>DS_LS.SSR650</t>
    </r>
    <r>
      <rPr>
        <sz val="11"/>
        <color rgb="FF000000"/>
        <rFont val="Cambria"/>
        <family val="1"/>
      </rPr>
      <t>]</t>
    </r>
    <r>
      <rPr>
        <sz val="11"/>
        <color rgb="FFC65911"/>
        <rFont val="Cambria"/>
        <family val="1"/>
      </rPr>
      <t xml:space="preserve">
Software detects localization errors by comparing current measured relative fiducial positions of a tracker object with initial relative fiducial positions and disables localization.</t>
    </r>
    <r>
      <rPr>
        <sz val="11"/>
        <color rgb="FF000000"/>
        <rFont val="Cambria"/>
        <family val="1"/>
      </rPr>
      <t xml:space="preserve">
[</t>
    </r>
    <r>
      <rPr>
        <u/>
        <sz val="11"/>
        <color rgb="FF000080"/>
        <rFont val="Cambria"/>
        <family val="1"/>
      </rPr>
      <t>SDD_LS</t>
    </r>
    <r>
      <rPr>
        <sz val="11"/>
        <color rgb="FF000000"/>
        <rFont val="Cambria"/>
        <family val="1"/>
      </rPr>
      <t>]</t>
    </r>
    <r>
      <rPr>
        <sz val="11"/>
        <color rgb="FFC65911"/>
        <rFont val="Cambria"/>
        <family val="1"/>
      </rPr>
      <t xml:space="preserve">
Plausibility check after calculation of centroid position. Calculations of coordinates is terminated if boundaries of plausibility check are not met
</t>
    </r>
    <r>
      <rPr>
        <sz val="11"/>
        <color rgb="FF000000"/>
        <rFont val="Cambria"/>
        <family val="1"/>
      </rPr>
      <t xml:space="preserve">
[</t>
    </r>
    <r>
      <rPr>
        <u/>
        <sz val="11"/>
        <color rgb="FF000080"/>
        <rFont val="Cambria"/>
        <family val="1"/>
      </rPr>
      <t>DS_LS.SSR150</t>
    </r>
    <r>
      <rPr>
        <sz val="11"/>
        <color rgb="FF000000"/>
        <rFont val="Cambria"/>
        <family val="1"/>
      </rPr>
      <t>]</t>
    </r>
    <r>
      <rPr>
        <sz val="11"/>
        <color rgb="FFC65911"/>
        <rFont val="Cambria"/>
        <family val="1"/>
      </rPr>
      <t xml:space="preserve">
Exclusive Configuration Mode: An LS cosumer can grant exclusive rights so that no other consumer can change OLS configuration that might infringe tracking
</t>
    </r>
    <r>
      <rPr>
        <sz val="11"/>
        <color rgb="FF000000"/>
        <rFont val="Cambria"/>
        <family val="1"/>
      </rPr>
      <t xml:space="preserve">
[</t>
    </r>
    <r>
      <rPr>
        <u/>
        <sz val="11"/>
        <color rgb="FF000080"/>
        <rFont val="Cambria"/>
        <family val="1"/>
      </rPr>
      <t>SRS.F2700: Register Patient Dialog</t>
    </r>
    <r>
      <rPr>
        <sz val="11"/>
        <color rgb="FF000000"/>
        <rFont val="Cambria"/>
        <family val="1"/>
      </rPr>
      <t>]</t>
    </r>
    <r>
      <rPr>
        <sz val="11"/>
        <color rgb="FFC65911"/>
        <rFont val="Cambria"/>
        <family val="1"/>
      </rPr>
      <t xml:space="preserve">
The software application prompts that surgeon has to verify the quality of the registration with a landmark chec</t>
    </r>
    <r>
      <rPr>
        <sz val="11"/>
        <color rgb="FF000000"/>
        <rFont val="Cambria"/>
        <family val="1"/>
      </rPr>
      <t>k</t>
    </r>
  </si>
  <si>
    <r>
      <t>[</t>
    </r>
    <r>
      <rPr>
        <u/>
        <sz val="11"/>
        <color rgb="FF000080"/>
        <rFont val="Cambria"/>
        <family val="1"/>
      </rPr>
      <t>DI_SPIDER.SR58010: I/O port usage is secured against unauthorised access</t>
    </r>
    <r>
      <rPr>
        <sz val="11"/>
        <color theme="1"/>
        <rFont val="Cambria"/>
        <family val="1"/>
      </rPr>
      <t xml:space="preserve">]
</t>
    </r>
    <r>
      <rPr>
        <sz val="11"/>
        <color rgb="FF000000"/>
        <rFont val="Cambria"/>
        <family val="1"/>
      </rPr>
      <t>[</t>
    </r>
    <r>
      <rPr>
        <u/>
        <sz val="11"/>
        <color rgb="FF000080"/>
        <rFont val="Cambria"/>
        <family val="1"/>
      </rPr>
      <t>DI_SPIDER.SR58050: Remote access is secured</t>
    </r>
    <r>
      <rPr>
        <sz val="11"/>
        <color rgb="FF000000"/>
        <rFont val="Cambria"/>
        <family val="1"/>
      </rPr>
      <t>]</t>
    </r>
    <r>
      <rPr>
        <sz val="11"/>
        <color theme="1"/>
        <rFont val="Cambria"/>
        <family val="1"/>
      </rPr>
      <t xml:space="preserve"> 
</t>
    </r>
  </si>
  <si>
    <r>
      <t>[</t>
    </r>
    <r>
      <rPr>
        <u/>
        <sz val="11"/>
        <color rgb="FF000080"/>
        <rFont val="Cambria"/>
        <family val="1"/>
      </rPr>
      <t>DI_SPIDER.SR58010: I/O port usage is secured against unauthorised access</t>
    </r>
    <r>
      <rPr>
        <sz val="11"/>
        <color theme="1"/>
        <rFont val="Cambria"/>
        <family val="1"/>
      </rPr>
      <t xml:space="preserve">] 
</t>
    </r>
    <r>
      <rPr>
        <sz val="11"/>
        <color rgb="FF000000"/>
        <rFont val="Cambria"/>
        <family val="1"/>
      </rPr>
      <t>[</t>
    </r>
    <r>
      <rPr>
        <u/>
        <sz val="11"/>
        <color rgb="FF000080"/>
        <rFont val="Cambria"/>
        <family val="1"/>
      </rPr>
      <t>DI_SPIDER.SR58050: Remote access is secured</t>
    </r>
    <r>
      <rPr>
        <sz val="11"/>
        <color rgb="FF000000"/>
        <rFont val="Cambria"/>
        <family val="1"/>
      </rPr>
      <t>]</t>
    </r>
    <r>
      <rPr>
        <sz val="11"/>
        <color theme="1"/>
        <rFont val="Cambria"/>
        <family val="1"/>
      </rPr>
      <t xml:space="preserve"> 
</t>
    </r>
  </si>
  <si>
    <r>
      <t>[</t>
    </r>
    <r>
      <rPr>
        <u/>
        <sz val="11"/>
        <color rgb="FF000080"/>
        <rFont val="Cambria"/>
        <family val="1"/>
      </rPr>
      <t>DI_SPIDER.SR58080: The system shall provide the possibility to physically lock the access to the internal components of the platform, including PC and hard drives.</t>
    </r>
    <r>
      <rPr>
        <sz val="11"/>
        <color rgb="FF000000"/>
        <rFont val="Cambria"/>
        <family val="1"/>
      </rPr>
      <t xml:space="preserve">] 
[drawing KE308326]
Device can be opened only with special tools. All externally accessible screws are Torx. 
</t>
    </r>
  </si>
  <si>
    <r>
      <t>[</t>
    </r>
    <r>
      <rPr>
        <u/>
        <sz val="11"/>
        <color rgb="FF000080"/>
        <rFont val="Cambria"/>
        <family val="1"/>
      </rPr>
      <t>DI_SPIDER.SR58010: I/O port usage is secured against unauthorised access</t>
    </r>
    <r>
      <rPr>
        <sz val="11"/>
        <color theme="1"/>
        <rFont val="Cambria"/>
        <family val="1"/>
      </rPr>
      <t xml:space="preserve">] 
</t>
    </r>
    <r>
      <rPr>
        <sz val="11"/>
        <color rgb="FF000000"/>
        <rFont val="Cambria"/>
        <family val="1"/>
      </rPr>
      <t>[</t>
    </r>
    <r>
      <rPr>
        <u/>
        <sz val="11"/>
        <color rgb="FF000080"/>
        <rFont val="Cambria"/>
        <family val="1"/>
      </rPr>
      <t>DI_SPIDER.SR58040: Operating System is protected against unauthorized manipulation</t>
    </r>
    <r>
      <rPr>
        <sz val="11"/>
        <color rgb="FF000000"/>
        <rFont val="Cambria"/>
        <family val="1"/>
      </rPr>
      <t>]</t>
    </r>
    <r>
      <rPr>
        <sz val="11"/>
        <color theme="1"/>
        <rFont val="Cambria"/>
        <family val="1"/>
      </rPr>
      <t xml:space="preserve"> 
</t>
    </r>
    <r>
      <rPr>
        <sz val="11"/>
        <color rgb="FF000000"/>
        <rFont val="Cambria"/>
        <family val="1"/>
      </rPr>
      <t>[</t>
    </r>
    <r>
      <rPr>
        <u/>
        <sz val="11"/>
        <color rgb="FF000080"/>
        <rFont val="Cambria"/>
        <family val="1"/>
      </rPr>
      <t>DI_SPIDER.SR58090: Segregated FP8000 ethernet network.</t>
    </r>
    <r>
      <rPr>
        <sz val="11"/>
        <color rgb="FF000000"/>
        <rFont val="Cambria"/>
        <family val="1"/>
      </rPr>
      <t>]</t>
    </r>
    <r>
      <rPr>
        <sz val="11"/>
        <color theme="1"/>
        <rFont val="Cambria"/>
        <family val="1"/>
      </rPr>
      <t xml:space="preserve"> 
</t>
    </r>
  </si>
  <si>
    <r>
      <t>[</t>
    </r>
    <r>
      <rPr>
        <u/>
        <sz val="11"/>
        <color rgb="FF000080"/>
        <rFont val="Cambria"/>
        <family val="1"/>
      </rPr>
      <t>DI_SPIDER.SR58020: Local command input on operating system level is not possible</t>
    </r>
    <r>
      <rPr>
        <sz val="11"/>
        <color theme="1"/>
        <rFont val="Cambria"/>
        <family val="1"/>
      </rPr>
      <t>] 
[</t>
    </r>
    <r>
      <rPr>
        <u/>
        <sz val="11"/>
        <color rgb="FF000080"/>
        <rFont val="Cambria"/>
        <family val="1"/>
      </rPr>
      <t>DI_SPIDER.SR58010: I/O port usage is secured against unauthorised access</t>
    </r>
    <r>
      <rPr>
        <sz val="11"/>
        <color theme="1"/>
        <rFont val="Cambria"/>
        <family val="1"/>
      </rPr>
      <t>]</t>
    </r>
  </si>
  <si>
    <r>
      <t>[</t>
    </r>
    <r>
      <rPr>
        <u/>
        <sz val="11"/>
        <color rgb="FF000080"/>
        <rFont val="Cambria"/>
        <family val="1"/>
      </rPr>
      <t>DI_SPIDER.SR58060: Bootup is protected against manipulation</t>
    </r>
    <r>
      <rPr>
        <sz val="11"/>
        <color rgb="FF000000"/>
        <rFont val="Cambria"/>
        <family val="1"/>
      </rPr>
      <t>]</t>
    </r>
    <r>
      <rPr>
        <sz val="11"/>
        <color theme="1"/>
        <rFont val="Cambria"/>
        <family val="1"/>
      </rPr>
      <t xml:space="preserve">
</t>
    </r>
    <r>
      <rPr>
        <sz val="11"/>
        <color rgb="FF000000"/>
        <rFont val="Cambria"/>
        <family val="1"/>
      </rPr>
      <t>[</t>
    </r>
    <r>
      <rPr>
        <u/>
        <sz val="11"/>
        <color rgb="FF000080"/>
        <rFont val="Cambria"/>
        <family val="1"/>
      </rPr>
      <t>DI_SPIDER.SR58040: Operating System is protected against unauthorized manipulation</t>
    </r>
    <r>
      <rPr>
        <sz val="11"/>
        <color rgb="FF000000"/>
        <rFont val="Cambria"/>
        <family val="1"/>
      </rPr>
      <t>]</t>
    </r>
  </si>
  <si>
    <r>
      <t>[</t>
    </r>
    <r>
      <rPr>
        <u/>
        <sz val="11"/>
        <color rgb="FF000080"/>
        <rFont val="Cambria"/>
        <family val="1"/>
      </rPr>
      <t>DI_SPIDER.SR58010: I/O port usage is secured against unauthorised access</t>
    </r>
    <r>
      <rPr>
        <sz val="11"/>
        <color theme="1"/>
        <rFont val="Cambria"/>
        <family val="1"/>
      </rPr>
      <t xml:space="preserve">] 
</t>
    </r>
    <r>
      <rPr>
        <sz val="11"/>
        <color rgb="FF000000"/>
        <rFont val="Cambria"/>
        <family val="1"/>
      </rPr>
      <t>[</t>
    </r>
    <r>
      <rPr>
        <u/>
        <sz val="11"/>
        <color rgb="FF000080"/>
        <rFont val="Cambria"/>
        <family val="1"/>
      </rPr>
      <t>DI_SPIDER.SR58050: Remote access is secured</t>
    </r>
    <r>
      <rPr>
        <sz val="11"/>
        <color rgb="FF000000"/>
        <rFont val="Cambria"/>
        <family val="1"/>
      </rPr>
      <t>]</t>
    </r>
    <r>
      <rPr>
        <sz val="11"/>
        <color theme="1"/>
        <rFont val="Cambria"/>
        <family val="1"/>
      </rPr>
      <t xml:space="preserve"> 
</t>
    </r>
    <r>
      <rPr>
        <sz val="11"/>
        <color rgb="FF000000"/>
        <rFont val="Cambria"/>
        <family val="1"/>
      </rPr>
      <t>[</t>
    </r>
    <r>
      <rPr>
        <u/>
        <sz val="11"/>
        <color rgb="FF000080"/>
        <rFont val="Cambria"/>
        <family val="1"/>
      </rPr>
      <t>DI_SPIDER.SR58090: Segregated FP8000 ethernet network.</t>
    </r>
    <r>
      <rPr>
        <sz val="11"/>
        <color rgb="FF000000"/>
        <rFont val="Cambria"/>
        <family val="1"/>
      </rPr>
      <t>]</t>
    </r>
    <r>
      <rPr>
        <sz val="11"/>
        <color theme="1"/>
        <rFont val="Cambria"/>
        <family val="1"/>
      </rPr>
      <t xml:space="preserve"> 
</t>
    </r>
  </si>
  <si>
    <r>
      <t>[</t>
    </r>
    <r>
      <rPr>
        <u/>
        <sz val="11"/>
        <color rgb="FF000080"/>
        <rFont val="Cambria"/>
        <family val="1"/>
      </rPr>
      <t>DI_SPIDER.SR58080: The system shall provide the possibility to physically lock the access to the internal components of the platform, including PC and hard drives.</t>
    </r>
    <r>
      <rPr>
        <sz val="11"/>
        <color rgb="FF000000"/>
        <rFont val="Cambria"/>
        <family val="1"/>
      </rPr>
      <t>] 
[drawing KE308326]
Device can be opened only with special tools. All externally accessible screws are Torx. 
[</t>
    </r>
    <r>
      <rPr>
        <u/>
        <sz val="11"/>
        <color rgb="FF000080"/>
        <rFont val="Cambria"/>
        <family val="1"/>
      </rPr>
      <t>DS_LS.SSR700</t>
    </r>
    <r>
      <rPr>
        <sz val="11"/>
        <color rgb="FF000000"/>
        <rFont val="Cambria"/>
        <family val="1"/>
      </rPr>
      <t>]
Integrity of all tool geometry is checked by OLS when a new tool gets registered
[</t>
    </r>
    <r>
      <rPr>
        <u/>
        <sz val="11"/>
        <color rgb="FF000080"/>
        <rFont val="Cambria"/>
        <family val="1"/>
      </rPr>
      <t>DS_LS.SSR645</t>
    </r>
    <r>
      <rPr>
        <sz val="11"/>
        <color rgb="FF000000"/>
        <rFont val="Cambria"/>
        <family val="1"/>
      </rPr>
      <t>], [</t>
    </r>
    <r>
      <rPr>
        <u/>
        <sz val="11"/>
        <color rgb="FF000080"/>
        <rFont val="Cambria"/>
        <family val="1"/>
      </rPr>
      <t>DS_LS.SSR650</t>
    </r>
    <r>
      <rPr>
        <sz val="11"/>
        <color rgb="FF000000"/>
        <rFont val="Cambria"/>
        <family val="1"/>
      </rPr>
      <t>]
Software detects localization errors by comparing current measured relative fiducial positions of a tracker object with initial relative fiducial positions and disables localization.
[</t>
    </r>
    <r>
      <rPr>
        <u/>
        <sz val="11"/>
        <color rgb="FF000080"/>
        <rFont val="Cambria"/>
        <family val="1"/>
      </rPr>
      <t>SDD_LS</t>
    </r>
    <r>
      <rPr>
        <sz val="11"/>
        <color rgb="FF000000"/>
        <rFont val="Cambria"/>
        <family val="1"/>
      </rPr>
      <t>]
Plausibility check after calculation of centroid position. Calculations of coordinates is terminated if boundaries of plausibility check are not met
[</t>
    </r>
    <r>
      <rPr>
        <u/>
        <sz val="11"/>
        <color rgb="FF000080"/>
        <rFont val="Cambria"/>
        <family val="1"/>
      </rPr>
      <t>SDD_API</t>
    </r>
    <r>
      <rPr>
        <sz val="11"/>
        <color rgb="FF000000"/>
        <rFont val="Cambria"/>
        <family val="1"/>
      </rPr>
      <t xml:space="preserve">] chapter 3.1 general properties
</t>
    </r>
  </si>
  <si>
    <r>
      <t>[</t>
    </r>
    <r>
      <rPr>
        <u/>
        <sz val="11"/>
        <color rgb="FF000080"/>
        <rFont val="Cambria"/>
        <family val="1"/>
      </rPr>
      <t>DI_SPIDER.SR58020: Local command input on operating system level is not possible</t>
    </r>
    <r>
      <rPr>
        <sz val="11"/>
        <color theme="1"/>
        <rFont val="Cambria"/>
        <family val="1"/>
      </rPr>
      <t>]</t>
    </r>
    <r>
      <rPr>
        <sz val="11"/>
        <color rgb="FF000000"/>
        <rFont val="Cambria"/>
        <family val="1"/>
      </rPr>
      <t xml:space="preserve"> 
</t>
    </r>
    <r>
      <rPr>
        <sz val="11"/>
        <color theme="1"/>
        <rFont val="Cambria"/>
        <family val="1"/>
      </rPr>
      <t xml:space="preserve">
[</t>
    </r>
    <r>
      <rPr>
        <u/>
        <sz val="11"/>
        <color rgb="FF000080"/>
        <rFont val="Cambria"/>
        <family val="1"/>
      </rPr>
      <t>DI_SPIDER.SR58010: I/O port usage is secured against unauthorised access</t>
    </r>
    <r>
      <rPr>
        <sz val="11"/>
        <color theme="1"/>
        <rFont val="Cambria"/>
        <family val="1"/>
      </rPr>
      <t>]</t>
    </r>
    <r>
      <rPr>
        <sz val="11"/>
        <color rgb="FF000000"/>
        <rFont val="Cambria"/>
        <family val="1"/>
      </rPr>
      <t xml:space="preserve">
</t>
    </r>
    <r>
      <rPr>
        <sz val="11"/>
        <color theme="1"/>
        <rFont val="Cambria"/>
        <family val="1"/>
      </rPr>
      <t xml:space="preserve">
[</t>
    </r>
    <r>
      <rPr>
        <u/>
        <sz val="11"/>
        <color rgb="FF000080"/>
        <rFont val="Cambria"/>
        <family val="1"/>
      </rPr>
      <t>DI_SPIDER.SR58050: Remote access is secured</t>
    </r>
    <r>
      <rPr>
        <sz val="11"/>
        <color theme="1"/>
        <rFont val="Cambria"/>
        <family val="1"/>
      </rPr>
      <t>]</t>
    </r>
    <r>
      <rPr>
        <sz val="11"/>
        <color rgb="FF000000"/>
        <rFont val="Cambria"/>
        <family val="1"/>
      </rPr>
      <t xml:space="preserve"> 
</t>
    </r>
    <r>
      <rPr>
        <sz val="11"/>
        <color theme="1"/>
        <rFont val="Cambria"/>
        <family val="1"/>
      </rPr>
      <t xml:space="preserve">
[</t>
    </r>
    <r>
      <rPr>
        <u/>
        <sz val="11"/>
        <color rgb="FF000080"/>
        <rFont val="Cambria"/>
        <family val="1"/>
      </rPr>
      <t>DI_SPIDER.SR58100: Prevent automatic update</t>
    </r>
    <r>
      <rPr>
        <sz val="11"/>
        <color theme="1"/>
        <rFont val="Cambria"/>
        <family val="1"/>
      </rPr>
      <t>]</t>
    </r>
    <r>
      <rPr>
        <sz val="11"/>
        <color rgb="FF000000"/>
        <rFont val="Cambria"/>
        <family val="1"/>
      </rPr>
      <t xml:space="preserve"> </t>
    </r>
    <r>
      <rPr>
        <sz val="11"/>
        <color theme="1"/>
        <rFont val="Cambria"/>
        <family val="1"/>
      </rPr>
      <t xml:space="preserve">
[</t>
    </r>
    <r>
      <rPr>
        <u/>
        <sz val="11"/>
        <color rgb="FF000080"/>
        <rFont val="Cambria"/>
        <family val="1"/>
      </rPr>
      <t>SDS_APPMAN.TR37090</t>
    </r>
    <r>
      <rPr>
        <sz val="11"/>
        <color theme="1"/>
        <rFont val="Cambria"/>
        <family val="1"/>
      </rPr>
      <t>]</t>
    </r>
    <r>
      <rPr>
        <sz val="11"/>
        <color rgb="FF000000"/>
        <rFont val="Cambria"/>
        <family val="1"/>
      </rPr>
      <t xml:space="preserve">   Installation of Stryker Software (including OS updates)</t>
    </r>
    <r>
      <rPr>
        <sz val="11"/>
        <color theme="1"/>
        <rFont val="Cambria"/>
        <family val="1"/>
      </rPr>
      <t xml:space="preserve">
</t>
    </r>
  </si>
  <si>
    <r>
      <t>[</t>
    </r>
    <r>
      <rPr>
        <u/>
        <sz val="11"/>
        <color rgb="FF000080"/>
        <rFont val="Cambria"/>
        <family val="1"/>
      </rPr>
      <t>DI_SPIDER.SR58020: Local command input on operating system level is not possible</t>
    </r>
    <r>
      <rPr>
        <sz val="11"/>
        <color theme="1"/>
        <rFont val="Cambria"/>
        <family val="1"/>
      </rPr>
      <t>]</t>
    </r>
    <r>
      <rPr>
        <sz val="11"/>
        <color rgb="FF000000"/>
        <rFont val="Cambria"/>
        <family val="1"/>
      </rPr>
      <t xml:space="preserve"> 
</t>
    </r>
    <r>
      <rPr>
        <sz val="11"/>
        <color theme="1"/>
        <rFont val="Cambria"/>
        <family val="1"/>
      </rPr>
      <t xml:space="preserve">
[</t>
    </r>
    <r>
      <rPr>
        <u/>
        <sz val="11"/>
        <color rgb="FF000080"/>
        <rFont val="Cambria"/>
        <family val="1"/>
      </rPr>
      <t>DI_SPIDER.SR58010: I/O port usage is secured against unauthorised access</t>
    </r>
    <r>
      <rPr>
        <sz val="11"/>
        <color theme="1"/>
        <rFont val="Cambria"/>
        <family val="1"/>
      </rPr>
      <t>]</t>
    </r>
    <r>
      <rPr>
        <sz val="11"/>
        <color rgb="FF000000"/>
        <rFont val="Cambria"/>
        <family val="1"/>
      </rPr>
      <t xml:space="preserve"> 
</t>
    </r>
    <r>
      <rPr>
        <sz val="11"/>
        <color theme="1"/>
        <rFont val="Cambria"/>
        <family val="1"/>
      </rPr>
      <t xml:space="preserve">
[</t>
    </r>
    <r>
      <rPr>
        <u/>
        <sz val="11"/>
        <color rgb="FF000080"/>
        <rFont val="Cambria"/>
        <family val="1"/>
      </rPr>
      <t>DI_SPIDER.SR58060: Bootup is protected against manipulation</t>
    </r>
    <r>
      <rPr>
        <sz val="11"/>
        <color theme="1"/>
        <rFont val="Cambria"/>
        <family val="1"/>
      </rPr>
      <t>]</t>
    </r>
    <r>
      <rPr>
        <sz val="11"/>
        <color rgb="FF000000"/>
        <rFont val="Cambria"/>
        <family val="1"/>
      </rPr>
      <t xml:space="preserve"> 
</t>
    </r>
    <r>
      <rPr>
        <sz val="11"/>
        <color theme="1"/>
        <rFont val="Cambria"/>
        <family val="1"/>
      </rPr>
      <t xml:space="preserve">
[</t>
    </r>
    <r>
      <rPr>
        <u/>
        <sz val="11"/>
        <color rgb="FF000080"/>
        <rFont val="Cambria"/>
        <family val="1"/>
      </rPr>
      <t>DI_SPIDER.SR58040: Operating System is protected against unauthorized manipulation</t>
    </r>
    <r>
      <rPr>
        <sz val="11"/>
        <color theme="1"/>
        <rFont val="Cambria"/>
        <family val="1"/>
      </rPr>
      <t>]</t>
    </r>
    <r>
      <rPr>
        <sz val="11"/>
        <color rgb="FF000000"/>
        <rFont val="Cambria"/>
        <family val="1"/>
      </rPr>
      <t xml:space="preserve"> 
Root access is not available locally. (ssh only): Thus Admin credentials cannot be stolen by means of keylogger. Root access is protected by using 2048 bit key stored within Stryker facility which is not acceccible externally.</t>
    </r>
    <r>
      <rPr>
        <sz val="11"/>
        <color theme="1"/>
        <rFont val="Cambria"/>
        <family val="1"/>
      </rPr>
      <t xml:space="preserve">
</t>
    </r>
  </si>
  <si>
    <r>
      <t>[</t>
    </r>
    <r>
      <rPr>
        <u/>
        <sz val="11"/>
        <color rgb="FF000080"/>
        <rFont val="Cambria"/>
        <family val="1"/>
      </rPr>
      <t>DI_SPIDER.SR58010: I/O port usage is secured against unauthorised access</t>
    </r>
    <r>
      <rPr>
        <sz val="11"/>
        <color rgb="FF000000"/>
        <rFont val="Cambria"/>
        <family val="1"/>
      </rPr>
      <t>] 
[</t>
    </r>
    <r>
      <rPr>
        <u/>
        <sz val="11"/>
        <color rgb="FF000080"/>
        <rFont val="Cambria"/>
        <family val="1"/>
      </rPr>
      <t>DI_SPIDER.SR58050: Remote access is secured</t>
    </r>
    <r>
      <rPr>
        <sz val="11"/>
        <color rgb="FF000000"/>
        <rFont val="Cambria"/>
        <family val="1"/>
      </rPr>
      <t xml:space="preserve">]
</t>
    </r>
    <r>
      <rPr>
        <sz val="11"/>
        <color theme="1"/>
        <rFont val="Cambria"/>
        <family val="1"/>
      </rPr>
      <t xml:space="preserve">
</t>
    </r>
    <r>
      <rPr>
        <sz val="11"/>
        <color rgb="FF000000"/>
        <rFont val="Cambria"/>
        <family val="1"/>
      </rPr>
      <t>[</t>
    </r>
    <r>
      <rPr>
        <u/>
        <sz val="11"/>
        <color rgb="FF000080"/>
        <rFont val="Cambria"/>
        <family val="1"/>
      </rPr>
      <t>DI_SPIDER.SR58090: Segregated FP8000 ethernet network.</t>
    </r>
    <r>
      <rPr>
        <sz val="11"/>
        <color rgb="FF000000"/>
        <rFont val="Cambria"/>
        <family val="1"/>
      </rPr>
      <t>]</t>
    </r>
    <r>
      <rPr>
        <sz val="11"/>
        <color theme="1"/>
        <rFont val="Cambria"/>
        <family val="1"/>
      </rPr>
      <t xml:space="preserve"> 
</t>
    </r>
  </si>
  <si>
    <r>
      <t>[</t>
    </r>
    <r>
      <rPr>
        <u/>
        <sz val="11"/>
        <color rgb="FF000080"/>
        <rFont val="Cambria"/>
        <family val="1"/>
      </rPr>
      <t>DI_SPIDER.SR58080: The system shall provide the possibility to physically lock the access to the internal components of the platform, including PC and hard drives.</t>
    </r>
    <r>
      <rPr>
        <sz val="11"/>
        <color rgb="FF000000"/>
        <rFont val="Cambria"/>
        <family val="1"/>
      </rPr>
      <t xml:space="preserve">] 
[drawing KE308326]
Device can be opened only with special tools. All externally accessible screws are Torx. 
</t>
    </r>
  </si>
  <si>
    <t xml:space="preserve">The threat actor actively steals data off the navigation unit by inserting physical media such as USB Sticks or External Drives. </t>
  </si>
  <si>
    <t>16.B</t>
  </si>
  <si>
    <t>16.A</t>
  </si>
  <si>
    <t>NA</t>
  </si>
  <si>
    <t>9814270399</t>
  </si>
  <si>
    <t>C25: Powersafe Unit shall be part of the system such that in a power failure user can shift to alternate power or save the existing data and have a secured exit from the application</t>
  </si>
  <si>
    <t>Complete power failure is highly unikely in a medical OR facility. Navigation system can not continue if there is no power at the OR facility.</t>
  </si>
  <si>
    <r>
      <t>DIOV - Ortho Guidance Precision Knee System -  Ortho Guidance Precision Knee Software (DC-0000002518 Precision Knee 6.0) [</t>
    </r>
    <r>
      <rPr>
        <u/>
        <sz val="11"/>
        <color rgb="FF000080"/>
        <rFont val="Calibri"/>
        <family val="2"/>
        <scheme val="minor"/>
      </rPr>
      <t>DIOV_OPK</t>
    </r>
    <r>
      <rPr>
        <sz val="11"/>
        <color theme="1"/>
        <rFont val="Calibri"/>
        <family val="2"/>
        <scheme val="minor"/>
      </rPr>
      <t>]</t>
    </r>
  </si>
  <si>
    <t>Updated security risk control measures and summary</t>
  </si>
  <si>
    <t>AC.11</t>
  </si>
  <si>
    <t>Refer to OnePLM</t>
  </si>
  <si>
    <t>Nitin Sharma, Senior Staff Engineer, SGTC R&amp;D
Akshay Shukla, Senior Software Quality Engineer, SGTC QA/RA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</si>
</sst>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i/>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
      <b/>
      <sz val="11"/>
      <color rgb="FF000000"/>
      <name val="Calibri"/>
      <family val="2"/>
      <scheme val="minor"/>
    </font>
    <font>
      <b/>
      <sz val="10"/>
      <color rgb="FF000000"/>
      <name val="Calibri"/>
      <family val="2"/>
      <scheme val="minor"/>
    </font>
    <font>
      <i/>
      <sz val="9"/>
      <color theme="1"/>
      <name val="Calibri"/>
      <family val="2"/>
      <scheme val="minor"/>
    </font>
    <font>
      <i/>
      <sz val="9"/>
      <color rgb="FF000000"/>
      <name val="Calibri"/>
      <family val="2"/>
      <scheme val="minor"/>
    </font>
    <font>
      <i/>
      <sz val="9"/>
      <name val="Calibri"/>
      <family val="2"/>
      <scheme val="minor"/>
    </font>
    <font>
      <b/>
      <i/>
      <sz val="11"/>
      <color theme="1"/>
      <name val="Calibri"/>
      <family val="2"/>
      <scheme val="minor"/>
    </font>
    <font>
      <sz val="11"/>
      <color indexed="8"/>
      <name val="Calibri"/>
      <family val="2"/>
      <charset val="1"/>
    </font>
    <font>
      <sz val="11"/>
      <color theme="1"/>
      <name val="Cambria"/>
      <family val="1"/>
    </font>
    <font>
      <sz val="12"/>
      <color theme="1"/>
      <name val="Cambria"/>
      <family val="1"/>
    </font>
    <font>
      <sz val="8"/>
      <color theme="1"/>
      <name val="Cambria"/>
      <family val="1"/>
    </font>
    <font>
      <b/>
      <sz val="11"/>
      <color theme="1"/>
      <name val="Cambria"/>
      <family val="1"/>
    </font>
    <font>
      <b/>
      <sz val="11"/>
      <name val="Cambria"/>
      <family val="1"/>
    </font>
    <font>
      <i/>
      <sz val="11"/>
      <color theme="1"/>
      <name val="Cambria"/>
      <family val="1"/>
    </font>
    <font>
      <sz val="11"/>
      <color rgb="FF000000"/>
      <name val="Cambria"/>
      <family val="1"/>
    </font>
    <font>
      <sz val="11"/>
      <color indexed="8"/>
      <name val="Cambria"/>
      <family val="1"/>
    </font>
    <font>
      <sz val="11"/>
      <name val="Cambria"/>
      <family val="1"/>
    </font>
    <font>
      <sz val="11"/>
      <color rgb="FF0000FF"/>
      <name val="Cambria"/>
      <family val="1"/>
    </font>
    <font>
      <b/>
      <sz val="11"/>
      <color theme="4" tint="0.39997558519241921"/>
      <name val="Cambria"/>
      <family val="1"/>
    </font>
    <font>
      <b/>
      <sz val="12"/>
      <name val="Cambria"/>
      <family val="1"/>
    </font>
    <font>
      <b/>
      <sz val="14"/>
      <color theme="1"/>
      <name val="Cambria"/>
      <family val="1"/>
    </font>
    <font>
      <b/>
      <sz val="12"/>
      <color theme="1"/>
      <name val="Cambria"/>
      <family val="1"/>
    </font>
    <font>
      <sz val="11"/>
      <color theme="0"/>
      <name val="Cambria"/>
      <family val="1"/>
    </font>
    <font>
      <sz val="11"/>
      <color rgb="FF111111"/>
      <name val="Cambria"/>
      <family val="1"/>
    </font>
    <font>
      <vertAlign val="subscript"/>
      <sz val="11"/>
      <color rgb="FF111111"/>
      <name val="Cambria"/>
      <family val="1"/>
    </font>
    <font>
      <sz val="10"/>
      <color rgb="FF000000"/>
      <name val="Cambria"/>
      <family val="1"/>
    </font>
    <font>
      <sz val="8"/>
      <color rgb="FF000000"/>
      <name val="Cambria"/>
      <family val="1"/>
    </font>
    <font>
      <b/>
      <sz val="11"/>
      <color theme="9" tint="0.39997558519241921"/>
      <name val="Cambria"/>
      <family val="1"/>
    </font>
    <font>
      <b/>
      <sz val="12"/>
      <color theme="9" tint="0.39997558519241921"/>
      <name val="Cambria"/>
      <family val="1"/>
    </font>
    <font>
      <sz val="11"/>
      <color theme="4" tint="0.39997558519241921"/>
      <name val="Cambria"/>
      <family val="1"/>
    </font>
    <font>
      <b/>
      <sz val="18"/>
      <name val="Arial"/>
      <family val="2"/>
    </font>
    <font>
      <b/>
      <sz val="14"/>
      <color indexed="8"/>
      <name val="Arial"/>
      <family val="2"/>
    </font>
    <font>
      <b/>
      <sz val="11"/>
      <color theme="3"/>
      <name val="Arial"/>
      <family val="2"/>
    </font>
    <font>
      <sz val="10"/>
      <color indexed="8"/>
      <name val="Arial"/>
      <family val="2"/>
    </font>
    <font>
      <b/>
      <sz val="10"/>
      <color indexed="8"/>
      <name val="Arial"/>
      <family val="2"/>
    </font>
    <font>
      <sz val="10"/>
      <name val="Arial"/>
      <family val="2"/>
    </font>
    <font>
      <b/>
      <sz val="18"/>
      <color indexed="8"/>
      <name val="Arial"/>
      <family val="2"/>
    </font>
    <font>
      <b/>
      <sz val="9"/>
      <color indexed="81"/>
      <name val="Arial"/>
      <family val="2"/>
    </font>
    <font>
      <b/>
      <sz val="9"/>
      <color indexed="81"/>
      <name val="Segoe UI"/>
      <family val="2"/>
    </font>
    <font>
      <sz val="10"/>
      <color theme="1"/>
      <name val="Arial"/>
      <family val="2"/>
    </font>
    <font>
      <sz val="10"/>
      <color theme="1"/>
      <name val="Calibri"/>
      <family val="2"/>
      <scheme val="minor"/>
    </font>
    <font>
      <u/>
      <sz val="11"/>
      <color rgb="FF000080"/>
      <name val="Calibri"/>
      <family val="2"/>
      <scheme val="minor"/>
    </font>
    <font>
      <sz val="11"/>
      <color theme="1"/>
      <name val="Cambria"/>
      <family val="1"/>
    </font>
    <font>
      <sz val="11"/>
      <color rgb="FF0000FF"/>
      <name val="Cambria"/>
      <family val="1"/>
    </font>
    <font>
      <sz val="8"/>
      <name val="Calibri"/>
      <family val="2"/>
      <scheme val="minor"/>
    </font>
    <font>
      <u/>
      <sz val="11"/>
      <color rgb="FF000080"/>
      <name val="Cambria"/>
      <family val="1"/>
    </font>
    <font>
      <sz val="11"/>
      <color theme="5" tint="-0.249977111117893"/>
      <name val="Cambria"/>
      <family val="1"/>
    </font>
    <font>
      <sz val="11"/>
      <color theme="5" tint="-0.249977111117893"/>
      <name val="Calibri"/>
      <family val="2"/>
      <scheme val="minor"/>
    </font>
    <font>
      <sz val="11"/>
      <color rgb="FF000000"/>
      <name val="Calibri"/>
      <family val="2"/>
      <scheme val="minor"/>
    </font>
    <font>
      <sz val="11"/>
      <color rgb="FFC65911"/>
      <name val="Cambria"/>
      <family val="1"/>
    </font>
    <font>
      <sz val="11"/>
      <color rgb="FFFF3F3F"/>
      <name val="Cambria"/>
      <family val="1"/>
    </font>
    <font>
      <sz val="11"/>
      <color rgb="FFFF0000"/>
      <name val="Calibri"/>
      <family val="2"/>
      <scheme val="minor"/>
    </font>
  </fonts>
  <fills count="23">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CFFFF"/>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auto="1"/>
      </right>
      <top/>
      <bottom style="medium">
        <color indexed="64"/>
      </bottom>
      <diagonal/>
    </border>
    <border>
      <left style="medium">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s>
  <cellStyleXfs count="5">
    <xf numFmtId="0" fontId="0" fillId="0" borderId="0"/>
    <xf numFmtId="0" fontId="1" fillId="0" borderId="0"/>
    <xf numFmtId="0" fontId="14" fillId="0" borderId="0"/>
    <xf numFmtId="0" fontId="42" fillId="0" borderId="0"/>
    <xf numFmtId="0" fontId="42" fillId="0" borderId="0">
      <protection locked="0"/>
    </xf>
  </cellStyleXfs>
  <cellXfs count="324">
    <xf numFmtId="0" fontId="0" fillId="0" borderId="0" xfId="0"/>
    <xf numFmtId="0" fontId="0" fillId="0" borderId="1" xfId="0" applyBorder="1"/>
    <xf numFmtId="0" fontId="0" fillId="0" borderId="0" xfId="0" applyFont="1"/>
    <xf numFmtId="0" fontId="6" fillId="0" borderId="0" xfId="0" applyFont="1" applyAlignment="1">
      <alignment horizontal="center" vertical="center" wrapText="1"/>
    </xf>
    <xf numFmtId="0" fontId="0" fillId="0" borderId="0" xfId="0" applyAlignment="1">
      <alignment horizontal="left" vertical="center" wrapText="1"/>
    </xf>
    <xf numFmtId="0" fontId="7"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0" fillId="0" borderId="12" xfId="0" applyBorder="1" applyAlignment="1">
      <alignment horizontal="left" vertical="center" wrapText="1"/>
    </xf>
    <xf numFmtId="0" fontId="0" fillId="0" borderId="14" xfId="0" applyBorder="1" applyAlignment="1">
      <alignment horizontal="left" vertical="center" wrapText="1"/>
    </xf>
    <xf numFmtId="0" fontId="0" fillId="0" borderId="16" xfId="0" applyBorder="1" applyAlignment="1">
      <alignment horizontal="left"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xf numFmtId="0" fontId="13" fillId="0"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2" fillId="0" borderId="4" xfId="0" applyFont="1" applyBorder="1" applyAlignment="1">
      <alignment horizontal="center" vertical="center" wrapText="1"/>
    </xf>
    <xf numFmtId="0" fontId="0" fillId="0" borderId="4" xfId="0" applyBorder="1"/>
    <xf numFmtId="0" fontId="0" fillId="0" borderId="0" xfId="0" applyAlignment="1">
      <alignment vertical="top"/>
    </xf>
    <xf numFmtId="0" fontId="0" fillId="0" borderId="0" xfId="0" applyAlignment="1">
      <alignment horizontal="center" vertical="top"/>
    </xf>
    <xf numFmtId="0" fontId="0" fillId="0" borderId="0" xfId="0" applyFont="1" applyAlignment="1">
      <alignment vertical="top"/>
    </xf>
    <xf numFmtId="0" fontId="0" fillId="0" borderId="0" xfId="0" applyFont="1" applyAlignment="1">
      <alignment horizontal="center" vertical="top"/>
    </xf>
    <xf numFmtId="0" fontId="3" fillId="0" borderId="0" xfId="0" applyFont="1" applyAlignment="1">
      <alignment vertical="top" wrapText="1"/>
    </xf>
    <xf numFmtId="0" fontId="17" fillId="0" borderId="0" xfId="0" applyFont="1"/>
    <xf numFmtId="0" fontId="17" fillId="0" borderId="0" xfId="0" applyFont="1" applyAlignment="1">
      <alignment wrapText="1"/>
    </xf>
    <xf numFmtId="0" fontId="18" fillId="0" borderId="0" xfId="0" applyFont="1" applyAlignment="1">
      <alignment vertical="top"/>
    </xf>
    <xf numFmtId="0" fontId="15" fillId="0" borderId="0" xfId="0" applyFont="1" applyAlignment="1">
      <alignment vertical="top" wrapText="1"/>
    </xf>
    <xf numFmtId="0" fontId="18" fillId="20" borderId="2" xfId="0" applyFont="1" applyFill="1" applyBorder="1" applyAlignment="1">
      <alignment vertical="top"/>
    </xf>
    <xf numFmtId="0" fontId="18" fillId="20" borderId="4" xfId="0" applyFont="1" applyFill="1" applyBorder="1" applyAlignment="1">
      <alignment vertical="top" wrapText="1"/>
    </xf>
    <xf numFmtId="0" fontId="18" fillId="20" borderId="35" xfId="0" applyFont="1" applyFill="1" applyBorder="1" applyAlignment="1">
      <alignment vertical="top"/>
    </xf>
    <xf numFmtId="0" fontId="18" fillId="20" borderId="34" xfId="0" applyFont="1" applyFill="1" applyBorder="1" applyAlignment="1">
      <alignment vertical="top" wrapText="1"/>
    </xf>
    <xf numFmtId="0" fontId="19" fillId="5" borderId="1" xfId="0" applyFont="1" applyFill="1" applyBorder="1" applyAlignment="1">
      <alignment horizontal="left" vertical="top"/>
    </xf>
    <xf numFmtId="0" fontId="15" fillId="20" borderId="4" xfId="0" applyFont="1" applyFill="1" applyBorder="1" applyAlignment="1">
      <alignment vertical="top" wrapText="1"/>
    </xf>
    <xf numFmtId="0" fontId="19" fillId="5" borderId="34" xfId="0" applyFont="1" applyFill="1" applyBorder="1" applyAlignment="1">
      <alignment horizontal="center" vertical="top" wrapText="1"/>
    </xf>
    <xf numFmtId="0" fontId="19" fillId="5" borderId="6" xfId="0" applyFont="1" applyFill="1" applyBorder="1" applyAlignment="1">
      <alignment horizontal="center" vertical="top" wrapText="1"/>
    </xf>
    <xf numFmtId="0" fontId="19" fillId="5" borderId="35" xfId="0" applyFont="1" applyFill="1" applyBorder="1" applyAlignment="1">
      <alignment horizontal="center" vertical="top" wrapText="1"/>
    </xf>
    <xf numFmtId="0" fontId="15" fillId="0" borderId="4" xfId="0" applyFont="1" applyBorder="1" applyAlignment="1">
      <alignment horizontal="center" vertical="top" wrapText="1"/>
    </xf>
    <xf numFmtId="0" fontId="20" fillId="0" borderId="1" xfId="0" applyFont="1" applyBorder="1" applyAlignment="1">
      <alignment horizontal="center" vertical="top" wrapText="1"/>
    </xf>
    <xf numFmtId="0" fontId="20" fillId="0" borderId="1" xfId="0" applyFont="1" applyBorder="1" applyAlignment="1">
      <alignment horizontal="left" vertical="top" wrapText="1"/>
    </xf>
    <xf numFmtId="0" fontId="20" fillId="0" borderId="2" xfId="0" applyFont="1" applyBorder="1" applyAlignment="1">
      <alignment horizontal="left" vertical="top" wrapText="1"/>
    </xf>
    <xf numFmtId="0" fontId="20" fillId="0" borderId="1" xfId="0" applyFont="1" applyBorder="1" applyAlignment="1">
      <alignment vertical="top" wrapText="1"/>
    </xf>
    <xf numFmtId="0" fontId="15" fillId="0" borderId="2" xfId="0" applyFont="1" applyBorder="1" applyAlignment="1">
      <alignment vertical="top" wrapText="1"/>
    </xf>
    <xf numFmtId="0" fontId="15" fillId="0" borderId="1" xfId="0" applyFont="1" applyBorder="1" applyAlignment="1">
      <alignment horizontal="center" vertical="top" wrapText="1"/>
    </xf>
    <xf numFmtId="0" fontId="15" fillId="0" borderId="1" xfId="0" applyFont="1" applyBorder="1" applyAlignment="1">
      <alignment vertical="top" wrapText="1"/>
    </xf>
    <xf numFmtId="0" fontId="15" fillId="0" borderId="5" xfId="0" applyFont="1" applyBorder="1" applyAlignment="1">
      <alignment vertical="top" wrapText="1"/>
    </xf>
    <xf numFmtId="0" fontId="15" fillId="0" borderId="36" xfId="0" applyFont="1" applyBorder="1" applyAlignment="1">
      <alignment vertical="top" wrapText="1"/>
    </xf>
    <xf numFmtId="0" fontId="15" fillId="0" borderId="0" xfId="0" applyFont="1" applyAlignment="1">
      <alignment vertical="top"/>
    </xf>
    <xf numFmtId="0" fontId="19" fillId="6" borderId="34" xfId="0" applyFont="1" applyFill="1" applyBorder="1" applyAlignment="1">
      <alignment vertical="top"/>
    </xf>
    <xf numFmtId="0" fontId="19" fillId="6" borderId="6" xfId="0" applyFont="1" applyFill="1" applyBorder="1" applyAlignment="1">
      <alignment horizontal="center" vertical="top"/>
    </xf>
    <xf numFmtId="0" fontId="15" fillId="0" borderId="34" xfId="0" applyFont="1" applyBorder="1" applyAlignment="1">
      <alignment vertical="top"/>
    </xf>
    <xf numFmtId="0" fontId="15" fillId="0" borderId="6" xfId="0" applyFont="1" applyBorder="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3" borderId="3" xfId="0" applyFont="1" applyFill="1" applyBorder="1" applyAlignment="1">
      <alignment horizontal="left" vertical="top"/>
    </xf>
    <xf numFmtId="0" fontId="15" fillId="0" borderId="4" xfId="0" applyFont="1" applyBorder="1" applyAlignment="1">
      <alignment vertical="top" wrapText="1"/>
    </xf>
    <xf numFmtId="0" fontId="15" fillId="0" borderId="5" xfId="0" applyFont="1" applyBorder="1" applyAlignment="1">
      <alignment vertical="top"/>
    </xf>
    <xf numFmtId="0" fontId="15" fillId="0" borderId="0" xfId="0" applyFont="1" applyAlignment="1">
      <alignment horizontal="center" vertical="top"/>
    </xf>
    <xf numFmtId="0" fontId="19" fillId="6" borderId="6" xfId="0" applyFont="1" applyFill="1" applyBorder="1" applyAlignment="1">
      <alignment horizontal="center" vertical="top" wrapText="1"/>
    </xf>
    <xf numFmtId="0" fontId="19" fillId="6" borderId="35" xfId="0" applyFont="1" applyFill="1" applyBorder="1" applyAlignment="1">
      <alignment horizontal="center" vertical="top" wrapText="1"/>
    </xf>
    <xf numFmtId="0" fontId="15" fillId="0" borderId="7" xfId="0" applyFont="1" applyBorder="1" applyAlignment="1">
      <alignment horizontal="center" vertical="top" wrapText="1"/>
    </xf>
    <xf numFmtId="0" fontId="21" fillId="0" borderId="1" xfId="0" applyFont="1" applyBorder="1" applyAlignment="1">
      <alignment vertical="top" wrapText="1"/>
    </xf>
    <xf numFmtId="0" fontId="22" fillId="0" borderId="40" xfId="2" applyFont="1" applyBorder="1" applyAlignment="1">
      <alignment vertical="top" wrapText="1"/>
    </xf>
    <xf numFmtId="0" fontId="21" fillId="0" borderId="1" xfId="0" applyFont="1" applyBorder="1" applyAlignment="1">
      <alignment horizontal="center" vertical="top" wrapText="1"/>
    </xf>
    <xf numFmtId="0" fontId="15" fillId="0" borderId="1" xfId="0" applyFont="1" applyBorder="1" applyAlignment="1">
      <alignment horizontal="center" vertical="top"/>
    </xf>
    <xf numFmtId="0" fontId="15" fillId="0" borderId="6" xfId="0" applyFont="1" applyBorder="1" applyAlignment="1">
      <alignment horizontal="center" vertical="top"/>
    </xf>
    <xf numFmtId="0" fontId="15" fillId="0" borderId="2" xfId="0" applyFont="1" applyBorder="1" applyAlignment="1">
      <alignment vertical="top"/>
    </xf>
    <xf numFmtId="0" fontId="20" fillId="0" borderId="0" xfId="0" applyFont="1" applyAlignment="1">
      <alignment vertical="top"/>
    </xf>
    <xf numFmtId="0" fontId="15" fillId="19" borderId="7" xfId="0" applyFont="1" applyFill="1" applyBorder="1" applyAlignment="1">
      <alignment horizontal="center" vertical="top" wrapText="1"/>
    </xf>
    <xf numFmtId="0" fontId="21" fillId="19" borderId="1" xfId="0" applyFont="1" applyFill="1" applyBorder="1" applyAlignment="1">
      <alignment vertical="top" wrapText="1"/>
    </xf>
    <xf numFmtId="0" fontId="15" fillId="0" borderId="0" xfId="0" applyFont="1"/>
    <xf numFmtId="0" fontId="18" fillId="4" borderId="5" xfId="0" applyFont="1" applyFill="1" applyBorder="1" applyAlignment="1">
      <alignment vertical="center" wrapText="1"/>
    </xf>
    <xf numFmtId="0" fontId="18" fillId="4" borderId="37" xfId="0" applyFont="1" applyFill="1" applyBorder="1" applyAlignment="1">
      <alignment vertical="center" wrapText="1"/>
    </xf>
    <xf numFmtId="0" fontId="18" fillId="4" borderId="36" xfId="0" applyFont="1" applyFill="1" applyBorder="1" applyAlignment="1">
      <alignment vertical="center" wrapText="1"/>
    </xf>
    <xf numFmtId="0" fontId="18" fillId="4" borderId="39" xfId="0" applyFont="1" applyFill="1" applyBorder="1" applyAlignment="1">
      <alignment vertical="center" wrapText="1"/>
    </xf>
    <xf numFmtId="0" fontId="15" fillId="0" borderId="0" xfId="0" applyFont="1" applyAlignment="1">
      <alignment wrapText="1"/>
    </xf>
    <xf numFmtId="0" fontId="19" fillId="4" borderId="6" xfId="0" applyFont="1" applyFill="1" applyBorder="1" applyAlignment="1">
      <alignment vertical="center" wrapText="1"/>
    </xf>
    <xf numFmtId="0" fontId="25" fillId="4" borderId="41" xfId="0" applyFont="1" applyFill="1" applyBorder="1" applyAlignment="1">
      <alignment vertical="center" wrapText="1"/>
    </xf>
    <xf numFmtId="0" fontId="19" fillId="4" borderId="41" xfId="0" applyFont="1" applyFill="1" applyBorder="1" applyAlignment="1">
      <alignment horizontal="center" vertical="center" wrapText="1"/>
    </xf>
    <xf numFmtId="0" fontId="25" fillId="4" borderId="35" xfId="0" applyFont="1" applyFill="1" applyBorder="1" applyAlignment="1">
      <alignment vertical="center" wrapText="1"/>
    </xf>
    <xf numFmtId="0" fontId="19" fillId="4" borderId="34" xfId="0" applyFont="1" applyFill="1" applyBorder="1" applyAlignment="1">
      <alignment horizontal="center" vertical="center" wrapText="1"/>
    </xf>
    <xf numFmtId="0" fontId="25" fillId="4" borderId="37" xfId="0" applyFont="1" applyFill="1" applyBorder="1" applyAlignment="1">
      <alignment vertical="center" wrapText="1"/>
    </xf>
    <xf numFmtId="0" fontId="19" fillId="4" borderId="39"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5" fillId="15" borderId="6" xfId="0" applyFont="1" applyFill="1" applyBorder="1" applyAlignment="1">
      <alignment vertical="top" wrapText="1"/>
    </xf>
    <xf numFmtId="0" fontId="15" fillId="15" borderId="1" xfId="0" applyFont="1" applyFill="1" applyBorder="1" applyAlignment="1">
      <alignment vertical="top" wrapText="1"/>
    </xf>
    <xf numFmtId="0" fontId="15" fillId="0" borderId="1" xfId="0" applyFont="1" applyBorder="1" applyAlignment="1">
      <alignment horizontal="center" vertical="center" wrapText="1"/>
    </xf>
    <xf numFmtId="0" fontId="23" fillId="0" borderId="1" xfId="0" applyFont="1" applyBorder="1" applyAlignment="1">
      <alignment vertical="top" wrapText="1"/>
    </xf>
    <xf numFmtId="0" fontId="18" fillId="0" borderId="0" xfId="0" applyFont="1" applyAlignment="1">
      <alignment vertical="center"/>
    </xf>
    <xf numFmtId="0" fontId="28" fillId="11" borderId="11" xfId="0" applyFont="1" applyFill="1" applyBorder="1" applyAlignment="1">
      <alignment horizontal="center" vertical="center"/>
    </xf>
    <xf numFmtId="0" fontId="23" fillId="15" borderId="0" xfId="0" applyFont="1" applyFill="1" applyBorder="1" applyAlignment="1">
      <alignment horizontal="center" vertical="center"/>
    </xf>
    <xf numFmtId="2" fontId="23" fillId="0" borderId="0" xfId="0" applyNumberFormat="1" applyFont="1" applyBorder="1" applyAlignment="1">
      <alignment horizontal="center" vertical="center"/>
    </xf>
    <xf numFmtId="0" fontId="18" fillId="14" borderId="10" xfId="0" applyFont="1" applyFill="1" applyBorder="1" applyAlignment="1">
      <alignment horizontal="center" vertical="center"/>
    </xf>
    <xf numFmtId="0" fontId="28" fillId="11" borderId="13" xfId="0" applyFont="1" applyFill="1" applyBorder="1" applyAlignment="1">
      <alignment horizontal="center" vertical="center"/>
    </xf>
    <xf numFmtId="0" fontId="15" fillId="15" borderId="33" xfId="0" applyFont="1" applyFill="1" applyBorder="1" applyAlignment="1">
      <alignment horizontal="center" vertical="center"/>
    </xf>
    <xf numFmtId="2" fontId="15" fillId="0" borderId="33" xfId="0" applyNumberFormat="1" applyFont="1" applyBorder="1" applyAlignment="1">
      <alignment horizontal="center" vertical="center"/>
    </xf>
    <xf numFmtId="0" fontId="15" fillId="0" borderId="26" xfId="0" applyFont="1" applyBorder="1"/>
    <xf numFmtId="0" fontId="15" fillId="0" borderId="20" xfId="0" applyFont="1" applyBorder="1"/>
    <xf numFmtId="0" fontId="15" fillId="0" borderId="0" xfId="0" applyFont="1" applyAlignment="1">
      <alignment horizontal="center" vertical="center"/>
    </xf>
    <xf numFmtId="0" fontId="15" fillId="0" borderId="0" xfId="0" applyFont="1" applyFill="1" applyBorder="1" applyAlignment="1">
      <alignment horizontal="center" vertical="center"/>
    </xf>
    <xf numFmtId="0" fontId="15" fillId="0" borderId="27" xfId="0" applyFont="1" applyBorder="1"/>
    <xf numFmtId="0" fontId="15" fillId="0" borderId="14" xfId="0" applyFont="1" applyBorder="1"/>
    <xf numFmtId="0" fontId="15" fillId="0" borderId="21" xfId="0" applyFont="1" applyBorder="1"/>
    <xf numFmtId="0" fontId="15" fillId="0" borderId="14" xfId="0" applyFont="1" applyBorder="1" applyAlignment="1">
      <alignment horizontal="center" vertical="center"/>
    </xf>
    <xf numFmtId="0" fontId="15" fillId="16" borderId="0" xfId="0" applyFont="1" applyFill="1" applyBorder="1" applyAlignment="1">
      <alignment horizontal="center" vertical="center"/>
    </xf>
    <xf numFmtId="2" fontId="15" fillId="0" borderId="0" xfId="0" applyNumberFormat="1" applyFont="1" applyBorder="1" applyAlignment="1">
      <alignment horizontal="center" vertical="center"/>
    </xf>
    <xf numFmtId="0" fontId="15" fillId="0" borderId="8" xfId="0" applyFont="1" applyBorder="1"/>
    <xf numFmtId="0" fontId="15" fillId="0" borderId="28" xfId="0" applyFont="1" applyBorder="1"/>
    <xf numFmtId="0" fontId="15" fillId="0" borderId="29" xfId="0" applyFont="1" applyBorder="1"/>
    <xf numFmtId="0" fontId="15" fillId="10" borderId="0" xfId="0" applyFont="1" applyFill="1" applyBorder="1" applyAlignment="1">
      <alignment horizontal="center" vertical="center"/>
    </xf>
    <xf numFmtId="0" fontId="15" fillId="13" borderId="0" xfId="0" applyFont="1" applyFill="1" applyBorder="1" applyAlignment="1">
      <alignment horizontal="center" vertical="center"/>
    </xf>
    <xf numFmtId="0" fontId="15" fillId="0" borderId="25" xfId="0" applyFont="1" applyBorder="1"/>
    <xf numFmtId="0" fontId="15" fillId="0" borderId="30" xfId="0" applyFont="1" applyBorder="1"/>
    <xf numFmtId="0" fontId="15" fillId="0" borderId="16" xfId="0" applyFont="1" applyBorder="1" applyAlignment="1">
      <alignment horizontal="center" vertical="center"/>
    </xf>
    <xf numFmtId="0" fontId="15" fillId="0" borderId="31" xfId="0" applyFont="1" applyBorder="1"/>
    <xf numFmtId="0" fontId="15" fillId="0" borderId="22" xfId="0" applyFont="1" applyBorder="1"/>
    <xf numFmtId="0" fontId="15" fillId="0" borderId="42" xfId="0" applyFont="1" applyBorder="1" applyAlignment="1">
      <alignment horizontal="center" vertical="center"/>
    </xf>
    <xf numFmtId="0" fontId="15" fillId="0" borderId="43" xfId="0" applyFont="1" applyBorder="1"/>
    <xf numFmtId="0" fontId="15" fillId="0" borderId="16" xfId="0" applyFont="1" applyBorder="1"/>
    <xf numFmtId="0" fontId="28" fillId="11" borderId="15" xfId="0" applyFont="1" applyFill="1" applyBorder="1" applyAlignment="1">
      <alignment horizontal="center" vertical="center"/>
    </xf>
    <xf numFmtId="0" fontId="29" fillId="17" borderId="0" xfId="0" applyFont="1" applyFill="1" applyBorder="1" applyAlignment="1">
      <alignment horizontal="center" vertical="center"/>
    </xf>
    <xf numFmtId="0" fontId="15" fillId="0" borderId="33" xfId="0" applyFont="1" applyBorder="1"/>
    <xf numFmtId="0" fontId="15" fillId="0" borderId="12" xfId="0" applyFont="1" applyBorder="1"/>
    <xf numFmtId="0" fontId="15" fillId="0" borderId="19" xfId="0" applyFont="1" applyBorder="1"/>
    <xf numFmtId="0" fontId="15" fillId="0" borderId="20" xfId="0" applyFont="1" applyBorder="1" applyAlignment="1">
      <alignment horizontal="center" vertical="center"/>
    </xf>
    <xf numFmtId="0" fontId="30" fillId="0" borderId="0" xfId="0" applyFont="1" applyBorder="1"/>
    <xf numFmtId="0" fontId="15" fillId="0" borderId="0" xfId="0" applyFont="1" applyBorder="1"/>
    <xf numFmtId="0" fontId="15" fillId="0" borderId="32" xfId="0" applyFont="1" applyBorder="1"/>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6" fillId="0" borderId="10" xfId="0" applyFont="1" applyBorder="1" applyAlignment="1">
      <alignment horizontal="center" vertical="center"/>
    </xf>
    <xf numFmtId="0" fontId="15" fillId="0" borderId="10" xfId="0" applyFont="1" applyBorder="1" applyAlignment="1">
      <alignment horizontal="center" vertical="center"/>
    </xf>
    <xf numFmtId="0" fontId="16" fillId="0" borderId="9" xfId="0" applyFont="1" applyBorder="1" applyAlignment="1">
      <alignment horizontal="center" vertical="center"/>
    </xf>
    <xf numFmtId="0" fontId="33" fillId="0" borderId="15" xfId="0" applyFont="1" applyBorder="1" applyAlignment="1">
      <alignment horizontal="center" vertical="center"/>
    </xf>
    <xf numFmtId="0" fontId="33" fillId="0" borderId="0" xfId="0" applyFont="1" applyAlignment="1"/>
    <xf numFmtId="0" fontId="19" fillId="6" borderId="34" xfId="0" applyFont="1" applyFill="1" applyBorder="1" applyAlignment="1">
      <alignment horizontal="center" vertical="top" wrapText="1"/>
    </xf>
    <xf numFmtId="0" fontId="19" fillId="6" borderId="8" xfId="0" applyFont="1" applyFill="1" applyBorder="1" applyAlignment="1">
      <alignment horizontal="center" vertical="top" wrapText="1"/>
    </xf>
    <xf numFmtId="0" fontId="19" fillId="6" borderId="28" xfId="0" applyFont="1" applyFill="1" applyBorder="1" applyAlignment="1">
      <alignment horizontal="center" vertical="top" wrapText="1"/>
    </xf>
    <xf numFmtId="0" fontId="19" fillId="9" borderId="34" xfId="0" applyFont="1" applyFill="1" applyBorder="1" applyAlignment="1">
      <alignment horizontal="center" vertical="top" wrapText="1"/>
    </xf>
    <xf numFmtId="0" fontId="19" fillId="9" borderId="8" xfId="0" applyFont="1" applyFill="1" applyBorder="1" applyAlignment="1">
      <alignment horizontal="center" vertical="top" wrapText="1"/>
    </xf>
    <xf numFmtId="0" fontId="19" fillId="9" borderId="35" xfId="0" applyFont="1" applyFill="1" applyBorder="1" applyAlignment="1">
      <alignment horizontal="center" vertical="top" wrapText="1"/>
    </xf>
    <xf numFmtId="0" fontId="15" fillId="0" borderId="34" xfId="0" applyFont="1" applyBorder="1" applyAlignment="1">
      <alignment horizontal="center" vertical="top" wrapText="1"/>
    </xf>
    <xf numFmtId="0" fontId="15" fillId="0" borderId="1" xfId="0" applyFont="1" applyBorder="1" applyAlignment="1">
      <alignment horizontal="left" vertical="top" wrapText="1"/>
    </xf>
    <xf numFmtId="0" fontId="15" fillId="0" borderId="2" xfId="0" applyFont="1" applyBorder="1" applyAlignment="1">
      <alignment horizontal="center" vertical="top"/>
    </xf>
    <xf numFmtId="0" fontId="23" fillId="0" borderId="1" xfId="0" applyFont="1" applyBorder="1" applyAlignment="1">
      <alignment horizontal="left" vertical="top" wrapText="1"/>
    </xf>
    <xf numFmtId="0" fontId="15" fillId="0" borderId="35" xfId="0" applyFont="1" applyBorder="1" applyAlignment="1">
      <alignment horizontal="center" vertical="top" wrapText="1"/>
    </xf>
    <xf numFmtId="0" fontId="15" fillId="0" borderId="2" xfId="0" applyFont="1" applyBorder="1" applyAlignment="1">
      <alignment horizontal="center" vertical="top" wrapText="1"/>
    </xf>
    <xf numFmtId="0" fontId="15" fillId="0" borderId="4" xfId="0" applyFont="1" applyFill="1" applyBorder="1" applyAlignment="1">
      <alignment horizontal="center" vertical="top" wrapText="1"/>
    </xf>
    <xf numFmtId="0" fontId="15" fillId="0" borderId="1" xfId="0" applyFont="1" applyFill="1" applyBorder="1" applyAlignment="1">
      <alignment horizontal="left" vertical="top" wrapText="1"/>
    </xf>
    <xf numFmtId="0" fontId="15" fillId="0" borderId="39" xfId="0" applyFont="1" applyFill="1" applyBorder="1" applyAlignment="1">
      <alignment horizontal="center" vertical="top" wrapText="1"/>
    </xf>
    <xf numFmtId="0" fontId="15" fillId="0" borderId="5" xfId="0" applyFont="1" applyFill="1" applyBorder="1" applyAlignment="1">
      <alignment horizontal="left" vertical="top" wrapText="1"/>
    </xf>
    <xf numFmtId="0" fontId="15" fillId="0" borderId="36" xfId="0" applyFont="1" applyBorder="1" applyAlignment="1">
      <alignment horizontal="center" vertical="top"/>
    </xf>
    <xf numFmtId="0" fontId="15" fillId="0" borderId="39" xfId="0" applyFont="1" applyBorder="1" applyAlignment="1">
      <alignment horizontal="center" vertical="top" wrapText="1"/>
    </xf>
    <xf numFmtId="0" fontId="23" fillId="0" borderId="5" xfId="0" applyFont="1" applyBorder="1" applyAlignment="1">
      <alignment horizontal="left" vertical="top" wrapText="1"/>
    </xf>
    <xf numFmtId="0" fontId="15" fillId="0" borderId="36" xfId="0" applyFont="1" applyBorder="1" applyAlignment="1">
      <alignment horizontal="center" vertical="top" wrapText="1"/>
    </xf>
    <xf numFmtId="0" fontId="15" fillId="19" borderId="1"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2" borderId="38" xfId="0" applyFont="1" applyFill="1" applyBorder="1" applyAlignment="1">
      <alignment horizontal="center" vertical="center" wrapText="1"/>
    </xf>
    <xf numFmtId="0" fontId="27" fillId="21" borderId="44" xfId="0" applyFont="1" applyFill="1" applyBorder="1"/>
    <xf numFmtId="164" fontId="24" fillId="15" borderId="1" xfId="0" applyNumberFormat="1" applyFont="1" applyFill="1" applyBorder="1" applyAlignment="1">
      <alignment horizontal="center" vertical="center" wrapText="1"/>
    </xf>
    <xf numFmtId="0" fontId="26" fillId="2" borderId="38" xfId="0" applyFont="1" applyFill="1" applyBorder="1" applyAlignment="1">
      <alignment horizontal="center" vertical="center" textRotation="90" wrapText="1"/>
    </xf>
    <xf numFmtId="0" fontId="19" fillId="2" borderId="3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26" fillId="12" borderId="39" xfId="0" applyFont="1" applyFill="1" applyBorder="1" applyAlignment="1">
      <alignment horizontal="center" vertical="center" textRotation="90" wrapText="1"/>
    </xf>
    <xf numFmtId="0" fontId="19" fillId="12" borderId="1" xfId="0" applyFont="1" applyFill="1" applyBorder="1" applyAlignment="1">
      <alignment horizontal="center" vertical="center" wrapText="1"/>
    </xf>
    <xf numFmtId="0" fontId="23" fillId="4" borderId="6" xfId="0" applyFont="1" applyFill="1" applyBorder="1" applyAlignment="1">
      <alignment vertical="center" wrapText="1"/>
    </xf>
    <xf numFmtId="0" fontId="36" fillId="4" borderId="41" xfId="0" applyFont="1" applyFill="1" applyBorder="1" applyAlignment="1">
      <alignment vertical="center" wrapText="1"/>
    </xf>
    <xf numFmtId="0" fontId="23" fillId="4" borderId="41" xfId="0" applyFont="1" applyFill="1" applyBorder="1" applyAlignment="1">
      <alignment horizontal="center" vertical="center" wrapText="1"/>
    </xf>
    <xf numFmtId="0" fontId="36" fillId="4" borderId="35" xfId="0" applyFont="1" applyFill="1" applyBorder="1" applyAlignment="1">
      <alignment vertical="center" wrapText="1"/>
    </xf>
    <xf numFmtId="0" fontId="23" fillId="4" borderId="34" xfId="0" applyFont="1" applyFill="1" applyBorder="1" applyAlignment="1">
      <alignment horizontal="center" vertical="center" wrapText="1"/>
    </xf>
    <xf numFmtId="0" fontId="36" fillId="4" borderId="37" xfId="0" applyFont="1" applyFill="1" applyBorder="1" applyAlignment="1">
      <alignment vertical="center" wrapText="1"/>
    </xf>
    <xf numFmtId="0" fontId="23" fillId="4" borderId="39"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8" borderId="5"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23" fillId="12" borderId="36" xfId="0" applyFont="1" applyFill="1" applyBorder="1" applyAlignment="1">
      <alignment horizontal="center" vertical="center" wrapText="1"/>
    </xf>
    <xf numFmtId="0" fontId="19" fillId="12" borderId="36" xfId="0" applyFont="1" applyFill="1" applyBorder="1" applyAlignment="1">
      <alignment horizontal="center" vertical="center" wrapText="1"/>
    </xf>
    <xf numFmtId="0" fontId="15" fillId="0" borderId="6" xfId="0" applyFont="1" applyBorder="1" applyAlignment="1">
      <alignment horizontal="center" vertical="center"/>
    </xf>
    <xf numFmtId="2" fontId="24" fillId="15" borderId="1" xfId="0" applyNumberFormat="1" applyFont="1" applyFill="1" applyBorder="1" applyAlignment="1">
      <alignment horizontal="center" vertical="center" wrapText="1"/>
    </xf>
    <xf numFmtId="0" fontId="15" fillId="0" borderId="29" xfId="0" applyFont="1" applyBorder="1" applyAlignment="1">
      <alignment horizontal="center" vertical="center"/>
    </xf>
    <xf numFmtId="0" fontId="37" fillId="0" borderId="0" xfId="0" applyFont="1" applyFill="1" applyBorder="1" applyAlignment="1">
      <alignment horizontal="left" vertical="center"/>
    </xf>
    <xf numFmtId="0" fontId="39" fillId="0" borderId="0" xfId="0" applyFont="1" applyAlignment="1">
      <alignment vertical="top"/>
    </xf>
    <xf numFmtId="0" fontId="0" fillId="0" borderId="0" xfId="0" applyBorder="1"/>
    <xf numFmtId="0" fontId="40" fillId="15" borderId="40" xfId="0" applyFont="1" applyFill="1" applyBorder="1" applyAlignment="1">
      <alignment horizontal="left" vertical="top" wrapText="1"/>
    </xf>
    <xf numFmtId="0" fontId="41" fillId="15" borderId="1" xfId="0" applyFont="1" applyFill="1" applyBorder="1" applyAlignment="1">
      <alignment vertical="top" wrapText="1"/>
    </xf>
    <xf numFmtId="49" fontId="40" fillId="0" borderId="1" xfId="0" applyNumberFormat="1" applyFont="1" applyBorder="1" applyAlignment="1">
      <alignment horizontal="left" vertical="top" wrapText="1"/>
    </xf>
    <xf numFmtId="49" fontId="40" fillId="0" borderId="1" xfId="0" applyNumberFormat="1" applyFont="1" applyBorder="1" applyAlignment="1">
      <alignment horizontal="right" vertical="top" wrapText="1"/>
    </xf>
    <xf numFmtId="0" fontId="0" fillId="0" borderId="0" xfId="0" applyAlignment="1">
      <alignment horizontal="left" vertical="top" wrapText="1"/>
    </xf>
    <xf numFmtId="0" fontId="42" fillId="0" borderId="0" xfId="0" applyFont="1" applyFill="1" applyAlignment="1">
      <alignment horizontal="left" vertical="top" wrapText="1"/>
    </xf>
    <xf numFmtId="0" fontId="0" fillId="0" borderId="0" xfId="0" applyFont="1" applyAlignment="1">
      <alignment horizontal="left" vertical="top" wrapText="1"/>
    </xf>
    <xf numFmtId="0" fontId="43" fillId="0" borderId="0" xfId="0" applyFont="1" applyAlignment="1">
      <alignment vertical="top"/>
    </xf>
    <xf numFmtId="49" fontId="42" fillId="0" borderId="0" xfId="3" applyNumberFormat="1" applyFont="1" applyAlignment="1">
      <alignment horizontal="left" wrapText="1"/>
    </xf>
    <xf numFmtId="0" fontId="46" fillId="0" borderId="0" xfId="0" applyFont="1" applyAlignment="1">
      <alignment horizontal="left"/>
    </xf>
    <xf numFmtId="0" fontId="46" fillId="0" borderId="0" xfId="0" applyFont="1" applyAlignment="1">
      <alignment horizontal="left" wrapText="1"/>
    </xf>
    <xf numFmtId="0" fontId="47" fillId="0" borderId="0" xfId="0" applyFont="1"/>
    <xf numFmtId="0" fontId="0" fillId="0" borderId="0" xfId="0" applyAlignment="1">
      <alignment wrapText="1"/>
    </xf>
    <xf numFmtId="0" fontId="0" fillId="0" borderId="5" xfId="0" applyBorder="1" applyAlignment="1">
      <alignment horizontal="center" vertical="center"/>
    </xf>
    <xf numFmtId="0" fontId="1" fillId="0" borderId="5" xfId="0" applyFont="1" applyBorder="1" applyAlignment="1">
      <alignment vertical="top" wrapText="1"/>
    </xf>
    <xf numFmtId="0" fontId="0" fillId="0" borderId="0" xfId="0" applyAlignment="1">
      <alignment vertical="top" wrapText="1"/>
    </xf>
    <xf numFmtId="0" fontId="0" fillId="0" borderId="5" xfId="0" applyBorder="1" applyAlignment="1">
      <alignment horizontal="center" vertical="top" wrapText="1"/>
    </xf>
    <xf numFmtId="0" fontId="0" fillId="0" borderId="36" xfId="0" applyBorder="1" applyAlignment="1">
      <alignment vertical="top" wrapText="1"/>
    </xf>
    <xf numFmtId="0" fontId="15" fillId="0" borderId="36" xfId="0" applyFont="1" applyBorder="1" applyAlignment="1">
      <alignment vertical="top"/>
    </xf>
    <xf numFmtId="0" fontId="15" fillId="0" borderId="1" xfId="0" applyFont="1" applyBorder="1" applyAlignment="1">
      <alignment horizontal="center" vertical="center"/>
    </xf>
    <xf numFmtId="0" fontId="0" fillId="0" borderId="7" xfId="0" applyBorder="1" applyAlignment="1">
      <alignment horizontal="center" vertical="center" wrapText="1"/>
    </xf>
    <xf numFmtId="0" fontId="0" fillId="0" borderId="1" xfId="0" applyBorder="1" applyAlignment="1">
      <alignment vertical="top" wrapText="1"/>
    </xf>
    <xf numFmtId="0" fontId="0" fillId="0" borderId="1" xfId="0" applyBorder="1" applyAlignment="1">
      <alignment horizontal="center" vertical="top" wrapText="1"/>
    </xf>
    <xf numFmtId="0" fontId="0" fillId="0" borderId="5" xfId="0" applyBorder="1" applyAlignment="1">
      <alignment vertical="top" wrapText="1"/>
    </xf>
    <xf numFmtId="0" fontId="15" fillId="0" borderId="7" xfId="0" applyFont="1" applyBorder="1" applyAlignment="1">
      <alignment horizontal="center" vertical="center" wrapText="1"/>
    </xf>
    <xf numFmtId="0" fontId="49" fillId="0" borderId="1" xfId="0" applyFont="1" applyBorder="1" applyAlignment="1">
      <alignment horizontal="center" vertical="top"/>
    </xf>
    <xf numFmtId="0" fontId="49" fillId="15" borderId="1" xfId="0" applyNumberFormat="1" applyFont="1" applyFill="1" applyBorder="1" applyAlignment="1">
      <alignment vertical="top" wrapText="1"/>
    </xf>
    <xf numFmtId="164" fontId="49" fillId="15" borderId="1" xfId="0" applyNumberFormat="1" applyFont="1" applyFill="1" applyBorder="1" applyAlignment="1">
      <alignment horizontal="center" vertical="center" wrapText="1"/>
    </xf>
    <xf numFmtId="164" fontId="50" fillId="15" borderId="1" xfId="0" applyNumberFormat="1" applyFont="1" applyFill="1" applyBorder="1" applyAlignment="1">
      <alignment horizontal="center" vertical="center" wrapText="1"/>
    </xf>
    <xf numFmtId="0" fontId="49" fillId="0" borderId="1" xfId="0" applyNumberFormat="1" applyFont="1" applyBorder="1" applyAlignment="1">
      <alignment horizontal="center" vertical="top" wrapText="1"/>
    </xf>
    <xf numFmtId="0" fontId="50" fillId="22" borderId="1" xfId="0" applyNumberFormat="1" applyFont="1" applyFill="1" applyBorder="1" applyAlignment="1">
      <alignment horizontal="center" vertical="center" wrapText="1"/>
    </xf>
    <xf numFmtId="0" fontId="20" fillId="0" borderId="2" xfId="0" applyFont="1" applyBorder="1" applyAlignment="1">
      <alignment vertical="top" wrapText="1"/>
    </xf>
    <xf numFmtId="0" fontId="15" fillId="0" borderId="6" xfId="0" applyFont="1" applyBorder="1" applyAlignment="1">
      <alignment vertical="top" wrapText="1"/>
    </xf>
    <xf numFmtId="0" fontId="49" fillId="0" borderId="5" xfId="0" applyFont="1" applyBorder="1" applyAlignment="1">
      <alignment vertical="top" wrapText="1"/>
    </xf>
    <xf numFmtId="0" fontId="49" fillId="15" borderId="5" xfId="0" applyNumberFormat="1" applyFont="1" applyFill="1" applyBorder="1" applyAlignment="1">
      <alignment vertical="top" wrapText="1"/>
    </xf>
    <xf numFmtId="164" fontId="49" fillId="15" borderId="5" xfId="0" applyNumberFormat="1" applyFont="1" applyFill="1" applyBorder="1" applyAlignment="1">
      <alignment horizontal="center" vertical="center" wrapText="1"/>
    </xf>
    <xf numFmtId="164" fontId="50" fillId="15" borderId="5" xfId="0" applyNumberFormat="1" applyFont="1" applyFill="1" applyBorder="1" applyAlignment="1">
      <alignment horizontal="center" vertical="center" wrapText="1"/>
    </xf>
    <xf numFmtId="0" fontId="49" fillId="0" borderId="5" xfId="0" applyNumberFormat="1" applyFont="1" applyBorder="1" applyAlignment="1">
      <alignment horizontal="center" vertical="top" wrapText="1"/>
    </xf>
    <xf numFmtId="0" fontId="15" fillId="18" borderId="1" xfId="0" applyFont="1" applyFill="1" applyBorder="1" applyAlignment="1">
      <alignment vertical="top" wrapText="1"/>
    </xf>
    <xf numFmtId="0" fontId="20" fillId="0" borderId="2" xfId="0" applyFont="1" applyFill="1" applyBorder="1" applyAlignment="1">
      <alignment horizontal="left" vertical="top" wrapText="1"/>
    </xf>
    <xf numFmtId="0" fontId="20" fillId="0" borderId="1" xfId="0" applyFont="1" applyFill="1" applyBorder="1" applyAlignment="1">
      <alignment vertical="top" wrapText="1"/>
    </xf>
    <xf numFmtId="0" fontId="15" fillId="0" borderId="1" xfId="0" applyFont="1" applyFill="1" applyBorder="1" applyAlignment="1">
      <alignment vertical="top"/>
    </xf>
    <xf numFmtId="0" fontId="15" fillId="0" borderId="1" xfId="0" applyFont="1" applyFill="1" applyBorder="1" applyAlignment="1">
      <alignment horizontal="center" vertical="top"/>
    </xf>
    <xf numFmtId="0" fontId="15" fillId="0" borderId="2" xfId="0" applyFont="1" applyFill="1" applyBorder="1" applyAlignment="1">
      <alignment vertical="top" wrapText="1"/>
    </xf>
    <xf numFmtId="0" fontId="0" fillId="0" borderId="36" xfId="0" applyFill="1" applyBorder="1" applyAlignment="1">
      <alignment vertical="top" wrapText="1"/>
    </xf>
    <xf numFmtId="0" fontId="15" fillId="0" borderId="5" xfId="0" applyFont="1" applyFill="1" applyBorder="1" applyAlignment="1">
      <alignment vertical="top" wrapText="1"/>
    </xf>
    <xf numFmtId="0" fontId="21" fillId="0" borderId="1" xfId="0" applyFont="1" applyFill="1" applyBorder="1" applyAlignment="1">
      <alignment vertical="top" wrapText="1"/>
    </xf>
    <xf numFmtId="0" fontId="0" fillId="0" borderId="0" xfId="0" applyAlignment="1">
      <alignment wrapText="1" shrinkToFit="1"/>
    </xf>
    <xf numFmtId="0" fontId="53" fillId="0" borderId="1" xfId="0" applyFont="1" applyBorder="1" applyAlignment="1">
      <alignment vertical="top" wrapText="1"/>
    </xf>
    <xf numFmtId="0" fontId="46" fillId="0" borderId="0" xfId="0" applyFont="1" applyAlignment="1">
      <alignment horizontal="left" vertical="top" wrapText="1"/>
    </xf>
    <xf numFmtId="0" fontId="21" fillId="0" borderId="1" xfId="0" applyFont="1" applyBorder="1" applyAlignment="1">
      <alignment vertical="top"/>
    </xf>
    <xf numFmtId="0" fontId="21" fillId="0" borderId="1" xfId="0" applyFont="1" applyFill="1" applyBorder="1" applyAlignment="1">
      <alignment vertical="top"/>
    </xf>
    <xf numFmtId="0" fontId="57" fillId="0" borderId="1" xfId="0" applyFont="1" applyBorder="1" applyAlignment="1">
      <alignment vertical="top" wrapText="1"/>
    </xf>
    <xf numFmtId="0" fontId="15" fillId="15" borderId="1" xfId="0" applyNumberFormat="1" applyFont="1" applyFill="1" applyBorder="1" applyAlignment="1">
      <alignment vertical="top" wrapText="1"/>
    </xf>
    <xf numFmtId="0" fontId="15" fillId="0" borderId="1" xfId="0" applyNumberFormat="1" applyFont="1" applyBorder="1" applyAlignment="1">
      <alignment horizontal="center" vertical="top" wrapText="1"/>
    </xf>
    <xf numFmtId="0" fontId="24" fillId="22" borderId="1" xfId="0" applyNumberFormat="1" applyFont="1" applyFill="1" applyBorder="1" applyAlignment="1">
      <alignment horizontal="center" vertical="center" wrapText="1"/>
    </xf>
    <xf numFmtId="0" fontId="15" fillId="15" borderId="5" xfId="0" applyNumberFormat="1" applyFont="1" applyFill="1" applyBorder="1" applyAlignment="1">
      <alignment vertical="top" wrapText="1"/>
    </xf>
    <xf numFmtId="0" fontId="15" fillId="0" borderId="5" xfId="0" applyNumberFormat="1" applyFont="1" applyBorder="1" applyAlignment="1">
      <alignment horizontal="center" vertical="top" wrapText="1"/>
    </xf>
    <xf numFmtId="0" fontId="24" fillId="22" borderId="5" xfId="0" applyNumberFormat="1" applyFont="1" applyFill="1" applyBorder="1" applyAlignment="1">
      <alignment horizontal="center" vertical="center" wrapText="1"/>
    </xf>
    <xf numFmtId="0" fontId="17" fillId="0" borderId="1" xfId="0" applyNumberFormat="1" applyFont="1" applyBorder="1" applyAlignment="1">
      <alignment vertical="top" wrapText="1"/>
    </xf>
    <xf numFmtId="0" fontId="15" fillId="0" borderId="1" xfId="0" applyNumberFormat="1" applyFont="1" applyBorder="1" applyAlignment="1">
      <alignment vertical="top" wrapText="1"/>
    </xf>
    <xf numFmtId="0" fontId="15" fillId="0" borderId="5" xfId="0" applyNumberFormat="1" applyFont="1" applyBorder="1" applyAlignment="1">
      <alignment vertical="top" wrapText="1"/>
    </xf>
    <xf numFmtId="49" fontId="42" fillId="0" borderId="0" xfId="3" applyNumberFormat="1" applyAlignment="1">
      <alignment horizontal="left" wrapText="1"/>
    </xf>
    <xf numFmtId="0" fontId="37" fillId="0" borderId="37" xfId="0" applyFont="1" applyFill="1" applyBorder="1" applyAlignment="1">
      <alignment vertical="center"/>
    </xf>
    <xf numFmtId="0" fontId="37" fillId="0" borderId="41" xfId="0" applyFont="1" applyFill="1" applyBorder="1" applyAlignment="1">
      <alignment vertical="center"/>
    </xf>
    <xf numFmtId="0" fontId="0" fillId="0" borderId="0" xfId="0" applyAlignment="1">
      <alignment vertical="center" wrapText="1" shrinkToFit="1"/>
    </xf>
    <xf numFmtId="0" fontId="0" fillId="0" borderId="0" xfId="0" applyFill="1" applyAlignment="1">
      <alignment vertical="center" wrapText="1" shrinkToFit="1"/>
    </xf>
    <xf numFmtId="0" fontId="48" fillId="0" borderId="0" xfId="0" applyFont="1" applyAlignment="1">
      <alignment vertical="center" wrapText="1" shrinkToFit="1"/>
    </xf>
    <xf numFmtId="0" fontId="55" fillId="0" borderId="0" xfId="0" applyFont="1" applyAlignment="1">
      <alignment vertical="center" wrapText="1" shrinkToFit="1"/>
    </xf>
    <xf numFmtId="0" fontId="54" fillId="0" borderId="0" xfId="0" applyFont="1" applyAlignment="1">
      <alignment vertical="center" wrapText="1" shrinkToFit="1"/>
    </xf>
    <xf numFmtId="0" fontId="15" fillId="0" borderId="1" xfId="0" applyFont="1" applyFill="1" applyBorder="1" applyAlignment="1">
      <alignment vertical="top" wrapText="1"/>
    </xf>
    <xf numFmtId="0" fontId="18" fillId="0" borderId="0" xfId="0" applyFont="1" applyAlignment="1">
      <alignment vertical="top" wrapText="1"/>
    </xf>
    <xf numFmtId="0" fontId="0" fillId="0" borderId="0" xfId="0" applyFont="1" applyAlignment="1">
      <alignment wrapText="1"/>
    </xf>
    <xf numFmtId="0" fontId="15" fillId="0" borderId="6" xfId="0" applyFont="1" applyBorder="1" applyAlignment="1">
      <alignment horizontal="center" vertical="top" wrapText="1"/>
    </xf>
    <xf numFmtId="0" fontId="15" fillId="18" borderId="1" xfId="0" applyNumberFormat="1" applyFont="1" applyFill="1" applyBorder="1" applyAlignment="1">
      <alignment vertical="top" wrapText="1"/>
    </xf>
    <xf numFmtId="0" fontId="15" fillId="18" borderId="5" xfId="0" applyNumberFormat="1" applyFont="1" applyFill="1" applyBorder="1" applyAlignment="1">
      <alignment vertical="top" wrapText="1"/>
    </xf>
    <xf numFmtId="0" fontId="15" fillId="0" borderId="0" xfId="0" applyFont="1" applyAlignment="1">
      <alignment horizontal="center" vertical="top" wrapText="1"/>
    </xf>
    <xf numFmtId="0" fontId="0" fillId="0" borderId="0" xfId="0" applyAlignment="1">
      <alignment horizontal="center" vertical="top" wrapText="1"/>
    </xf>
    <xf numFmtId="164" fontId="15" fillId="15" borderId="1" xfId="0" applyNumberFormat="1" applyFont="1" applyFill="1" applyBorder="1" applyAlignment="1">
      <alignment horizontal="center" vertical="center" wrapText="1"/>
    </xf>
    <xf numFmtId="0" fontId="15" fillId="0" borderId="0" xfId="0" quotePrefix="1" applyFont="1"/>
    <xf numFmtId="0" fontId="23" fillId="0" borderId="1" xfId="0" applyFont="1" applyFill="1" applyBorder="1" applyAlignment="1">
      <alignment vertical="top" wrapText="1"/>
    </xf>
    <xf numFmtId="0" fontId="15" fillId="0" borderId="6" xfId="0" applyFont="1" applyFill="1" applyBorder="1" applyAlignment="1">
      <alignment horizontal="center" vertical="top"/>
    </xf>
    <xf numFmtId="0" fontId="17" fillId="0" borderId="0" xfId="0" applyFont="1" applyAlignment="1"/>
    <xf numFmtId="49" fontId="40" fillId="0" borderId="2" xfId="0" applyNumberFormat="1" applyFont="1" applyBorder="1" applyAlignment="1">
      <alignment horizontal="left" vertical="top" wrapText="1"/>
    </xf>
    <xf numFmtId="49" fontId="40" fillId="0" borderId="4" xfId="0" applyNumberFormat="1" applyFont="1" applyBorder="1" applyAlignment="1">
      <alignment horizontal="left" vertical="top" wrapText="1"/>
    </xf>
    <xf numFmtId="49" fontId="41" fillId="0" borderId="45" xfId="0" applyNumberFormat="1" applyFont="1" applyBorder="1" applyAlignment="1">
      <alignment horizontal="left" vertical="top" wrapText="1"/>
    </xf>
    <xf numFmtId="49" fontId="41" fillId="0" borderId="46" xfId="0" applyNumberFormat="1" applyFont="1" applyBorder="1" applyAlignment="1">
      <alignment horizontal="left" vertical="top" wrapText="1"/>
    </xf>
    <xf numFmtId="49" fontId="41" fillId="0" borderId="47" xfId="0" applyNumberFormat="1" applyFont="1" applyBorder="1" applyAlignment="1">
      <alignment horizontal="left" vertical="top" wrapText="1"/>
    </xf>
    <xf numFmtId="0" fontId="37" fillId="0" borderId="37" xfId="0" applyFont="1" applyFill="1" applyBorder="1" applyAlignment="1">
      <alignment horizontal="left" vertical="center"/>
    </xf>
    <xf numFmtId="0" fontId="37" fillId="0" borderId="41" xfId="0" applyFont="1" applyFill="1" applyBorder="1" applyAlignment="1">
      <alignment horizontal="left" vertical="center"/>
    </xf>
    <xf numFmtId="0" fontId="38" fillId="0" borderId="0" xfId="0" applyFont="1" applyAlignment="1">
      <alignment vertical="top"/>
    </xf>
    <xf numFmtId="0" fontId="0" fillId="0" borderId="0" xfId="0" applyAlignment="1"/>
    <xf numFmtId="0" fontId="41" fillId="15" borderId="2" xfId="0" applyFont="1" applyFill="1" applyBorder="1" applyAlignment="1">
      <alignment horizontal="left" vertical="top" wrapText="1"/>
    </xf>
    <xf numFmtId="0" fontId="41" fillId="15" borderId="4" xfId="0" applyFont="1" applyFill="1" applyBorder="1" applyAlignment="1">
      <alignment horizontal="left" vertical="top" wrapText="1"/>
    </xf>
    <xf numFmtId="0" fontId="15" fillId="0" borderId="1" xfId="0" applyFont="1" applyBorder="1" applyAlignment="1">
      <alignment horizontal="left" vertical="top" wrapText="1"/>
    </xf>
    <xf numFmtId="0" fontId="17" fillId="0" borderId="0" xfId="0" applyFont="1" applyAlignment="1">
      <alignment wrapText="1"/>
    </xf>
    <xf numFmtId="0" fontId="19" fillId="12" borderId="2" xfId="0" applyFont="1" applyFill="1" applyBorder="1" applyAlignment="1">
      <alignment horizontal="center" vertical="center" wrapText="1"/>
    </xf>
    <xf numFmtId="0" fontId="0" fillId="12" borderId="3" xfId="0" applyFill="1" applyBorder="1" applyAlignment="1">
      <alignment vertical="center" wrapText="1"/>
    </xf>
    <xf numFmtId="0" fontId="0" fillId="12" borderId="4" xfId="0" applyFill="1" applyBorder="1" applyAlignment="1">
      <alignment vertical="center" wrapText="1"/>
    </xf>
    <xf numFmtId="0" fontId="18" fillId="4" borderId="3"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18" fillId="8" borderId="2" xfId="0" applyFont="1" applyFill="1" applyBorder="1" applyAlignment="1">
      <alignment horizontal="center" vertical="center" wrapText="1"/>
    </xf>
    <xf numFmtId="0" fontId="18" fillId="8" borderId="3"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27" fillId="5" borderId="9" xfId="0" applyFont="1" applyFill="1" applyBorder="1" applyAlignment="1">
      <alignment horizontal="center"/>
    </xf>
    <xf numFmtId="0" fontId="27" fillId="5" borderId="24" xfId="0" applyFont="1" applyFill="1" applyBorder="1" applyAlignment="1">
      <alignment horizontal="center"/>
    </xf>
    <xf numFmtId="0" fontId="27" fillId="5" borderId="23" xfId="0" applyFont="1" applyFill="1" applyBorder="1" applyAlignment="1">
      <alignment horizontal="center"/>
    </xf>
    <xf numFmtId="0" fontId="28" fillId="11" borderId="9" xfId="0" applyFont="1" applyFill="1" applyBorder="1" applyAlignment="1">
      <alignment horizontal="left" vertical="center"/>
    </xf>
    <xf numFmtId="0" fontId="28" fillId="11" borderId="24" xfId="0" applyFont="1" applyFill="1" applyBorder="1" applyAlignment="1">
      <alignment horizontal="left" vertical="center"/>
    </xf>
    <xf numFmtId="0" fontId="28" fillId="11" borderId="33" xfId="0" applyFont="1" applyFill="1" applyBorder="1" applyAlignment="1">
      <alignment horizontal="left" vertical="center"/>
    </xf>
    <xf numFmtId="0" fontId="28" fillId="11" borderId="23" xfId="0" applyFont="1" applyFill="1" applyBorder="1" applyAlignment="1">
      <alignment horizontal="left" vertical="center"/>
    </xf>
    <xf numFmtId="0" fontId="28" fillId="11" borderId="25" xfId="0" applyFont="1" applyFill="1" applyBorder="1" applyAlignment="1">
      <alignment horizontal="center" vertical="center"/>
    </xf>
    <xf numFmtId="0" fontId="28" fillId="11" borderId="22" xfId="0" applyFont="1" applyFill="1" applyBorder="1" applyAlignment="1">
      <alignment horizontal="center" vertical="center"/>
    </xf>
    <xf numFmtId="0" fontId="28" fillId="11" borderId="16"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24" xfId="0" applyFont="1" applyFill="1" applyBorder="1" applyAlignment="1">
      <alignment horizontal="center" vertical="center"/>
    </xf>
    <xf numFmtId="0" fontId="28" fillId="11" borderId="23" xfId="0" applyFont="1" applyFill="1" applyBorder="1" applyAlignment="1">
      <alignment horizontal="center" vertical="center"/>
    </xf>
    <xf numFmtId="0" fontId="15" fillId="0" borderId="0" xfId="0" applyFont="1" applyAlignment="1">
      <alignment horizontal="left" vertical="top" wrapText="1"/>
    </xf>
    <xf numFmtId="0" fontId="18" fillId="14" borderId="9" xfId="0" applyFont="1" applyFill="1" applyBorder="1" applyAlignment="1">
      <alignment horizontal="center" vertical="center"/>
    </xf>
    <xf numFmtId="0" fontId="18" fillId="14" borderId="23" xfId="0" applyFont="1" applyFill="1" applyBorder="1" applyAlignment="1">
      <alignment horizontal="center" vertical="center"/>
    </xf>
    <xf numFmtId="0" fontId="32" fillId="0" borderId="24" xfId="0" applyFont="1" applyBorder="1" applyAlignment="1">
      <alignment horizontal="left" vertical="center" wrapText="1"/>
    </xf>
    <xf numFmtId="0" fontId="32" fillId="0" borderId="24" xfId="0" applyFont="1" applyBorder="1" applyAlignment="1">
      <alignment horizontal="left" vertical="center"/>
    </xf>
    <xf numFmtId="0" fontId="32" fillId="0" borderId="23" xfId="0" applyFont="1" applyBorder="1" applyAlignment="1">
      <alignment horizontal="left" vertical="center"/>
    </xf>
    <xf numFmtId="0" fontId="32" fillId="0" borderId="9" xfId="0" applyFont="1" applyBorder="1" applyAlignment="1">
      <alignment horizontal="left" vertical="center" wrapText="1"/>
    </xf>
    <xf numFmtId="0" fontId="18" fillId="8" borderId="17" xfId="0" applyFont="1" applyFill="1" applyBorder="1" applyAlignment="1">
      <alignment horizontal="center" vertical="top" wrapText="1"/>
    </xf>
    <xf numFmtId="0" fontId="18" fillId="8" borderId="18" xfId="0" applyFont="1" applyFill="1" applyBorder="1" applyAlignment="1">
      <alignment horizontal="center" vertical="top" wrapText="1"/>
    </xf>
    <xf numFmtId="0" fontId="18" fillId="2" borderId="19" xfId="0" applyFont="1" applyFill="1" applyBorder="1" applyAlignment="1">
      <alignment horizontal="center" vertical="top" wrapText="1"/>
    </xf>
    <xf numFmtId="0" fontId="18" fillId="2" borderId="20" xfId="0" applyFont="1" applyFill="1" applyBorder="1" applyAlignment="1">
      <alignment horizontal="center" vertical="top" wrapText="1"/>
    </xf>
    <xf numFmtId="0" fontId="2" fillId="8" borderId="1"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cellXfs>
  <cellStyles count="5">
    <cellStyle name="Excel Built-in Normal" xfId="2" xr:uid="{00000000-0005-0000-0000-000000000000}"/>
    <cellStyle name="Normal" xfId="0" builtinId="0"/>
    <cellStyle name="Normal 2" xfId="1" xr:uid="{00000000-0005-0000-0000-000002000000}"/>
    <cellStyle name="Standard 2" xfId="4" xr:uid="{00000000-0005-0000-0000-000003000000}"/>
    <cellStyle name="Standard_Spreadsheet-Template(1)" xfId="3" xr:uid="{00000000-0005-0000-0000-000004000000}"/>
  </cellStyles>
  <dxfs count="203">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strike val="0"/>
        <outline val="0"/>
        <shadow val="0"/>
        <u val="none"/>
        <name val="Cambria"/>
        <scheme val="none"/>
      </font>
      <numFmt numFmtId="2" formatCode="0.00"/>
      <alignment horizontal="center" vertical="center" textRotation="0" wrapText="0" indent="0" justifyLastLine="0" shrinkToFit="0" readingOrder="0"/>
    </dxf>
    <dxf>
      <font>
        <strike val="0"/>
        <outline val="0"/>
        <shadow val="0"/>
        <u val="none"/>
        <name val="Cambria"/>
        <scheme val="none"/>
      </font>
    </dxf>
    <dxf>
      <border outline="0">
        <right style="medium">
          <color indexed="64"/>
        </right>
        <top style="medium">
          <color indexed="64"/>
        </top>
        <bottom style="medium">
          <color indexed="64"/>
        </bottom>
      </border>
    </dxf>
    <dxf>
      <font>
        <strike val="0"/>
        <outline val="0"/>
        <shadow val="0"/>
        <u val="none"/>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4.9989318521683403E-2"/>
        </patternFill>
      </fill>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wrapText="1" indent="0" justifyLastLine="0" shrinkToFit="0" readingOrder="0"/>
    </dxf>
    <dxf>
      <font>
        <b val="0"/>
        <strike val="0"/>
        <outline val="0"/>
        <shadow val="0"/>
        <u val="none"/>
        <vertAlign val="baseline"/>
        <sz val="11"/>
        <color auto="1"/>
        <name val="Cambria"/>
        <scheme val="none"/>
      </font>
      <alignment textRotation="0" wrapText="1" indent="0" justifyLastLine="0" shrinkToFit="0" readingOrder="0"/>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alignment horizontal="general" vertical="center" textRotation="0" wrapText="1" indent="0" justifyLastLine="0" shrinkToFit="1" readingOrder="0"/>
    </dxf>
    <dxf>
      <alignment horizontal="general" vertical="center" textRotation="0" wrapText="1" indent="0" justifyLastLine="0" shrinkToFit="1" readingOrder="0"/>
    </dxf>
    <dxf>
      <alignment horizontal="general" vertical="center" textRotation="0" wrapText="1" indent="0" justifyLastLine="0" shrinkToFit="1" readingOrder="0"/>
    </dxf>
    <dxf>
      <alignment horizontal="general" vertical="center" textRotation="0" wrapText="1" indent="0" justifyLastLine="0" shrinkToFit="1" readingOrder="0"/>
    </dxf>
    <dxf>
      <alignment horizontal="general" vertical="center" textRotation="0" wrapText="1" indent="0" justifyLastLine="0" shrinkToFit="1" readingOrder="0"/>
    </dxf>
    <dxf>
      <alignment horizontal="general" vertical="center" textRotation="0" wrapText="1" indent="0" justifyLastLine="0" shrinkToFit="1" readingOrder="0"/>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rgb="FF000000"/>
        <name val="Cambria"/>
        <family val="1"/>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mbria"/>
        <family val="1"/>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family val="1"/>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rgb="FF0000FF"/>
        <name val="Cambria"/>
        <scheme val="none"/>
      </font>
      <numFmt numFmtId="164" formatCode="0.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fill>
        <patternFill patternType="solid">
          <fgColor indexed="64"/>
          <bgColor theme="0" tint="-4.9989318521683403E-2"/>
        </patternFill>
      </fill>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i val="0"/>
        <strike val="0"/>
        <outline val="0"/>
        <shadow val="0"/>
        <u val="none"/>
        <vertAlign val="baseline"/>
        <sz val="11"/>
        <name val="Cambria"/>
        <family val="1"/>
        <scheme val="none"/>
      </font>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mbria"/>
        <family val="1"/>
        <scheme val="none"/>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i val="0"/>
        <strike val="0"/>
        <outline val="0"/>
        <shadow val="0"/>
        <u val="none"/>
        <vertAlign val="baseline"/>
        <sz val="11"/>
        <color rgb="FF000000"/>
        <name val="Cambria"/>
        <family val="1"/>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rgb="FF000000"/>
        <name val="Cambria"/>
        <family val="1"/>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i val="0"/>
        <strike val="0"/>
        <outline val="0"/>
        <shadow val="0"/>
        <u val="none"/>
        <vertAlign val="baseline"/>
        <sz val="11"/>
        <name val="Cambria"/>
        <family val="1"/>
        <scheme val="none"/>
      </font>
      <alignment horizontal="center" vertical="top" textRotation="0" wrapText="1" indent="0" justifyLastLine="0" shrinkToFit="0" readingOrder="0"/>
      <border diagonalUp="0" diagonalDown="0">
        <left style="medium">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b/>
        <i val="0"/>
      </font>
      <fill>
        <patternFill>
          <bgColor theme="4" tint="0.59996337778862885"/>
        </patternFill>
      </fill>
      <border>
        <left style="double">
          <color theme="4" tint="-0.24994659260841701"/>
        </left>
        <right style="double">
          <color theme="4" tint="-0.24994659260841701"/>
        </right>
        <top style="double">
          <color theme="4" tint="-0.24994659260841701"/>
        </top>
        <bottom style="thin">
          <color theme="4" tint="-0.24994659260841701"/>
        </bottom>
      </border>
    </dxf>
    <dxf>
      <border>
        <left style="double">
          <color theme="4" tint="-0.24994659260841701"/>
        </left>
        <right style="double">
          <color theme="4" tint="-0.24994659260841701"/>
        </right>
        <top style="double">
          <color theme="4" tint="-0.24994659260841701"/>
        </top>
        <bottom style="double">
          <color theme="4" tint="-0.24994659260841701"/>
        </bottom>
        <vertical style="hair">
          <color theme="4" tint="0.39994506668294322"/>
        </vertical>
        <horizontal style="hair">
          <color auto="1"/>
        </horizontal>
      </border>
    </dxf>
  </dxfs>
  <tableStyles count="1" defaultTableStyle="TableStyleMedium2" defaultPivotStyle="PivotStyleLight16">
    <tableStyle name="OfficeTrace Table" pivot="0" count="2" xr9:uid="{00000000-0011-0000-FFFF-FFFF00000000}">
      <tableStyleElement type="wholeTable" dxfId="202"/>
      <tableStyleElement type="headerRow" dxfId="201"/>
    </tableStyle>
  </tableStyles>
  <colors>
    <mruColors>
      <color rgb="FFF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OT_documentReferences_1§0" displayName="OT_documentReferences_1§0" ref="A4:D22" totalsRowShown="0" dataDxfId="200">
  <autoFilter ref="A4:D22" xr:uid="{00000000-0009-0000-0100-000009000000}"/>
  <tableColumns count="4">
    <tableColumn id="1" xr3:uid="{00000000-0010-0000-0000-000001000000}" name="ID" dataDxfId="199"/>
    <tableColumn id="2" xr3:uid="{00000000-0010-0000-0000-000002000000}" name="Title" dataDxfId="198"/>
    <tableColumn id="3" xr3:uid="{00000000-0010-0000-0000-000003000000}" name="Rev.*" dataDxfId="197"/>
    <tableColumn id="4" xr3:uid="{00000000-0010-0000-0000-000004000000}" name="Doc. No." dataDxfId="196"/>
  </tableColumns>
  <tableStyleInfo name="OfficeTrace Tabl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Table8" displayName="Table8" ref="E4:G10" totalsRowShown="0" headerRowDxfId="5" dataDxfId="4" tableBorderDxfId="3">
  <autoFilter ref="E4:G10" xr:uid="{00000000-0009-0000-0100-000008000000}"/>
  <tableColumns count="3">
    <tableColumn id="1" xr3:uid="{00000000-0010-0000-0900-000001000000}" name="ID#" dataDxfId="2"/>
    <tableColumn id="2" xr3:uid="{00000000-0010-0000-0900-000002000000}" name="Source" dataDxfId="1"/>
    <tableColumn id="3" xr3:uid="{00000000-0010-0000-0900-000003000000}" name="In Scope (Y/N)" dataDxfId="0"/>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Assets" displayName="Assets" ref="A9:D17" totalsRowShown="0" headerRowDxfId="195" dataDxfId="193" headerRowBorderDxfId="194" tableBorderDxfId="192" totalsRowBorderDxfId="191">
  <autoFilter ref="A9:D17" xr:uid="{00000000-0009-0000-0100-000003000000}"/>
  <tableColumns count="4">
    <tableColumn id="1" xr3:uid="{00000000-0010-0000-0100-000001000000}" name="ID #" dataDxfId="190"/>
    <tableColumn id="2" xr3:uid="{00000000-0010-0000-0100-000002000000}" name="Asset Type_x000a_(Information/Physical)" dataDxfId="189"/>
    <tableColumn id="3" xr3:uid="{00000000-0010-0000-0100-000003000000}" name="Asset" dataDxfId="188"/>
    <tableColumn id="4" xr3:uid="{00000000-0010-0000-0100-000004000000}" name="Asset Description" dataDxfId="187"/>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Vulnerabilities" displayName="Vulnerabilities" ref="A4:D21" totalsRowShown="0" headerRowDxfId="186" dataDxfId="184" headerRowBorderDxfId="185" tableBorderDxfId="183" totalsRowBorderDxfId="182">
  <autoFilter ref="A4:D21" xr:uid="{00000000-0009-0000-0100-000002000000}"/>
  <tableColumns count="4">
    <tableColumn id="1" xr3:uid="{00000000-0010-0000-0200-000001000000}" name="Vuln. ID" dataDxfId="181"/>
    <tableColumn id="4" xr3:uid="{00000000-0010-0000-0200-000004000000}" name="Vulnerability Description" dataDxfId="180"/>
    <tableColumn id="5" xr3:uid="{00000000-0010-0000-0200-000005000000}" name="Applicable (Yes/No)" dataDxfId="179"/>
    <tableColumn id="6" xr3:uid="{00000000-0010-0000-0200-000006000000}" name="Rationale (if Vulnerability not applicable)" dataDxfId="178"/>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3:F28" totalsRowShown="0" headerRowDxfId="177" headerRowBorderDxfId="176" tableBorderDxfId="175" totalsRowBorderDxfId="174">
  <autoFilter ref="A3:F28" xr:uid="{00000000-0009-0000-0100-000005000000}"/>
  <tableColumns count="6">
    <tableColumn id="1" xr3:uid="{00000000-0010-0000-0300-000001000000}" name="#" dataDxfId="173"/>
    <tableColumn id="2" xr3:uid="{00000000-0010-0000-0300-000002000000}" name="Threat Event " dataDxfId="172"/>
    <tableColumn id="3" xr3:uid="{00000000-0010-0000-0300-000003000000}" name="Description " dataDxfId="171"/>
    <tableColumn id="4" xr3:uid="{00000000-0010-0000-0300-000004000000}" name="Threat Source" dataDxfId="170"/>
    <tableColumn id="5" xr3:uid="{00000000-0010-0000-0300-000005000000}" name="In Scope (Yes/No)" dataDxfId="169"/>
    <tableColumn id="13" xr3:uid="{00000000-0010-0000-0300-00000D000000}" name="Rationale _x000a_(if out of scope)" dataDxfId="168"/>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4" displayName="Table4" ref="A4:AS26" totalsRowShown="0" headerRowDxfId="157" dataDxfId="156" tableBorderDxfId="155">
  <autoFilter ref="A4:AS26" xr:uid="{00000000-0009-0000-0100-000004000000}">
    <filterColumn colId="24">
      <filters>
        <filter val="MEDIUM"/>
      </filters>
    </filterColumn>
  </autoFilter>
  <tableColumns count="45">
    <tableColumn id="1" xr3:uid="{00000000-0010-0000-0400-000001000000}" name="_x000a_ID #" dataDxfId="154" totalsRowDxfId="153"/>
    <tableColumn id="23" xr3:uid="{00000000-0010-0000-0400-000017000000}" name="T ID" dataDxfId="152" totalsRowDxfId="151"/>
    <tableColumn id="2" xr3:uid="{00000000-0010-0000-0400-000002000000}" name="Threat Event(s)" dataDxfId="150" totalsRowDxfId="149">
      <calculatedColumnFormula>IF(VLOOKUP(Table4[[#This Row],[T ID]],Table5[#All],5,FALSE)="No","Not in scope",VLOOKUP(Table4[[#This Row],[T ID]],Table5[#All],2,FALSE))</calculatedColumnFormula>
    </tableColumn>
    <tableColumn id="22" xr3:uid="{00000000-0010-0000-0400-000016000000}" name="V ID" dataDxfId="148" totalsRowDxfId="147"/>
    <tableColumn id="3" xr3:uid="{00000000-0010-0000-0400-000003000000}" name="Vulnerabilities" dataDxfId="146" totalsRowDxfId="145">
      <calculatedColumnFormula>IF(VLOOKUP(Table4[[#This Row],[V ID]],Vulnerabilities[#All],3,FALSE)="No","Not in scope",VLOOKUP(Table4[[#This Row],[V ID]],Vulnerabilities[#All],2,FALSE))</calculatedColumnFormula>
    </tableColumn>
    <tableColumn id="24" xr3:uid="{00000000-0010-0000-0400-000018000000}" name="A ID" dataDxfId="144" totalsRowDxfId="143"/>
    <tableColumn id="4" xr3:uid="{00000000-0010-0000-0400-000004000000}" name="Asset" dataDxfId="142" totalsRowDxfId="141">
      <calculatedColumnFormula>VLOOKUP(Table4[[#This Row],[A ID]],Assets[#All],3,FALSE)</calculatedColumnFormula>
    </tableColumn>
    <tableColumn id="5" xr3:uid="{00000000-0010-0000-0400-000005000000}" name="Impact Description" dataDxfId="140" totalsRowDxfId="139"/>
    <tableColumn id="7" xr3:uid="{00000000-0010-0000-0400-000007000000}" name="Safety Impact _x000a_(Risk ID# or N/A)" dataDxfId="138" totalsRowDxfId="137"/>
    <tableColumn id="26" xr3:uid="{00000000-0010-0000-0400-00001A000000}" name="Confidentiality" dataDxfId="136" totalsRowDxfId="135"/>
    <tableColumn id="25" xr3:uid="{00000000-0010-0000-0400-000019000000}" name="Integrity" dataDxfId="134" totalsRowDxfId="133"/>
    <tableColumn id="21" xr3:uid="{00000000-0010-0000-0400-000015000000}" name="Availability" dataDxfId="132" totalsRowDxfId="131"/>
    <tableColumn id="44" xr3:uid="{00000000-0010-0000-0400-00002C000000}" name="Attack Vector" dataDxfId="130" totalsRowDxfId="129"/>
    <tableColumn id="45" xr3:uid="{00000000-0010-0000-0400-00002D000000}" name="Attack Complexity" dataDxfId="128" totalsRowDxfId="127"/>
    <tableColumn id="46" xr3:uid="{00000000-0010-0000-0400-00002E000000}" name="Privileges Required" dataDxfId="126" totalsRowDxfId="125"/>
    <tableColumn id="47" xr3:uid="{00000000-0010-0000-0400-00002F000000}" name="User Interaction" dataDxfId="124" totalsRowDxfId="123"/>
    <tableColumn id="43" xr3:uid="{00000000-0010-0000-0400-00002B000000}" name="Scope" dataDxfId="122" totalsRowDxfId="121"/>
    <tableColumn id="48" xr3:uid="{00000000-0010-0000-0400-000030000000}" name="Exploitability Sub Score" dataDxfId="120" totalsRowDxfId="119">
      <calculatedColumnFormula>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calculatedColumnFormula>
    </tableColumn>
    <tableColumn id="17" xr3:uid="{00000000-0010-0000-0400-000011000000}" name="ISC Base" dataDxfId="118" totalsRowDxfId="117">
      <calculatedColumnFormula>(1 - ((1 - VLOOKUP(Table4[[#This Row],[Confidentiality]],'Reference - CVSSv3.0'!$B$15:$C$17,2,FALSE)) * (1 - VLOOKUP(Table4[[#This Row],[Integrity]],'Reference - CVSSv3.0'!$B$15:$C$17,2,FALSE)) *  (1 - VLOOKUP(Table4[[#This Row],[Availability]],'Reference - CVSSv3.0'!$B$15:$C$17,2,FALSE))))</calculatedColumnFormula>
    </tableColumn>
    <tableColumn id="32" xr3:uid="{00000000-0010-0000-0400-000020000000}" name="Impact Sub Score" dataDxfId="116" totalsRowDxfId="115">
      <calculatedColumnFormula>IF(Table4[[#This Row],[Scope]]="Unchanged",6.42*Table4[[#This Row],[ISC Base]],IF(Table4[[#This Row],[Scope]]="Changed",7.52*(Table4[[#This Row],[ISC Base]] - 0.029) - 3.25 * POWER(Table4[[#This Row],[ISC Base]] - 0.02,15),NA()))</calculatedColumnFormula>
    </tableColumn>
    <tableColumn id="34" xr3:uid="{00000000-0010-0000-0400-000022000000}" name="CVSS v3.0 Base Score" dataDxfId="114" totalsRowDxfId="113">
      <calculatedColumnFormula>IF(Table4[[#This Row],[Impact Sub Score]]&lt;=0,0,IF(Table4[[#This Row],[Scope]]="Unchanged",ROUNDUP(MIN((Table4[[#This Row],[Impact Sub Score]]+Table4[[#This Row],[Exploitability Sub Score]]),10),1),IF(Table4[[#This Row],[Scope]]="Changed",ROUNDUP(MIN((1.08*(Table4[[#This Row],[Impact Sub Score]]+Table4[[#This Row],[Exploitability Sub Score]])),10),1),NA())))</calculatedColumnFormula>
    </tableColumn>
    <tableColumn id="9" xr3:uid="{00000000-0010-0000-0400-000009000000}" name="Threat Event Initiation" dataDxfId="112"/>
    <tableColumn id="33" xr3:uid="{00000000-0010-0000-0400-000021000000}" name="Threat Event Initiation_x000a_Score" dataDxfId="111" totalsRowDxfId="110">
      <calculatedColumnFormula>VLOOKUP(Table4[[#This Row],[Threat Event Initiation]],NIST_Scale_LOAI[],2,FALSE)</calculatedColumnFormula>
    </tableColumn>
    <tableColumn id="10" xr3:uid="{00000000-0010-0000-0400-00000A000000}" name="Overall Risk Score" dataDxfId="109" totalsRowDxfId="108">
      <calculatedColumnFormula>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calculatedColumnFormula>
    </tableColumn>
    <tableColumn id="11" xr3:uid="{00000000-0010-0000-0400-00000B000000}" name="Security _x000a_Risk _x000a_Level" dataDxfId="107" totalsRowDxfId="106">
      <calculatedColumnFormula>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calculatedColumnFormula>
    </tableColumn>
    <tableColumn id="12" xr3:uid="{00000000-0010-0000-0400-00000C000000}" name="Security Risk Control Measures" dataDxfId="105" totalsRowDxfId="104"/>
    <tableColumn id="14" xr3:uid="{00000000-0010-0000-0400-00000E000000}" name="Implementation of Risk Control Measures " dataDxfId="103" totalsRowDxfId="102"/>
    <tableColumn id="16" xr3:uid="{74BA64D0-22B6-4553-AC03-2069AB27F5AF}" name="Verification of Risk Control Measures (Effectiveness)" dataDxfId="101" totalsRowDxfId="100"/>
    <tableColumn id="6" xr3:uid="{98F03171-2428-4E53-9EF6-4979F16F1DC8}" name="Implementation of Risk Control Measures for Spider" dataDxfId="99" totalsRowDxfId="98"/>
    <tableColumn id="15" xr3:uid="{00000000-0010-0000-0400-00000F000000}" name="Verification of Risk Control Measures (Effectiveness)3" dataDxfId="97" totalsRowDxfId="96"/>
    <tableColumn id="13" xr3:uid="{00000000-0010-0000-0400-00000D000000}" name="ConfidentialityP" dataDxfId="95" totalsRowDxfId="94"/>
    <tableColumn id="27" xr3:uid="{00000000-0010-0000-0400-00001B000000}" name="IntegrityP" dataDxfId="93" totalsRowDxfId="92"/>
    <tableColumn id="28" xr3:uid="{00000000-0010-0000-0400-00001C000000}" name="AvailabilityP" dataDxfId="91" totalsRowDxfId="90"/>
    <tableColumn id="8" xr3:uid="{00000000-0010-0000-0400-000008000000}" name="Attack VectorP" dataDxfId="89" totalsRowDxfId="88"/>
    <tableColumn id="29" xr3:uid="{00000000-0010-0000-0400-00001D000000}" name="Attack ComplexityP" dataDxfId="87" totalsRowDxfId="86"/>
    <tableColumn id="30" xr3:uid="{00000000-0010-0000-0400-00001E000000}" name="Privileges RequiredP" dataDxfId="85" totalsRowDxfId="84"/>
    <tableColumn id="31" xr3:uid="{00000000-0010-0000-0400-00001F000000}" name="User InteractionP" dataDxfId="83"/>
    <tableColumn id="36" xr3:uid="{00000000-0010-0000-0400-000024000000}" name="ScopeP" dataDxfId="82" totalsRowDxfId="81"/>
    <tableColumn id="35" xr3:uid="{00000000-0010-0000-0400-000023000000}" name="Exploitability Sub ScoreP" dataDxfId="80" totalsRowDxfId="79">
      <calculatedColumnFormula>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calculatedColumnFormula>
    </tableColumn>
    <tableColumn id="40" xr3:uid="{00000000-0010-0000-0400-000028000000}" name="ISC BaseP" dataDxfId="78" totalsRowDxfId="77">
      <calculatedColumnFormula>(1 - ((1 - VLOOKUP(Table4[[#This Row],[ConfidentialityP]],'Reference - CVSSv3.0'!$B$15:$C$17,2,FALSE)) * (1 - VLOOKUP(Table4[[#This Row],[IntegrityP]],'Reference - CVSSv3.0'!$B$15:$C$17,2,FALSE)) *  (1 - VLOOKUP(Table4[[#This Row],[AvailabilityP]],'Reference - CVSSv3.0'!$B$15:$C$17,2,FALSE))))</calculatedColumnFormula>
    </tableColumn>
    <tableColumn id="41" xr3:uid="{00000000-0010-0000-0400-000029000000}" name="Impact Sub ScoreP" dataDxfId="76" totalsRowDxfId="75">
      <calculatedColumnFormula>IF(Table4[[#This Row],[ScopeP]]="Unchanged",6.42*Table4[[#This Row],[ISC BaseP]],IF(Table4[[#This Row],[ScopeP]]="Changed",7.52*(Table4[[#This Row],[ISC BaseP]] - 0.029) - 3.25 * POWER(Table4[[#This Row],[ISC BaseP]] - 0.02,15),NA()))</calculatedColumnFormula>
    </tableColumn>
    <tableColumn id="42" xr3:uid="{00000000-0010-0000-0400-00002A000000}" name="CVSS v3.0 Base ScoreP" dataDxfId="74" totalsRowDxfId="73">
      <calculatedColumnFormula>IF(Table4[[#This Row],[Impact Sub ScoreP]]&lt;=0,0,IF(Table4[[#This Row],[ScopeP]]="Unchanged",ROUNDUP(MIN((Table4[[#This Row],[Impact Sub ScoreP]]+Table4[[#This Row],[Exploitability Sub ScoreP]]),10),1),IF(Table4[[#This Row],[ScopeP]]="Changed",ROUNDUP(MIN((1.08*(Table4[[#This Row],[Impact Sub ScoreP]]+Table4[[#This Row],[Exploitability Sub ScoreP]])),10),1),NA())))</calculatedColumnFormula>
    </tableColumn>
    <tableColumn id="49" xr3:uid="{00000000-0010-0000-0400-000031000000}" name="Overall Risk ScoreP" dataDxfId="72" totalsRowDxfId="71">
      <calculatedColumnFormula>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calculatedColumnFormula>
    </tableColumn>
    <tableColumn id="50" xr3:uid="{00000000-0010-0000-0400-000032000000}" name="Security Risk LevelP" dataDxfId="70" totalsRowDxfId="69">
      <calculatedColumnFormula>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calculatedColumnFormula>
    </tableColumn>
    <tableColumn id="20" xr3:uid="{00000000-0010-0000-0400-000014000000}" name="Residual Security Risk Acceptability Justification" dataDxfId="68" totalsRowDxfId="67"/>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OT_securityRiskControls_1§0" displayName="OT_securityRiskControls_1§0" ref="A5:E26" totalsRowShown="0" dataDxfId="66">
  <autoFilter ref="A5:E26" xr:uid="{00000000-0009-0000-0100-000001000000}"/>
  <tableColumns count="5">
    <tableColumn id="1" xr3:uid="{00000000-0010-0000-0500-000001000000}" name="ID" dataDxfId="65"/>
    <tableColumn id="2" xr3:uid="{00000000-0010-0000-0500-000002000000}" name="Risk Control Measure" dataDxfId="64"/>
    <tableColumn id="3" xr3:uid="{00000000-0010-0000-0500-000003000000}" name="Category (optional)" dataDxfId="63"/>
    <tableColumn id="5" xr3:uid="{C8CD5715-AAD5-458D-97CD-C8C74D9ABA15}" name="Reference to more detailed specification" dataDxfId="62"/>
    <tableColumn id="4" xr3:uid="{00000000-0010-0000-0500-000004000000}" name="Reference to more detailed specification2" dataDxfId="61"/>
  </tableColumns>
  <tableStyleInfo name="OfficeTrace Tab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6000000}" name="Table41415" displayName="Table41415" ref="A4:M25" totalsRowShown="0" headerRowDxfId="45" dataDxfId="44" tableBorderDxfId="43">
  <autoFilter ref="A4:M25" xr:uid="{00000000-0009-0000-0100-00000E000000}"/>
  <tableColumns count="13">
    <tableColumn id="1" xr3:uid="{00000000-0010-0000-0600-000001000000}" name="_x000a_ID #" dataDxfId="42" totalsRowDxfId="41">
      <calculatedColumnFormula>Table4[[#This Row],[
ID '#]]</calculatedColumnFormula>
    </tableColumn>
    <tableColumn id="23" xr3:uid="{00000000-0010-0000-0600-000017000000}" name="T ID" dataDxfId="40" totalsRowDxfId="39">
      <calculatedColumnFormula>IF(Table4[[#This Row],[A ID]]&gt;0,Table4[[#This Row],[T ID]],"")</calculatedColumnFormula>
    </tableColumn>
    <tableColumn id="2" xr3:uid="{00000000-0010-0000-0600-000002000000}" name="Threat Event(s)" dataDxfId="38" totalsRowDxfId="37">
      <calculatedColumnFormula>Table4[[#This Row],[Threat Event(s)]]</calculatedColumnFormula>
    </tableColumn>
    <tableColumn id="22" xr3:uid="{00000000-0010-0000-0600-000016000000}" name="V ID" dataDxfId="36" totalsRowDxfId="35">
      <calculatedColumnFormula>IF(Table4[[#This Row],[V ID]]&gt;0,Table4[[#This Row],[V ID]],"")</calculatedColumnFormula>
    </tableColumn>
    <tableColumn id="3" xr3:uid="{00000000-0010-0000-0600-000003000000}" name="Vulnerabilities" dataDxfId="34" totalsRowDxfId="33">
      <calculatedColumnFormula>Table4[[#This Row],[Vulnerabilities]]</calculatedColumnFormula>
    </tableColumn>
    <tableColumn id="24" xr3:uid="{00000000-0010-0000-0600-000018000000}" name="A ID" dataDxfId="32" totalsRowDxfId="31">
      <calculatedColumnFormula>IF(Table4[[#This Row],[A ID]]&gt;0,Table4[[#This Row],[A ID]],"")</calculatedColumnFormula>
    </tableColumn>
    <tableColumn id="4" xr3:uid="{00000000-0010-0000-0600-000004000000}" name="Assets" dataDxfId="30" totalsRowDxfId="29">
      <calculatedColumnFormula>Table4[[#This Row],[Asset]]</calculatedColumnFormula>
    </tableColumn>
    <tableColumn id="5" xr3:uid="{00000000-0010-0000-0600-000005000000}" name="Impact Description" dataDxfId="28" totalsRowDxfId="27">
      <calculatedColumnFormula>IF(Table4[[#This Row],[Impact Description]]&gt;0,Table4[[#This Row],[Impact Description]],"")</calculatedColumnFormula>
    </tableColumn>
    <tableColumn id="7" xr3:uid="{00000000-0010-0000-0600-000007000000}" name="Safety Impact _x000a_(Risk ID# or N/A)" dataDxfId="26" totalsRowDxfId="25">
      <calculatedColumnFormula>IF(Table4[[#This Row],[Safety Impact 
(Risk ID'# or N/A)]]&gt;0,Table4[[#This Row],[Safety Impact 
(Risk ID'# or N/A)]],"")</calculatedColumnFormula>
    </tableColumn>
    <tableColumn id="11" xr3:uid="{00000000-0010-0000-0600-00000B000000}" name="Pre-Controls _x000a_Risk Level" dataDxfId="24" totalsRowDxfId="23">
      <calculatedColumnFormula>Table4[[#This Row],[Security 
Risk 
Level]]</calculatedColumnFormula>
    </tableColumn>
    <tableColumn id="12" xr3:uid="{00000000-0010-0000-0600-00000C000000}" name="Security Risk Control Measures" dataDxfId="22" totalsRowDxfId="21">
      <calculatedColumnFormula>IF(Table4[[#This Row],[Security Risk Control Measures]]&gt;0,Table4[[#This Row],[Security Risk Control Measures]],"")</calculatedColumnFormula>
    </tableColumn>
    <tableColumn id="50" xr3:uid="{00000000-0010-0000-0600-000032000000}" name="Post-Controls Risk Level" dataDxfId="20" totalsRowDxfId="19">
      <calculatedColumnFormula>Table4[[#This Row],[Security Risk LevelP]]</calculatedColumnFormula>
    </tableColumn>
    <tableColumn id="20" xr3:uid="{00000000-0010-0000-0600-000014000000}" name="Residual Security Risk Acceptability Justification" dataDxfId="18" totalsRowDxfId="17">
      <calculatedColumnFormula>IF(Table4[[#This Row],[Residual Security Risk Acceptability Justification]]&gt;0,Table4[[#This Row],[Residual Security Risk Acceptability Justification]],"")</calculatedColumnFormula>
    </tableColumn>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NIST_Scale_LOAI" displayName="NIST_Scale_LOAI" ref="Q4:R10" totalsRowShown="0" headerRowDxfId="16" dataDxfId="15" tableBorderDxfId="14">
  <autoFilter ref="Q4:R10" xr:uid="{00000000-0009-0000-0100-000006000000}"/>
  <tableColumns count="2">
    <tableColumn id="1" xr3:uid="{00000000-0010-0000-0700-000001000000}" name="Rating" dataDxfId="13"/>
    <tableColumn id="2" xr3:uid="{00000000-0010-0000-0700-000002000000}" name="Score" dataDxfId="12"/>
  </tableColumns>
  <tableStyleInfo name="TableStyleLight1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able7" displayName="Table7" ref="A4:C10" totalsRowShown="0" headerRowDxfId="11" dataDxfId="10" tableBorderDxfId="9">
  <autoFilter ref="A4:C10" xr:uid="{00000000-0009-0000-0100-000007000000}"/>
  <tableColumns count="3">
    <tableColumn id="1" xr3:uid="{00000000-0010-0000-0800-000001000000}" name="ID#" dataDxfId="8"/>
    <tableColumn id="2" xr3:uid="{00000000-0010-0000-0800-000002000000}" name="Threat Source" dataDxfId="7"/>
    <tableColumn id="3" xr3:uid="{00000000-0010-0000-0800-000003000000}" name="In Scope (Y/N)" dataDxfId="6"/>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2.vml"/><Relationship Id="rId1" Type="http://schemas.openxmlformats.org/officeDocument/2006/relationships/printerSettings" Target="../printerSettings/printerSettings10.bin"/><Relationship Id="rId4"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21"/>
  <sheetViews>
    <sheetView view="pageBreakPreview" zoomScale="90" zoomScaleNormal="100" zoomScaleSheetLayoutView="90" workbookViewId="0">
      <selection activeCell="A2" sqref="A2:G3"/>
    </sheetView>
  </sheetViews>
  <sheetFormatPr defaultColWidth="11.5703125" defaultRowHeight="15" x14ac:dyDescent="0.25"/>
  <cols>
    <col min="2" max="2" width="21.42578125" customWidth="1"/>
    <col min="3" max="3" width="38.85546875" customWidth="1"/>
    <col min="4" max="4" width="10.85546875" customWidth="1"/>
    <col min="5" max="5" width="26.140625" customWidth="1"/>
    <col min="6" max="6" width="18.140625" customWidth="1"/>
  </cols>
  <sheetData>
    <row r="2" spans="1:7" x14ac:dyDescent="0.25">
      <c r="A2" s="278" t="s">
        <v>203</v>
      </c>
      <c r="B2" s="278"/>
      <c r="C2" s="278"/>
      <c r="D2" s="278"/>
      <c r="E2" s="278"/>
      <c r="F2" s="278"/>
      <c r="G2" s="278"/>
    </row>
    <row r="3" spans="1:7" x14ac:dyDescent="0.25">
      <c r="A3" s="279"/>
      <c r="B3" s="279"/>
      <c r="C3" s="279"/>
      <c r="D3" s="279"/>
      <c r="E3" s="279"/>
      <c r="F3" s="279"/>
      <c r="G3" s="279"/>
    </row>
    <row r="4" spans="1:7" ht="23.25" x14ac:dyDescent="0.25">
      <c r="A4" s="187"/>
      <c r="B4" s="187"/>
      <c r="C4" s="187"/>
      <c r="D4" s="187"/>
      <c r="E4" s="187"/>
      <c r="F4" s="187"/>
      <c r="G4" s="187"/>
    </row>
    <row r="5" spans="1:7" ht="18" x14ac:dyDescent="0.25">
      <c r="B5" s="280" t="s">
        <v>371</v>
      </c>
      <c r="C5" s="281"/>
    </row>
    <row r="6" spans="1:7" ht="18" x14ac:dyDescent="0.25">
      <c r="B6" s="280" t="s">
        <v>370</v>
      </c>
      <c r="C6" s="281"/>
    </row>
    <row r="7" spans="1:7" x14ac:dyDescent="0.25">
      <c r="B7" s="24"/>
    </row>
    <row r="8" spans="1:7" x14ac:dyDescent="0.25">
      <c r="B8" s="24"/>
    </row>
    <row r="9" spans="1:7" x14ac:dyDescent="0.25">
      <c r="B9" s="188" t="s">
        <v>204</v>
      </c>
      <c r="C9" s="189"/>
    </row>
    <row r="10" spans="1:7" x14ac:dyDescent="0.25">
      <c r="B10" s="190" t="s">
        <v>205</v>
      </c>
      <c r="C10" s="275" t="s">
        <v>226</v>
      </c>
      <c r="D10" s="276"/>
      <c r="E10" s="276"/>
      <c r="F10" s="277"/>
    </row>
    <row r="11" spans="1:7" x14ac:dyDescent="0.25">
      <c r="B11" s="190" t="s">
        <v>207</v>
      </c>
      <c r="C11" s="275" t="s">
        <v>224</v>
      </c>
      <c r="D11" s="276"/>
      <c r="E11" s="276"/>
      <c r="F11" s="277"/>
    </row>
    <row r="12" spans="1:7" x14ac:dyDescent="0.25">
      <c r="B12" s="190" t="s">
        <v>208</v>
      </c>
      <c r="C12" s="275" t="s">
        <v>571</v>
      </c>
      <c r="D12" s="276"/>
      <c r="E12" s="276"/>
      <c r="F12" s="277"/>
    </row>
    <row r="13" spans="1:7" x14ac:dyDescent="0.25">
      <c r="B13" s="190" t="s">
        <v>209</v>
      </c>
      <c r="C13" s="275" t="s">
        <v>227</v>
      </c>
      <c r="D13" s="276"/>
      <c r="E13" s="276" t="s">
        <v>225</v>
      </c>
      <c r="F13" s="277"/>
    </row>
    <row r="14" spans="1:7" x14ac:dyDescent="0.25">
      <c r="B14" s="190" t="s">
        <v>210</v>
      </c>
      <c r="C14" s="275" t="s">
        <v>228</v>
      </c>
      <c r="D14" s="276"/>
      <c r="E14" s="276"/>
      <c r="F14" s="277"/>
    </row>
    <row r="15" spans="1:7" x14ac:dyDescent="0.25">
      <c r="B15" s="24"/>
    </row>
    <row r="16" spans="1:7" x14ac:dyDescent="0.25">
      <c r="B16" s="24"/>
    </row>
    <row r="17" spans="2:6" x14ac:dyDescent="0.25">
      <c r="B17" s="188" t="s">
        <v>211</v>
      </c>
    </row>
    <row r="18" spans="2:6" x14ac:dyDescent="0.25">
      <c r="B18" s="191" t="s">
        <v>212</v>
      </c>
      <c r="C18" s="282" t="s">
        <v>213</v>
      </c>
      <c r="D18" s="283"/>
      <c r="E18" s="191" t="s">
        <v>214</v>
      </c>
      <c r="F18" s="191" t="s">
        <v>206</v>
      </c>
    </row>
    <row r="19" spans="2:6" x14ac:dyDescent="0.25">
      <c r="B19" s="192" t="s">
        <v>229</v>
      </c>
      <c r="C19" s="273" t="s">
        <v>230</v>
      </c>
      <c r="D19" s="274"/>
      <c r="E19" s="193" t="s">
        <v>231</v>
      </c>
      <c r="F19" s="192" t="s">
        <v>226</v>
      </c>
    </row>
    <row r="20" spans="2:6" ht="50.45" customHeight="1" x14ac:dyDescent="0.25">
      <c r="B20" s="192" t="s">
        <v>359</v>
      </c>
      <c r="C20" s="273" t="s">
        <v>360</v>
      </c>
      <c r="D20" s="274"/>
      <c r="E20" s="193" t="s">
        <v>231</v>
      </c>
      <c r="F20" s="192" t="s">
        <v>226</v>
      </c>
    </row>
    <row r="21" spans="2:6" x14ac:dyDescent="0.25">
      <c r="B21" s="192" t="s">
        <v>372</v>
      </c>
      <c r="C21" s="273" t="s">
        <v>570</v>
      </c>
      <c r="D21" s="274"/>
      <c r="E21" s="193" t="s">
        <v>231</v>
      </c>
      <c r="F21" s="192" t="s">
        <v>226</v>
      </c>
    </row>
  </sheetData>
  <mergeCells count="13">
    <mergeCell ref="C20:D20"/>
    <mergeCell ref="C21:D21"/>
    <mergeCell ref="C12:F12"/>
    <mergeCell ref="A2:G3"/>
    <mergeCell ref="B5:C5"/>
    <mergeCell ref="B6:C6"/>
    <mergeCell ref="C10:F10"/>
    <mergeCell ref="C11:F11"/>
    <mergeCell ref="C13:D13"/>
    <mergeCell ref="E13:F13"/>
    <mergeCell ref="C14:F14"/>
    <mergeCell ref="C18:D18"/>
    <mergeCell ref="C19:D19"/>
  </mergeCells>
  <pageMargins left="0.7" right="0.7" top="0.78740157499999996" bottom="0.78740157499999996" header="0.3" footer="0.3"/>
  <pageSetup scale="65" orientation="portrait" r:id="rId1"/>
  <headerFooter>
    <oddHeader xml:space="preserve">&amp;L&amp;G
&amp;"Cambria,Regular"Doc Number: D0000009182
Name: Product Security Risk Table&amp;"-,Regular"
&amp;"Cambria,Regular"Revision:  AA&amp;"-,Regular"
</oddHeader>
    <oddFooter>&amp;L&amp;"Cambria,Regular"&amp;9Stryker Confidential&amp;C&amp;"Cambria,Regular"&amp;9Scope: KZO, IRE, GER
Process Owner: Software Development Lifecycle Process Owner&amp;R&amp;"Cambria,Regular"&amp;9Page &amp;P of &amp;N</oddFooter>
  </headerFooter>
  <legacy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H15"/>
  <sheetViews>
    <sheetView view="pageBreakPreview" zoomScaleNormal="100" zoomScaleSheetLayoutView="100" workbookViewId="0">
      <selection activeCell="B35" sqref="B35"/>
    </sheetView>
  </sheetViews>
  <sheetFormatPr defaultColWidth="9.140625" defaultRowHeight="15" x14ac:dyDescent="0.25"/>
  <cols>
    <col min="1" max="1" width="7.140625" style="24" customWidth="1"/>
    <col min="2" max="2" width="34.85546875" style="24" customWidth="1"/>
    <col min="3" max="3" width="15.85546875" style="25" customWidth="1"/>
    <col min="4" max="4" width="2.85546875" style="24" customWidth="1"/>
    <col min="5" max="5" width="9.140625" style="24"/>
    <col min="6" max="6" width="44.85546875" style="24" customWidth="1"/>
    <col min="7" max="7" width="15.85546875" style="24" customWidth="1"/>
    <col min="8" max="16384" width="9.140625" style="24"/>
  </cols>
  <sheetData>
    <row r="1" spans="1:8" s="52" customFormat="1" ht="14.25" x14ac:dyDescent="0.25">
      <c r="A1" s="93" t="s">
        <v>167</v>
      </c>
      <c r="C1" s="62"/>
    </row>
    <row r="2" spans="1:8" s="52" customFormat="1" thickBot="1" x14ac:dyDescent="0.3">
      <c r="C2" s="62"/>
    </row>
    <row r="3" spans="1:8" s="52" customFormat="1" thickBot="1" x14ac:dyDescent="0.3">
      <c r="A3" s="316" t="s">
        <v>25</v>
      </c>
      <c r="B3" s="317"/>
      <c r="C3" s="317"/>
      <c r="E3" s="318" t="s">
        <v>27</v>
      </c>
      <c r="F3" s="319"/>
      <c r="G3" s="319"/>
    </row>
    <row r="4" spans="1:8" s="52" customFormat="1" ht="14.25" x14ac:dyDescent="0.25">
      <c r="A4" s="140" t="s">
        <v>40</v>
      </c>
      <c r="B4" s="141" t="s">
        <v>16</v>
      </c>
      <c r="C4" s="142" t="s">
        <v>26</v>
      </c>
      <c r="E4" s="143" t="s">
        <v>40</v>
      </c>
      <c r="F4" s="144" t="s">
        <v>28</v>
      </c>
      <c r="G4" s="145" t="s">
        <v>26</v>
      </c>
    </row>
    <row r="5" spans="1:8" s="52" customFormat="1" ht="57" x14ac:dyDescent="0.25">
      <c r="A5" s="146" t="s">
        <v>47</v>
      </c>
      <c r="B5" s="147" t="s">
        <v>223</v>
      </c>
      <c r="C5" s="148" t="s">
        <v>57</v>
      </c>
      <c r="E5" s="146" t="s">
        <v>59</v>
      </c>
      <c r="F5" s="149" t="s">
        <v>34</v>
      </c>
      <c r="G5" s="150" t="s">
        <v>57</v>
      </c>
    </row>
    <row r="6" spans="1:8" s="52" customFormat="1" ht="28.5" x14ac:dyDescent="0.25">
      <c r="A6" s="42" t="s">
        <v>50</v>
      </c>
      <c r="B6" s="147" t="s">
        <v>29</v>
      </c>
      <c r="C6" s="148" t="s">
        <v>57</v>
      </c>
      <c r="E6" s="42" t="s">
        <v>60</v>
      </c>
      <c r="F6" s="149" t="s">
        <v>35</v>
      </c>
      <c r="G6" s="151" t="s">
        <v>57</v>
      </c>
    </row>
    <row r="7" spans="1:8" s="52" customFormat="1" ht="42.75" x14ac:dyDescent="0.25">
      <c r="A7" s="42" t="s">
        <v>51</v>
      </c>
      <c r="B7" s="147" t="s">
        <v>30</v>
      </c>
      <c r="C7" s="148" t="s">
        <v>57</v>
      </c>
      <c r="E7" s="42" t="s">
        <v>61</v>
      </c>
      <c r="F7" s="149" t="s">
        <v>36</v>
      </c>
      <c r="G7" s="151" t="s">
        <v>57</v>
      </c>
    </row>
    <row r="8" spans="1:8" s="52" customFormat="1" ht="28.5" x14ac:dyDescent="0.25">
      <c r="A8" s="152" t="s">
        <v>52</v>
      </c>
      <c r="B8" s="153" t="s">
        <v>31</v>
      </c>
      <c r="C8" s="148" t="s">
        <v>58</v>
      </c>
      <c r="E8" s="42" t="s">
        <v>62</v>
      </c>
      <c r="F8" s="149" t="s">
        <v>37</v>
      </c>
      <c r="G8" s="151" t="s">
        <v>57</v>
      </c>
    </row>
    <row r="9" spans="1:8" s="52" customFormat="1" ht="42.75" x14ac:dyDescent="0.25">
      <c r="A9" s="152" t="s">
        <v>53</v>
      </c>
      <c r="B9" s="153" t="s">
        <v>32</v>
      </c>
      <c r="C9" s="148" t="s">
        <v>58</v>
      </c>
      <c r="E9" s="42" t="s">
        <v>63</v>
      </c>
      <c r="F9" s="149" t="s">
        <v>38</v>
      </c>
      <c r="G9" s="151" t="s">
        <v>57</v>
      </c>
    </row>
    <row r="10" spans="1:8" s="52" customFormat="1" ht="57" x14ac:dyDescent="0.25">
      <c r="A10" s="154" t="s">
        <v>54</v>
      </c>
      <c r="B10" s="155" t="s">
        <v>33</v>
      </c>
      <c r="C10" s="156" t="s">
        <v>58</v>
      </c>
      <c r="E10" s="157" t="s">
        <v>64</v>
      </c>
      <c r="F10" s="158" t="s">
        <v>39</v>
      </c>
      <c r="G10" s="159" t="s">
        <v>58</v>
      </c>
    </row>
    <row r="11" spans="1:8" s="52" customFormat="1" ht="14.25" x14ac:dyDescent="0.25">
      <c r="C11" s="62"/>
    </row>
    <row r="12" spans="1:8" s="52" customFormat="1" ht="14.25" x14ac:dyDescent="0.25">
      <c r="C12" s="62"/>
    </row>
    <row r="13" spans="1:8" s="52" customFormat="1" ht="14.25" x14ac:dyDescent="0.25">
      <c r="C13" s="62"/>
    </row>
    <row r="14" spans="1:8" s="52" customFormat="1" ht="14.25" x14ac:dyDescent="0.15">
      <c r="A14" s="29" t="s">
        <v>170</v>
      </c>
      <c r="C14" s="62"/>
    </row>
    <row r="15" spans="1:8" s="52" customFormat="1" ht="32.25" customHeight="1" x14ac:dyDescent="0.15">
      <c r="B15" s="285" t="s">
        <v>171</v>
      </c>
      <c r="C15" s="285"/>
      <c r="D15" s="285"/>
      <c r="E15" s="285"/>
      <c r="F15" s="285"/>
      <c r="G15" s="285"/>
      <c r="H15" s="285"/>
    </row>
  </sheetData>
  <mergeCells count="3">
    <mergeCell ref="A3:C3"/>
    <mergeCell ref="E3:G3"/>
    <mergeCell ref="B15:H15"/>
  </mergeCells>
  <pageMargins left="0.7" right="0.7" top="1.29375" bottom="0.75" header="0.3" footer="0.3"/>
  <pageSetup scale="64" fitToHeight="0" orientation="portrait"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
  <sheetViews>
    <sheetView zoomScale="85" zoomScaleNormal="85" workbookViewId="0">
      <selection activeCell="H13" sqref="H13"/>
    </sheetView>
  </sheetViews>
  <sheetFormatPr defaultColWidth="9.140625" defaultRowHeight="15" x14ac:dyDescent="0.25"/>
  <cols>
    <col min="1" max="1" width="6.140625" customWidth="1"/>
    <col min="2" max="2" width="38.140625" customWidth="1"/>
    <col min="3" max="3" width="49.42578125" customWidth="1"/>
    <col min="4" max="4" width="27.85546875" customWidth="1"/>
    <col min="5" max="5" width="14.7109375" customWidth="1"/>
    <col min="6" max="6" width="16.28515625" customWidth="1"/>
    <col min="7" max="7" width="20.140625" customWidth="1"/>
    <col min="8" max="8" width="20.28515625" customWidth="1"/>
  </cols>
  <sheetData>
    <row r="1" spans="1:8" x14ac:dyDescent="0.25">
      <c r="A1" s="320" t="s">
        <v>20</v>
      </c>
      <c r="B1" s="320"/>
      <c r="C1" s="320"/>
      <c r="D1" s="320"/>
      <c r="E1" s="320"/>
      <c r="F1" s="320"/>
      <c r="G1" s="320"/>
      <c r="H1" s="320"/>
    </row>
    <row r="2" spans="1:8" ht="60" x14ac:dyDescent="0.25">
      <c r="A2" s="12" t="s">
        <v>21</v>
      </c>
      <c r="B2" s="12" t="s">
        <v>24</v>
      </c>
      <c r="C2" s="12" t="s">
        <v>22</v>
      </c>
      <c r="D2" s="13" t="s">
        <v>16</v>
      </c>
      <c r="E2" s="21" t="s">
        <v>41</v>
      </c>
      <c r="F2" s="14" t="s">
        <v>42</v>
      </c>
      <c r="G2" s="14" t="s">
        <v>43</v>
      </c>
      <c r="H2" s="14" t="s">
        <v>23</v>
      </c>
    </row>
    <row r="3" spans="1:8" s="19" customFormat="1" ht="48" x14ac:dyDescent="0.25">
      <c r="A3" s="15" t="s">
        <v>44</v>
      </c>
      <c r="B3" s="16" t="s">
        <v>45</v>
      </c>
      <c r="C3" s="16" t="s">
        <v>46</v>
      </c>
      <c r="D3" s="17" t="s">
        <v>47</v>
      </c>
      <c r="E3" s="22" t="s">
        <v>48</v>
      </c>
      <c r="F3" s="18" t="s">
        <v>49</v>
      </c>
      <c r="G3" s="18" t="s">
        <v>49</v>
      </c>
      <c r="H3" s="20" t="s">
        <v>49</v>
      </c>
    </row>
    <row r="4" spans="1:8" x14ac:dyDescent="0.25">
      <c r="A4" s="1"/>
      <c r="B4" s="1"/>
      <c r="C4" s="1"/>
      <c r="D4" s="1"/>
      <c r="E4" s="23"/>
      <c r="F4" s="1"/>
      <c r="G4" s="1"/>
      <c r="H4" s="1"/>
    </row>
    <row r="5" spans="1:8" x14ac:dyDescent="0.25">
      <c r="A5" s="1"/>
      <c r="B5" s="1"/>
      <c r="C5" s="1"/>
      <c r="D5" s="1"/>
      <c r="E5" s="23"/>
      <c r="F5" s="1"/>
      <c r="G5" s="1"/>
      <c r="H5" s="1"/>
    </row>
    <row r="6" spans="1:8" x14ac:dyDescent="0.25">
      <c r="A6" s="1"/>
      <c r="B6" s="1"/>
      <c r="C6" s="1"/>
      <c r="D6" s="1"/>
      <c r="E6" s="23"/>
      <c r="F6" s="1"/>
      <c r="G6" s="1"/>
      <c r="H6" s="1"/>
    </row>
    <row r="7" spans="1:8" x14ac:dyDescent="0.25">
      <c r="A7" s="1"/>
      <c r="B7" s="1"/>
      <c r="C7" s="1"/>
      <c r="D7" s="1"/>
      <c r="E7" s="23"/>
      <c r="F7" s="1"/>
      <c r="G7" s="1"/>
      <c r="H7" s="1"/>
    </row>
    <row r="8" spans="1:8" x14ac:dyDescent="0.25">
      <c r="A8" s="1"/>
      <c r="B8" s="1"/>
      <c r="C8" s="1"/>
      <c r="D8" s="1"/>
      <c r="E8" s="23"/>
      <c r="F8" s="1"/>
      <c r="G8" s="1"/>
      <c r="H8" s="1"/>
    </row>
    <row r="9" spans="1:8" x14ac:dyDescent="0.25">
      <c r="A9" s="1"/>
      <c r="B9" s="1"/>
      <c r="C9" s="1"/>
      <c r="D9" s="1"/>
      <c r="E9" s="23"/>
      <c r="F9" s="1"/>
      <c r="G9" s="1"/>
      <c r="H9" s="1"/>
    </row>
    <row r="10" spans="1:8" x14ac:dyDescent="0.25">
      <c r="A10" s="1"/>
      <c r="B10" s="1"/>
      <c r="C10" s="1"/>
      <c r="D10" s="1"/>
      <c r="E10" s="23"/>
      <c r="F10" s="1"/>
      <c r="G10" s="1"/>
      <c r="H10" s="1"/>
    </row>
  </sheetData>
  <mergeCells count="1">
    <mergeCell ref="A1:H1"/>
  </mergeCells>
  <dataValidations count="2">
    <dataValidation type="list" allowBlank="1" showInputMessage="1" showErrorMessage="1" sqref="F3:H3" xr:uid="{00000000-0002-0000-0A00-000000000000}">
      <formula1>"Very High, High, Moderate, Low, Very Low"</formula1>
    </dataValidation>
    <dataValidation type="list" allowBlank="1" showInputMessage="1" showErrorMessage="1" sqref="E3" xr:uid="{00000000-0002-0000-0A00-000001000000}">
      <formula1>"Confirmed, Expected, Anticipated, Predicted, Possible, N/A"</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3"/>
  <sheetViews>
    <sheetView workbookViewId="0">
      <selection activeCell="H13" sqref="H13"/>
    </sheetView>
  </sheetViews>
  <sheetFormatPr defaultColWidth="9.140625" defaultRowHeight="15" x14ac:dyDescent="0.25"/>
  <cols>
    <col min="1" max="1" width="27.7109375" customWidth="1"/>
    <col min="2" max="2" width="102.140625" customWidth="1"/>
  </cols>
  <sheetData>
    <row r="1" spans="1:2" ht="19.5" thickBot="1" x14ac:dyDescent="0.3">
      <c r="A1" s="3"/>
      <c r="B1" s="4"/>
    </row>
    <row r="2" spans="1:2" ht="19.5" thickBot="1" x14ac:dyDescent="0.3">
      <c r="A2" s="5" t="s">
        <v>18</v>
      </c>
      <c r="B2" s="6" t="s">
        <v>19</v>
      </c>
    </row>
    <row r="3" spans="1:2" ht="19.5" thickBot="1" x14ac:dyDescent="0.3">
      <c r="A3" s="7"/>
      <c r="B3" s="8"/>
    </row>
    <row r="4" spans="1:2" x14ac:dyDescent="0.25">
      <c r="A4" s="321"/>
      <c r="B4" s="9"/>
    </row>
    <row r="5" spans="1:2" x14ac:dyDescent="0.25">
      <c r="A5" s="322"/>
      <c r="B5" s="10"/>
    </row>
    <row r="6" spans="1:2" x14ac:dyDescent="0.25">
      <c r="A6" s="322"/>
      <c r="B6" s="10"/>
    </row>
    <row r="7" spans="1:2" ht="15.75" thickBot="1" x14ac:dyDescent="0.3">
      <c r="A7" s="323"/>
      <c r="B7" s="11"/>
    </row>
    <row r="8" spans="1:2" ht="19.5" thickBot="1" x14ac:dyDescent="0.3">
      <c r="A8" s="3"/>
      <c r="B8" s="4"/>
    </row>
    <row r="9" spans="1:2" x14ac:dyDescent="0.25">
      <c r="A9" s="321"/>
      <c r="B9" s="9"/>
    </row>
    <row r="10" spans="1:2" x14ac:dyDescent="0.25">
      <c r="A10" s="322"/>
      <c r="B10" s="10"/>
    </row>
    <row r="11" spans="1:2" x14ac:dyDescent="0.25">
      <c r="A11" s="322"/>
      <c r="B11" s="10"/>
    </row>
    <row r="12" spans="1:2" x14ac:dyDescent="0.25">
      <c r="A12" s="322"/>
      <c r="B12" s="10"/>
    </row>
    <row r="13" spans="1:2" ht="15.75" thickBot="1" x14ac:dyDescent="0.3">
      <c r="A13" s="323"/>
      <c r="B13" s="11"/>
    </row>
  </sheetData>
  <mergeCells count="2">
    <mergeCell ref="A4:A7"/>
    <mergeCell ref="A9:A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8"/>
  <sheetViews>
    <sheetView view="pageBreakPreview" zoomScaleNormal="85" zoomScaleSheetLayoutView="100" workbookViewId="0">
      <selection activeCell="C7" sqref="C7"/>
    </sheetView>
  </sheetViews>
  <sheetFormatPr defaultColWidth="11.5703125" defaultRowHeight="15" x14ac:dyDescent="0.25"/>
  <cols>
    <col min="1" max="1" width="20.28515625" customWidth="1"/>
    <col min="2" max="2" width="51.140625" customWidth="1"/>
    <col min="3" max="3" width="11.85546875" customWidth="1"/>
    <col min="4" max="4" width="23.42578125" customWidth="1"/>
  </cols>
  <sheetData>
    <row r="1" spans="1:4" ht="23.25" x14ac:dyDescent="0.25">
      <c r="A1" s="197" t="str">
        <f>Form_Name</f>
        <v>Product Security Risk Table</v>
      </c>
    </row>
    <row r="2" spans="1:4" ht="14.25" customHeight="1" x14ac:dyDescent="0.25"/>
    <row r="3" spans="1:4" x14ac:dyDescent="0.25">
      <c r="A3" s="188" t="s">
        <v>222</v>
      </c>
    </row>
    <row r="4" spans="1:4" x14ac:dyDescent="0.25">
      <c r="A4" t="s">
        <v>215</v>
      </c>
      <c r="B4" t="s">
        <v>216</v>
      </c>
      <c r="C4" t="s">
        <v>217</v>
      </c>
      <c r="D4" t="s">
        <v>218</v>
      </c>
    </row>
    <row r="5" spans="1:4" ht="30" x14ac:dyDescent="0.25">
      <c r="A5" s="198" t="s">
        <v>376</v>
      </c>
      <c r="B5" s="202" t="s">
        <v>475</v>
      </c>
      <c r="C5" s="198" t="s">
        <v>235</v>
      </c>
      <c r="D5" s="198" t="s">
        <v>234</v>
      </c>
    </row>
    <row r="6" spans="1:4" ht="45" x14ac:dyDescent="0.25">
      <c r="A6" s="198" t="s">
        <v>501</v>
      </c>
      <c r="B6" s="202" t="s">
        <v>569</v>
      </c>
      <c r="C6" s="198" t="s">
        <v>235</v>
      </c>
      <c r="D6" s="198" t="s">
        <v>500</v>
      </c>
    </row>
    <row r="7" spans="1:4" ht="45" x14ac:dyDescent="0.25">
      <c r="A7" s="200" t="s">
        <v>233</v>
      </c>
      <c r="B7" s="202" t="s">
        <v>514</v>
      </c>
      <c r="C7" s="200" t="s">
        <v>235</v>
      </c>
      <c r="D7" s="200" t="s">
        <v>232</v>
      </c>
    </row>
    <row r="8" spans="1:4" ht="45" x14ac:dyDescent="0.25">
      <c r="A8" s="200" t="s">
        <v>362</v>
      </c>
      <c r="B8" s="202" t="s">
        <v>368</v>
      </c>
      <c r="C8" s="200" t="s">
        <v>235</v>
      </c>
      <c r="D8" s="200" t="s">
        <v>361</v>
      </c>
    </row>
    <row r="9" spans="1:4" ht="30" x14ac:dyDescent="0.25">
      <c r="A9" s="200" t="s">
        <v>364</v>
      </c>
      <c r="B9" s="202" t="s">
        <v>369</v>
      </c>
      <c r="C9" s="200" t="s">
        <v>235</v>
      </c>
      <c r="D9" s="200" t="s">
        <v>363</v>
      </c>
    </row>
    <row r="10" spans="1:4" ht="30" x14ac:dyDescent="0.25">
      <c r="A10" s="239" t="s">
        <v>431</v>
      </c>
      <c r="B10" s="202" t="s">
        <v>432</v>
      </c>
      <c r="C10" s="239" t="s">
        <v>235</v>
      </c>
      <c r="D10" s="239" t="s">
        <v>433</v>
      </c>
    </row>
    <row r="11" spans="1:4" ht="30" x14ac:dyDescent="0.25">
      <c r="A11" s="200" t="s">
        <v>476</v>
      </c>
      <c r="B11" s="202" t="s">
        <v>477</v>
      </c>
      <c r="C11" s="200" t="s">
        <v>235</v>
      </c>
      <c r="D11" s="200" t="s">
        <v>434</v>
      </c>
    </row>
    <row r="12" spans="1:4" ht="30" x14ac:dyDescent="0.25">
      <c r="A12" s="200" t="s">
        <v>435</v>
      </c>
      <c r="B12" s="202" t="s">
        <v>436</v>
      </c>
      <c r="C12" s="200" t="s">
        <v>235</v>
      </c>
      <c r="D12" s="200" t="s">
        <v>437</v>
      </c>
    </row>
    <row r="13" spans="1:4" ht="30" x14ac:dyDescent="0.25">
      <c r="A13" s="239" t="s">
        <v>438</v>
      </c>
      <c r="B13" s="202" t="s">
        <v>439</v>
      </c>
      <c r="C13" s="239" t="s">
        <v>235</v>
      </c>
      <c r="D13" s="239" t="s">
        <v>440</v>
      </c>
    </row>
    <row r="14" spans="1:4" ht="45" x14ac:dyDescent="0.25">
      <c r="A14" s="239" t="s">
        <v>441</v>
      </c>
      <c r="B14" s="202" t="s">
        <v>442</v>
      </c>
      <c r="C14" s="239" t="s">
        <v>235</v>
      </c>
      <c r="D14" s="239" t="s">
        <v>443</v>
      </c>
    </row>
    <row r="15" spans="1:4" ht="30" x14ac:dyDescent="0.25">
      <c r="A15" s="239" t="s">
        <v>444</v>
      </c>
      <c r="B15" s="202" t="s">
        <v>445</v>
      </c>
      <c r="C15" s="239" t="s">
        <v>235</v>
      </c>
      <c r="D15" s="239" t="s">
        <v>446</v>
      </c>
    </row>
    <row r="16" spans="1:4" ht="30" x14ac:dyDescent="0.25">
      <c r="A16" s="239" t="s">
        <v>489</v>
      </c>
      <c r="B16" s="202" t="s">
        <v>503</v>
      </c>
      <c r="C16" s="239" t="s">
        <v>235</v>
      </c>
      <c r="D16" s="239" t="s">
        <v>490</v>
      </c>
    </row>
    <row r="17" spans="1:4" ht="30" x14ac:dyDescent="0.25">
      <c r="A17" s="239" t="s">
        <v>491</v>
      </c>
      <c r="B17" s="202" t="s">
        <v>492</v>
      </c>
      <c r="C17" s="239" t="s">
        <v>235</v>
      </c>
      <c r="D17" s="239" t="s">
        <v>493</v>
      </c>
    </row>
    <row r="18" spans="1:4" ht="30" x14ac:dyDescent="0.25">
      <c r="A18" s="200" t="s">
        <v>494</v>
      </c>
      <c r="B18" s="202" t="s">
        <v>495</v>
      </c>
      <c r="C18" s="200" t="s">
        <v>235</v>
      </c>
      <c r="D18" s="200" t="s">
        <v>496</v>
      </c>
    </row>
    <row r="19" spans="1:4" x14ac:dyDescent="0.25">
      <c r="A19" s="200" t="s">
        <v>519</v>
      </c>
      <c r="B19" s="202" t="s">
        <v>520</v>
      </c>
      <c r="C19" s="200" t="s">
        <v>235</v>
      </c>
      <c r="D19" s="200" t="s">
        <v>518</v>
      </c>
    </row>
    <row r="20" spans="1:4" ht="30" x14ac:dyDescent="0.25">
      <c r="A20" s="200" t="s">
        <v>526</v>
      </c>
      <c r="B20" s="202" t="s">
        <v>528</v>
      </c>
      <c r="C20" s="200" t="s">
        <v>235</v>
      </c>
      <c r="D20" s="252" t="s">
        <v>527</v>
      </c>
    </row>
    <row r="21" spans="1:4" ht="30" x14ac:dyDescent="0.25">
      <c r="A21" s="200" t="s">
        <v>539</v>
      </c>
      <c r="B21" s="202" t="s">
        <v>540</v>
      </c>
      <c r="C21" s="200" t="s">
        <v>235</v>
      </c>
      <c r="D21" s="198" t="s">
        <v>538</v>
      </c>
    </row>
    <row r="22" spans="1:4" ht="30" x14ac:dyDescent="0.25">
      <c r="A22" s="200" t="s">
        <v>508</v>
      </c>
      <c r="B22" s="202" t="s">
        <v>509</v>
      </c>
      <c r="C22" s="200" t="s">
        <v>235</v>
      </c>
      <c r="D22" s="200" t="s">
        <v>502</v>
      </c>
    </row>
    <row r="23" spans="1:4" x14ac:dyDescent="0.25">
      <c r="A23" s="199"/>
      <c r="B23" s="199"/>
      <c r="C23" s="199"/>
      <c r="D23" s="199"/>
    </row>
    <row r="24" spans="1:4" x14ac:dyDescent="0.25">
      <c r="A24" s="199"/>
      <c r="B24" s="199"/>
      <c r="C24" s="199"/>
      <c r="D24" s="199"/>
    </row>
    <row r="25" spans="1:4" x14ac:dyDescent="0.25">
      <c r="A25" s="199"/>
      <c r="B25" s="199"/>
      <c r="C25" s="199"/>
      <c r="D25" s="199"/>
    </row>
    <row r="26" spans="1:4" x14ac:dyDescent="0.25">
      <c r="A26" s="199"/>
      <c r="B26" s="199"/>
      <c r="C26" s="199"/>
      <c r="D26" s="199"/>
    </row>
    <row r="27" spans="1:4" x14ac:dyDescent="0.25">
      <c r="A27" s="199"/>
      <c r="B27" s="199"/>
      <c r="C27" s="199"/>
      <c r="D27" s="199"/>
    </row>
    <row r="28" spans="1:4" x14ac:dyDescent="0.25">
      <c r="A28" s="199"/>
      <c r="B28" s="199"/>
      <c r="C28" s="199"/>
      <c r="D28" s="199"/>
    </row>
    <row r="29" spans="1:4" x14ac:dyDescent="0.25">
      <c r="A29" s="199"/>
      <c r="B29" s="199"/>
      <c r="C29" s="199"/>
      <c r="D29" s="199"/>
    </row>
    <row r="30" spans="1:4" x14ac:dyDescent="0.25">
      <c r="A30" s="199"/>
      <c r="B30" s="199"/>
      <c r="C30" s="199"/>
      <c r="D30" s="199"/>
    </row>
    <row r="31" spans="1:4" x14ac:dyDescent="0.25">
      <c r="A31" s="199"/>
      <c r="B31" s="199"/>
      <c r="C31" s="199"/>
      <c r="D31" s="199"/>
    </row>
    <row r="32" spans="1:4" x14ac:dyDescent="0.25">
      <c r="A32" s="199"/>
      <c r="B32" s="199"/>
      <c r="C32" s="199"/>
      <c r="D32" s="199"/>
    </row>
    <row r="33" spans="1:4" x14ac:dyDescent="0.25">
      <c r="A33" s="199"/>
      <c r="B33" s="199"/>
      <c r="C33" s="199"/>
      <c r="D33" s="199"/>
    </row>
    <row r="34" spans="1:4" x14ac:dyDescent="0.25">
      <c r="A34" s="199"/>
      <c r="B34" s="199"/>
      <c r="C34" s="199"/>
      <c r="D34" s="199"/>
    </row>
    <row r="35" spans="1:4" x14ac:dyDescent="0.25">
      <c r="A35" s="199"/>
      <c r="B35" s="199"/>
      <c r="C35" s="199"/>
      <c r="D35" s="199"/>
    </row>
    <row r="36" spans="1:4" x14ac:dyDescent="0.25">
      <c r="A36" s="199"/>
      <c r="B36" s="199"/>
      <c r="C36" s="199"/>
      <c r="D36" s="199"/>
    </row>
    <row r="37" spans="1:4" x14ac:dyDescent="0.25">
      <c r="A37" s="199"/>
      <c r="B37" s="199"/>
      <c r="C37" s="199"/>
      <c r="D37" s="199"/>
    </row>
    <row r="38" spans="1:4" x14ac:dyDescent="0.25">
      <c r="A38" s="199"/>
      <c r="B38" s="199"/>
      <c r="C38" s="199"/>
      <c r="D38" s="199"/>
    </row>
    <row r="39" spans="1:4" x14ac:dyDescent="0.25">
      <c r="A39" s="199"/>
      <c r="B39" s="199"/>
      <c r="C39" s="199"/>
      <c r="D39" s="199"/>
    </row>
    <row r="40" spans="1:4" x14ac:dyDescent="0.25">
      <c r="A40" s="199"/>
      <c r="B40" s="199"/>
      <c r="C40" s="199"/>
      <c r="D40" s="199"/>
    </row>
    <row r="41" spans="1:4" x14ac:dyDescent="0.25">
      <c r="A41" s="199"/>
      <c r="B41" s="199"/>
      <c r="C41" s="199"/>
      <c r="D41" s="199"/>
    </row>
    <row r="42" spans="1:4" x14ac:dyDescent="0.25">
      <c r="A42" s="199"/>
      <c r="B42" s="199"/>
      <c r="C42" s="199"/>
      <c r="D42" s="199"/>
    </row>
    <row r="43" spans="1:4" x14ac:dyDescent="0.25">
      <c r="A43" s="199"/>
      <c r="B43" s="199"/>
      <c r="C43" s="199"/>
      <c r="D43" s="199"/>
    </row>
    <row r="44" spans="1:4" x14ac:dyDescent="0.25">
      <c r="A44" s="199"/>
      <c r="B44" s="199"/>
      <c r="C44" s="199"/>
      <c r="D44" s="199"/>
    </row>
    <row r="45" spans="1:4" x14ac:dyDescent="0.25">
      <c r="A45" s="199"/>
      <c r="B45" s="199"/>
      <c r="C45" s="199"/>
      <c r="D45" s="199"/>
    </row>
    <row r="46" spans="1:4" x14ac:dyDescent="0.25">
      <c r="A46" s="201"/>
      <c r="B46" s="201"/>
      <c r="C46" s="201"/>
      <c r="D46" s="201"/>
    </row>
    <row r="47" spans="1:4" x14ac:dyDescent="0.25">
      <c r="A47" s="201"/>
      <c r="B47" s="201"/>
      <c r="C47" s="201"/>
      <c r="D47" s="201"/>
    </row>
    <row r="48" spans="1:4" x14ac:dyDescent="0.25">
      <c r="A48" s="201"/>
      <c r="B48" s="201"/>
      <c r="C48" s="201"/>
      <c r="D48" s="201"/>
    </row>
  </sheetData>
  <pageMargins left="0.7" right="0.7" top="0.78740157499999996" bottom="0.78740157499999996" header="0.3" footer="0.3"/>
  <pageSetup paperSize="9" scale="81" orientation="portrait" r:id="rId1"/>
  <headerFooter>
    <oddHeader>&amp;L&amp;G
&amp;"Cambria,Regular"Doc Number: D0000009182
Name: Product Security Risk Table&amp;"-,Regular"
&amp;"Cambria,Regular"Revision:  AA</oddHeader>
    <oddFooter>&amp;L&amp;"Cambria,Regular"&amp;9Stryker Confidential&amp;C&amp;"Cambria,Regular"&amp;9Scope: KZO, IRE, GER
Process Owner: Software Development Lifecycle Process Owner&amp;R&amp;"Cambria,Regular"&amp;9Page &amp;P of &amp;N</oddFooter>
  </headerFooter>
  <legacyDrawing r:id="rId2"/>
  <legacyDrawingHF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22"/>
  <sheetViews>
    <sheetView view="pageBreakPreview" zoomScale="85" zoomScaleNormal="100" zoomScaleSheetLayoutView="85" workbookViewId="0">
      <selection activeCell="D12" sqref="D12"/>
    </sheetView>
  </sheetViews>
  <sheetFormatPr defaultColWidth="9.140625" defaultRowHeight="14.25" x14ac:dyDescent="0.25"/>
  <cols>
    <col min="1" max="1" width="7.85546875" style="28" customWidth="1"/>
    <col min="2" max="2" width="25.28515625" style="28" customWidth="1"/>
    <col min="3" max="3" width="40.85546875" style="28" customWidth="1"/>
    <col min="4" max="4" width="51.28515625" style="28" customWidth="1"/>
    <col min="5" max="5" width="16.140625" style="28" customWidth="1"/>
    <col min="6" max="6" width="14.28515625" style="28" customWidth="1"/>
    <col min="7" max="16384" width="9.140625" style="28"/>
  </cols>
  <sheetData>
    <row r="1" spans="1:4" s="32" customFormat="1" x14ac:dyDescent="0.25">
      <c r="A1" s="31" t="s">
        <v>156</v>
      </c>
    </row>
    <row r="2" spans="1:4" s="32" customFormat="1" x14ac:dyDescent="0.25"/>
    <row r="3" spans="1:4" s="32" customFormat="1" x14ac:dyDescent="0.25">
      <c r="A3" s="33" t="s">
        <v>157</v>
      </c>
      <c r="B3" s="34"/>
      <c r="C3" s="284" t="s">
        <v>236</v>
      </c>
      <c r="D3" s="284"/>
    </row>
    <row r="4" spans="1:4" s="32" customFormat="1" x14ac:dyDescent="0.25">
      <c r="A4" s="35" t="s">
        <v>160</v>
      </c>
      <c r="B4" s="36"/>
      <c r="C4" s="284" t="s">
        <v>370</v>
      </c>
      <c r="D4" s="284"/>
    </row>
    <row r="5" spans="1:4" s="32" customFormat="1" x14ac:dyDescent="0.25">
      <c r="A5" s="35" t="s">
        <v>158</v>
      </c>
      <c r="B5" s="36"/>
      <c r="C5" s="284" t="s">
        <v>572</v>
      </c>
      <c r="D5" s="284"/>
    </row>
    <row r="6" spans="1:4" s="32" customFormat="1" ht="30" customHeight="1" x14ac:dyDescent="0.25">
      <c r="A6" s="37" t="s">
        <v>159</v>
      </c>
      <c r="B6" s="38"/>
      <c r="C6" s="284" t="s">
        <v>573</v>
      </c>
      <c r="D6" s="284"/>
    </row>
    <row r="7" spans="1:4" s="32" customFormat="1" x14ac:dyDescent="0.25"/>
    <row r="8" spans="1:4" s="32" customFormat="1" x14ac:dyDescent="0.25"/>
    <row r="9" spans="1:4" s="32" customFormat="1" ht="28.5" x14ac:dyDescent="0.25">
      <c r="A9" s="39" t="s">
        <v>8</v>
      </c>
      <c r="B9" s="40" t="s">
        <v>169</v>
      </c>
      <c r="C9" s="40" t="s">
        <v>0</v>
      </c>
      <c r="D9" s="41" t="s">
        <v>11</v>
      </c>
    </row>
    <row r="10" spans="1:4" s="32" customFormat="1" ht="42.75" x14ac:dyDescent="0.25">
      <c r="A10" s="42" t="s">
        <v>107</v>
      </c>
      <c r="B10" s="43" t="s">
        <v>9</v>
      </c>
      <c r="C10" s="44" t="s">
        <v>365</v>
      </c>
      <c r="D10" s="229" t="s">
        <v>354</v>
      </c>
    </row>
    <row r="11" spans="1:4" s="32" customFormat="1" ht="71.25" x14ac:dyDescent="0.25">
      <c r="A11" s="42" t="s">
        <v>108</v>
      </c>
      <c r="B11" s="43" t="s">
        <v>135</v>
      </c>
      <c r="C11" s="46" t="s">
        <v>326</v>
      </c>
      <c r="D11" s="221" t="s">
        <v>327</v>
      </c>
    </row>
    <row r="12" spans="1:4" s="32" customFormat="1" ht="28.5" x14ac:dyDescent="0.25">
      <c r="A12" s="42" t="s">
        <v>109</v>
      </c>
      <c r="B12" s="43" t="s">
        <v>135</v>
      </c>
      <c r="C12" s="46" t="s">
        <v>328</v>
      </c>
      <c r="D12" s="45" t="s">
        <v>136</v>
      </c>
    </row>
    <row r="13" spans="1:4" s="32" customFormat="1" ht="28.5" x14ac:dyDescent="0.25">
      <c r="A13" s="42" t="s">
        <v>110</v>
      </c>
      <c r="B13" s="43" t="s">
        <v>10</v>
      </c>
      <c r="C13" s="44" t="s">
        <v>134</v>
      </c>
      <c r="D13" s="229" t="s">
        <v>355</v>
      </c>
    </row>
    <row r="14" spans="1:4" s="32" customFormat="1" ht="42.75" x14ac:dyDescent="0.25">
      <c r="A14" s="42" t="s">
        <v>111</v>
      </c>
      <c r="B14" s="43" t="s">
        <v>10</v>
      </c>
      <c r="C14" s="46" t="s">
        <v>152</v>
      </c>
      <c r="D14" s="46" t="s">
        <v>151</v>
      </c>
    </row>
    <row r="15" spans="1:4" s="32" customFormat="1" ht="28.5" x14ac:dyDescent="0.25">
      <c r="A15" s="42" t="s">
        <v>112</v>
      </c>
      <c r="B15" s="43" t="s">
        <v>135</v>
      </c>
      <c r="C15" s="46" t="s">
        <v>329</v>
      </c>
      <c r="D15" s="46" t="s">
        <v>330</v>
      </c>
    </row>
    <row r="16" spans="1:4" s="32" customFormat="1" ht="28.5" x14ac:dyDescent="0.25">
      <c r="A16" s="42" t="s">
        <v>113</v>
      </c>
      <c r="B16" s="43" t="s">
        <v>9</v>
      </c>
      <c r="C16" s="46" t="s">
        <v>331</v>
      </c>
      <c r="D16" s="230" t="s">
        <v>356</v>
      </c>
    </row>
    <row r="17" spans="1:8" s="32" customFormat="1" ht="42.75" x14ac:dyDescent="0.25">
      <c r="A17" s="42" t="s">
        <v>106</v>
      </c>
      <c r="B17" s="43" t="s">
        <v>135</v>
      </c>
      <c r="C17" s="46" t="s">
        <v>332</v>
      </c>
      <c r="D17" s="221" t="s">
        <v>333</v>
      </c>
    </row>
    <row r="19" spans="1:8" x14ac:dyDescent="0.15">
      <c r="A19" s="29" t="s">
        <v>170</v>
      </c>
    </row>
    <row r="20" spans="1:8" ht="34.5" customHeight="1" x14ac:dyDescent="0.15">
      <c r="B20" s="285" t="s">
        <v>171</v>
      </c>
      <c r="C20" s="285"/>
      <c r="D20" s="30"/>
      <c r="E20" s="30"/>
      <c r="F20" s="30"/>
      <c r="G20" s="30"/>
      <c r="H20" s="30"/>
    </row>
    <row r="22" spans="1:8" x14ac:dyDescent="0.25">
      <c r="B22" s="32"/>
    </row>
  </sheetData>
  <mergeCells count="5">
    <mergeCell ref="C3:D3"/>
    <mergeCell ref="C4:D4"/>
    <mergeCell ref="C5:D5"/>
    <mergeCell ref="C6:D6"/>
    <mergeCell ref="B20:C20"/>
  </mergeCells>
  <pageMargins left="0.70866141732283505" right="0.70866141732283505" top="1.5748031496063" bottom="0.74803149606299202" header="0.31496062992126" footer="0.31496062992126"/>
  <pageSetup scale="97"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24"/>
  <sheetViews>
    <sheetView view="pageBreakPreview" zoomScale="85" zoomScaleNormal="100" zoomScaleSheetLayoutView="85" workbookViewId="0">
      <selection activeCell="A28" sqref="A28"/>
    </sheetView>
  </sheetViews>
  <sheetFormatPr defaultColWidth="9.140625" defaultRowHeight="15" x14ac:dyDescent="0.25"/>
  <cols>
    <col min="1" max="1" width="31.7109375" style="26" customWidth="1"/>
    <col min="2" max="2" width="58.5703125" style="26" customWidth="1"/>
    <col min="3" max="3" width="20.7109375" style="26" customWidth="1"/>
    <col min="4" max="4" width="42.7109375" style="26" customWidth="1"/>
    <col min="5" max="16384" width="9.140625" style="26"/>
  </cols>
  <sheetData>
    <row r="1" spans="1:4" s="52" customFormat="1" ht="15" customHeight="1" x14ac:dyDescent="0.25">
      <c r="A1" s="31" t="s">
        <v>162</v>
      </c>
    </row>
    <row r="2" spans="1:4" s="52" customFormat="1" ht="15" customHeight="1" x14ac:dyDescent="0.25">
      <c r="A2" s="31"/>
    </row>
    <row r="3" spans="1:4" s="52" customFormat="1" ht="14.25" hidden="1" x14ac:dyDescent="0.25"/>
    <row r="4" spans="1:4" s="52" customFormat="1" ht="14.25" x14ac:dyDescent="0.25">
      <c r="A4" s="53" t="s">
        <v>7</v>
      </c>
      <c r="B4" s="54" t="s">
        <v>14</v>
      </c>
      <c r="C4" s="54" t="s">
        <v>67</v>
      </c>
      <c r="D4" s="54" t="s">
        <v>68</v>
      </c>
    </row>
    <row r="5" spans="1:4" s="52" customFormat="1" ht="14.25" x14ac:dyDescent="0.25">
      <c r="A5" s="55" t="s">
        <v>114</v>
      </c>
      <c r="B5" s="56" t="s">
        <v>149</v>
      </c>
      <c r="C5" s="49" t="s">
        <v>125</v>
      </c>
      <c r="D5" s="49" t="s">
        <v>126</v>
      </c>
    </row>
    <row r="6" spans="1:4" s="52" customFormat="1" ht="14.25" x14ac:dyDescent="0.25">
      <c r="A6" s="57" t="s">
        <v>115</v>
      </c>
      <c r="B6" s="56" t="s">
        <v>150</v>
      </c>
      <c r="C6" s="49" t="s">
        <v>125</v>
      </c>
      <c r="D6" s="49" t="s">
        <v>126</v>
      </c>
    </row>
    <row r="7" spans="1:4" s="52" customFormat="1" ht="14.25" x14ac:dyDescent="0.25">
      <c r="A7" s="57" t="s">
        <v>315</v>
      </c>
      <c r="B7" s="231" t="s">
        <v>357</v>
      </c>
      <c r="C7" s="49" t="s">
        <v>125</v>
      </c>
      <c r="D7" s="49" t="s">
        <v>126</v>
      </c>
    </row>
    <row r="8" spans="1:4" s="52" customFormat="1" ht="14.25" x14ac:dyDescent="0.25">
      <c r="A8" s="57" t="s">
        <v>316</v>
      </c>
      <c r="B8" s="58" t="s">
        <v>317</v>
      </c>
      <c r="C8" s="49" t="s">
        <v>125</v>
      </c>
      <c r="D8" s="49" t="s">
        <v>126</v>
      </c>
    </row>
    <row r="9" spans="1:4" s="52" customFormat="1" ht="14.25" x14ac:dyDescent="0.25">
      <c r="A9" s="59" t="s">
        <v>12</v>
      </c>
      <c r="B9" s="59"/>
      <c r="C9" s="59"/>
      <c r="D9" s="59"/>
    </row>
    <row r="10" spans="1:4" s="52" customFormat="1" ht="14.25" x14ac:dyDescent="0.25">
      <c r="A10" s="60" t="s">
        <v>145</v>
      </c>
      <c r="B10" s="60" t="s">
        <v>142</v>
      </c>
      <c r="C10" s="49" t="s">
        <v>125</v>
      </c>
      <c r="D10" s="49" t="s">
        <v>126</v>
      </c>
    </row>
    <row r="11" spans="1:4" s="52" customFormat="1" ht="14.25" x14ac:dyDescent="0.25">
      <c r="A11" s="57" t="s">
        <v>318</v>
      </c>
      <c r="B11" s="58" t="s">
        <v>319</v>
      </c>
      <c r="C11" s="49" t="s">
        <v>125</v>
      </c>
      <c r="D11" s="58" t="s">
        <v>126</v>
      </c>
    </row>
    <row r="12" spans="1:4" s="52" customFormat="1" ht="14.25" x14ac:dyDescent="0.25">
      <c r="A12" s="57" t="s">
        <v>320</v>
      </c>
      <c r="B12" s="58" t="s">
        <v>321</v>
      </c>
      <c r="C12" s="49" t="s">
        <v>125</v>
      </c>
      <c r="D12" s="58" t="s">
        <v>126</v>
      </c>
    </row>
    <row r="13" spans="1:4" s="52" customFormat="1" ht="14.25" x14ac:dyDescent="0.25">
      <c r="A13" s="57"/>
      <c r="B13" s="58"/>
      <c r="C13" s="49"/>
      <c r="D13" s="58"/>
    </row>
    <row r="14" spans="1:4" s="52" customFormat="1" ht="14.25" x14ac:dyDescent="0.25">
      <c r="A14" s="57"/>
      <c r="B14" s="58"/>
      <c r="C14" s="49"/>
      <c r="D14" s="58"/>
    </row>
    <row r="15" spans="1:4" s="52" customFormat="1" ht="14.25" x14ac:dyDescent="0.25">
      <c r="A15" s="59" t="s">
        <v>13</v>
      </c>
      <c r="B15" s="59"/>
      <c r="C15" s="59"/>
      <c r="D15" s="59"/>
    </row>
    <row r="16" spans="1:4" s="52" customFormat="1" ht="14.25" x14ac:dyDescent="0.25">
      <c r="A16" s="57" t="s">
        <v>146</v>
      </c>
      <c r="B16" s="58" t="s">
        <v>124</v>
      </c>
      <c r="C16" s="49" t="s">
        <v>125</v>
      </c>
      <c r="D16" s="49" t="s">
        <v>126</v>
      </c>
    </row>
    <row r="17" spans="1:8" s="52" customFormat="1" ht="14.25" x14ac:dyDescent="0.25">
      <c r="A17" s="60" t="s">
        <v>147</v>
      </c>
      <c r="B17" s="58" t="s">
        <v>144</v>
      </c>
      <c r="C17" s="49" t="s">
        <v>125</v>
      </c>
      <c r="D17" s="49" t="s">
        <v>126</v>
      </c>
    </row>
    <row r="18" spans="1:8" s="52" customFormat="1" ht="14.25" x14ac:dyDescent="0.25">
      <c r="A18" s="57" t="s">
        <v>314</v>
      </c>
      <c r="B18" s="58" t="s">
        <v>322</v>
      </c>
      <c r="C18" s="49" t="s">
        <v>125</v>
      </c>
      <c r="D18" s="49" t="s">
        <v>126</v>
      </c>
    </row>
    <row r="19" spans="1:8" s="52" customFormat="1" ht="14.25" x14ac:dyDescent="0.25">
      <c r="A19" s="57"/>
      <c r="B19" s="58"/>
      <c r="C19" s="49"/>
      <c r="D19" s="58"/>
    </row>
    <row r="20" spans="1:8" s="52" customFormat="1" ht="14.25" x14ac:dyDescent="0.25">
      <c r="A20" s="59" t="s">
        <v>148</v>
      </c>
      <c r="B20" s="59"/>
      <c r="C20" s="59"/>
      <c r="D20" s="59"/>
    </row>
    <row r="21" spans="1:8" s="52" customFormat="1" ht="14.25" x14ac:dyDescent="0.25">
      <c r="A21" s="57" t="s">
        <v>155</v>
      </c>
      <c r="B21" s="58" t="s">
        <v>143</v>
      </c>
      <c r="C21" s="49" t="s">
        <v>125</v>
      </c>
      <c r="D21" s="58" t="s">
        <v>126</v>
      </c>
    </row>
    <row r="22" spans="1:8" s="52" customFormat="1" ht="14.25" x14ac:dyDescent="0.15">
      <c r="A22" s="29" t="s">
        <v>170</v>
      </c>
    </row>
    <row r="23" spans="1:8" s="52" customFormat="1" ht="47.25" customHeight="1" x14ac:dyDescent="0.15">
      <c r="B23" s="30" t="s">
        <v>171</v>
      </c>
      <c r="C23" s="30"/>
      <c r="D23" s="30"/>
      <c r="E23" s="30"/>
      <c r="F23" s="30"/>
      <c r="G23" s="30"/>
      <c r="H23" s="30"/>
    </row>
    <row r="24" spans="1:8" s="52" customFormat="1" ht="14.25" x14ac:dyDescent="0.25"/>
  </sheetData>
  <pageMargins left="0.7" right="0.7" top="1.34958333333333" bottom="0.75" header="0.3" footer="0.3"/>
  <pageSetup scale="79" fitToHeight="0" orientation="landscape" r:id="rId1"/>
  <headerFooter>
    <oddHeader>&amp;L&amp;G
&amp;"Cambria,Regular"Doc Number: D0000009182
Name: Product Security Risk Table
Revision:  AA</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'Reference - CVSSv3.0'!$Q$12:$Q$14</xm:f>
          </x14:formula1>
          <xm:sqref>C5:C8 C10:C14 C21 C16:C19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G76"/>
  <sheetViews>
    <sheetView view="pageBreakPreview" zoomScale="85" zoomScaleNormal="100" zoomScaleSheetLayoutView="85" workbookViewId="0">
      <selection activeCell="C13" sqref="C13"/>
    </sheetView>
  </sheetViews>
  <sheetFormatPr defaultColWidth="9.140625" defaultRowHeight="15" x14ac:dyDescent="0.25"/>
  <cols>
    <col min="1" max="1" width="6.140625" style="26" customWidth="1"/>
    <col min="2" max="2" width="38.140625" style="26" customWidth="1"/>
    <col min="3" max="3" width="49.42578125" style="26" customWidth="1"/>
    <col min="4" max="4" width="27.85546875" style="26" customWidth="1"/>
    <col min="5" max="5" width="15.140625" style="27" customWidth="1"/>
    <col min="6" max="6" width="24.7109375" style="26" customWidth="1"/>
    <col min="7" max="16384" width="9.140625" style="26"/>
  </cols>
  <sheetData>
    <row r="1" spans="1:7" s="52" customFormat="1" ht="14.25" x14ac:dyDescent="0.25">
      <c r="A1" s="31" t="s">
        <v>163</v>
      </c>
      <c r="E1" s="62"/>
    </row>
    <row r="2" spans="1:7" s="52" customFormat="1" ht="14.25" x14ac:dyDescent="0.25">
      <c r="E2" s="62"/>
    </row>
    <row r="3" spans="1:7" s="52" customFormat="1" ht="28.5" x14ac:dyDescent="0.25">
      <c r="A3" s="63" t="s">
        <v>21</v>
      </c>
      <c r="B3" s="63" t="s">
        <v>24</v>
      </c>
      <c r="C3" s="63" t="s">
        <v>22</v>
      </c>
      <c r="D3" s="63" t="s">
        <v>16</v>
      </c>
      <c r="E3" s="63" t="s">
        <v>178</v>
      </c>
      <c r="F3" s="64" t="s">
        <v>179</v>
      </c>
    </row>
    <row r="4" spans="1:7" s="72" customFormat="1" ht="114" x14ac:dyDescent="0.25">
      <c r="A4" s="65" t="s">
        <v>119</v>
      </c>
      <c r="B4" s="66" t="s">
        <v>137</v>
      </c>
      <c r="C4" s="67" t="s">
        <v>237</v>
      </c>
      <c r="D4" s="68" t="s">
        <v>238</v>
      </c>
      <c r="E4" s="69" t="s">
        <v>125</v>
      </c>
      <c r="F4" s="71" t="s">
        <v>126</v>
      </c>
    </row>
    <row r="5" spans="1:7" s="52" customFormat="1" ht="71.25" x14ac:dyDescent="0.25">
      <c r="A5" s="65" t="s">
        <v>120</v>
      </c>
      <c r="B5" s="66" t="s">
        <v>138</v>
      </c>
      <c r="C5" s="67" t="s">
        <v>239</v>
      </c>
      <c r="D5" s="68" t="s">
        <v>161</v>
      </c>
      <c r="E5" s="69" t="s">
        <v>125</v>
      </c>
      <c r="F5" s="47" t="s">
        <v>126</v>
      </c>
    </row>
    <row r="6" spans="1:7" s="52" customFormat="1" ht="71.25" x14ac:dyDescent="0.25">
      <c r="A6" s="65" t="s">
        <v>121</v>
      </c>
      <c r="B6" s="66" t="s">
        <v>45</v>
      </c>
      <c r="C6" s="66" t="s">
        <v>46</v>
      </c>
      <c r="D6" s="68" t="s">
        <v>240</v>
      </c>
      <c r="E6" s="69" t="s">
        <v>125</v>
      </c>
      <c r="F6" s="71" t="s">
        <v>126</v>
      </c>
    </row>
    <row r="7" spans="1:7" s="52" customFormat="1" ht="71.25" x14ac:dyDescent="0.25">
      <c r="A7" s="73" t="s">
        <v>122</v>
      </c>
      <c r="B7" s="74" t="s">
        <v>139</v>
      </c>
      <c r="C7" s="74" t="s">
        <v>241</v>
      </c>
      <c r="D7" s="68" t="s">
        <v>161</v>
      </c>
      <c r="E7" s="232" t="s">
        <v>177</v>
      </c>
      <c r="F7" s="233" t="s">
        <v>352</v>
      </c>
    </row>
    <row r="8" spans="1:7" s="52" customFormat="1" ht="28.5" x14ac:dyDescent="0.25">
      <c r="A8" s="65" t="s">
        <v>123</v>
      </c>
      <c r="B8" s="74" t="s">
        <v>140</v>
      </c>
      <c r="C8" s="74" t="s">
        <v>141</v>
      </c>
      <c r="D8" s="68" t="s">
        <v>242</v>
      </c>
      <c r="E8" s="69" t="s">
        <v>125</v>
      </c>
      <c r="F8" s="71" t="s">
        <v>126</v>
      </c>
    </row>
    <row r="9" spans="1:7" s="52" customFormat="1" ht="57" x14ac:dyDescent="0.25">
      <c r="A9" s="65" t="s">
        <v>243</v>
      </c>
      <c r="B9" s="66" t="s">
        <v>244</v>
      </c>
      <c r="C9" s="66" t="s">
        <v>245</v>
      </c>
      <c r="D9" s="68" t="s">
        <v>242</v>
      </c>
      <c r="E9" s="69" t="s">
        <v>125</v>
      </c>
      <c r="F9" s="71" t="s">
        <v>126</v>
      </c>
    </row>
    <row r="10" spans="1:7" s="52" customFormat="1" ht="42.75" x14ac:dyDescent="0.25">
      <c r="A10" s="69" t="s">
        <v>246</v>
      </c>
      <c r="B10" s="66" t="s">
        <v>247</v>
      </c>
      <c r="C10" s="66" t="s">
        <v>248</v>
      </c>
      <c r="D10" s="68" t="s">
        <v>161</v>
      </c>
      <c r="E10" s="69" t="s">
        <v>125</v>
      </c>
      <c r="F10" s="71" t="s">
        <v>126</v>
      </c>
    </row>
    <row r="11" spans="1:7" s="52" customFormat="1" ht="71.25" x14ac:dyDescent="0.25">
      <c r="A11" s="69" t="s">
        <v>249</v>
      </c>
      <c r="B11" s="66" t="s">
        <v>250</v>
      </c>
      <c r="C11" s="66" t="s">
        <v>251</v>
      </c>
      <c r="D11" s="68" t="s">
        <v>252</v>
      </c>
      <c r="E11" s="69" t="s">
        <v>125</v>
      </c>
      <c r="F11" s="71" t="s">
        <v>126</v>
      </c>
    </row>
    <row r="12" spans="1:7" s="52" customFormat="1" ht="60" x14ac:dyDescent="0.25">
      <c r="A12" s="203" t="s">
        <v>253</v>
      </c>
      <c r="B12" s="204" t="s">
        <v>254</v>
      </c>
      <c r="C12" s="205" t="s">
        <v>255</v>
      </c>
      <c r="D12" s="206" t="s">
        <v>256</v>
      </c>
      <c r="E12" s="69" t="s">
        <v>177</v>
      </c>
      <c r="F12" s="207" t="s">
        <v>257</v>
      </c>
    </row>
    <row r="13" spans="1:7" s="52" customFormat="1" ht="42.75" x14ac:dyDescent="0.25">
      <c r="A13" s="69" t="s">
        <v>258</v>
      </c>
      <c r="B13" s="74" t="s">
        <v>259</v>
      </c>
      <c r="C13" s="236" t="s">
        <v>260</v>
      </c>
      <c r="D13" s="146" t="s">
        <v>261</v>
      </c>
      <c r="E13" s="69" t="s">
        <v>125</v>
      </c>
      <c r="F13" s="71" t="s">
        <v>126</v>
      </c>
    </row>
    <row r="14" spans="1:7" s="52" customFormat="1" ht="30" customHeight="1" x14ac:dyDescent="0.15">
      <c r="A14" s="69" t="s">
        <v>262</v>
      </c>
      <c r="B14" s="58" t="s">
        <v>263</v>
      </c>
      <c r="C14" s="49" t="s">
        <v>264</v>
      </c>
      <c r="D14" s="69" t="s">
        <v>265</v>
      </c>
      <c r="E14" s="69" t="s">
        <v>125</v>
      </c>
      <c r="F14" s="71" t="s">
        <v>126</v>
      </c>
      <c r="G14" s="30"/>
    </row>
    <row r="15" spans="1:7" s="52" customFormat="1" ht="57" x14ac:dyDescent="0.25">
      <c r="A15" s="69" t="s">
        <v>266</v>
      </c>
      <c r="B15" s="61" t="s">
        <v>267</v>
      </c>
      <c r="C15" s="50" t="s">
        <v>268</v>
      </c>
      <c r="D15" s="146" t="s">
        <v>261</v>
      </c>
      <c r="E15" s="69" t="s">
        <v>125</v>
      </c>
      <c r="F15" s="208" t="s">
        <v>126</v>
      </c>
    </row>
    <row r="16" spans="1:7" s="52" customFormat="1" ht="42.75" x14ac:dyDescent="0.25">
      <c r="A16" s="69" t="s">
        <v>269</v>
      </c>
      <c r="B16" s="61" t="s">
        <v>270</v>
      </c>
      <c r="C16" s="235" t="s">
        <v>358</v>
      </c>
      <c r="D16" s="69" t="s">
        <v>265</v>
      </c>
      <c r="E16" s="69" t="s">
        <v>125</v>
      </c>
      <c r="F16" s="208" t="s">
        <v>126</v>
      </c>
    </row>
    <row r="17" spans="1:6" s="52" customFormat="1" ht="30" x14ac:dyDescent="0.25">
      <c r="A17" s="209" t="s">
        <v>271</v>
      </c>
      <c r="B17" s="61" t="s">
        <v>272</v>
      </c>
      <c r="C17" s="50" t="s">
        <v>273</v>
      </c>
      <c r="D17" s="69" t="s">
        <v>265</v>
      </c>
      <c r="E17" s="69" t="s">
        <v>177</v>
      </c>
      <c r="F17" s="207" t="s">
        <v>257</v>
      </c>
    </row>
    <row r="18" spans="1:6" s="52" customFormat="1" ht="85.5" x14ac:dyDescent="0.25">
      <c r="A18" s="209" t="s">
        <v>274</v>
      </c>
      <c r="B18" s="50" t="s">
        <v>275</v>
      </c>
      <c r="C18" s="50" t="s">
        <v>276</v>
      </c>
      <c r="D18" s="69" t="s">
        <v>164</v>
      </c>
      <c r="E18" s="69" t="s">
        <v>177</v>
      </c>
      <c r="F18" s="51" t="s">
        <v>313</v>
      </c>
    </row>
    <row r="19" spans="1:6" s="52" customFormat="1" ht="71.25" x14ac:dyDescent="0.25">
      <c r="A19" s="209" t="s">
        <v>277</v>
      </c>
      <c r="B19" s="50" t="s">
        <v>278</v>
      </c>
      <c r="C19" s="50" t="s">
        <v>279</v>
      </c>
      <c r="D19" s="48" t="s">
        <v>280</v>
      </c>
      <c r="E19" s="69" t="s">
        <v>125</v>
      </c>
      <c r="F19" s="208" t="s">
        <v>126</v>
      </c>
    </row>
    <row r="20" spans="1:6" s="52" customFormat="1" ht="90" x14ac:dyDescent="0.25">
      <c r="A20" s="210" t="s">
        <v>281</v>
      </c>
      <c r="B20" s="211" t="s">
        <v>282</v>
      </c>
      <c r="C20" s="211" t="s">
        <v>283</v>
      </c>
      <c r="D20" s="212" t="s">
        <v>164</v>
      </c>
      <c r="E20" s="69" t="s">
        <v>125</v>
      </c>
      <c r="F20" s="71" t="s">
        <v>126</v>
      </c>
    </row>
    <row r="21" spans="1:6" s="52" customFormat="1" ht="90" x14ac:dyDescent="0.25">
      <c r="A21" s="203" t="s">
        <v>284</v>
      </c>
      <c r="B21" s="213" t="s">
        <v>285</v>
      </c>
      <c r="C21" s="205" t="s">
        <v>286</v>
      </c>
      <c r="D21" s="206" t="s">
        <v>256</v>
      </c>
      <c r="E21" s="69" t="s">
        <v>177</v>
      </c>
      <c r="F21" s="207" t="s">
        <v>287</v>
      </c>
    </row>
    <row r="22" spans="1:6" s="52" customFormat="1" ht="75" x14ac:dyDescent="0.25">
      <c r="A22" s="210" t="s">
        <v>288</v>
      </c>
      <c r="B22" s="213" t="s">
        <v>289</v>
      </c>
      <c r="C22" s="213" t="s">
        <v>290</v>
      </c>
      <c r="D22" s="206" t="s">
        <v>161</v>
      </c>
      <c r="E22" s="69" t="s">
        <v>177</v>
      </c>
      <c r="F22" s="207" t="s">
        <v>291</v>
      </c>
    </row>
    <row r="23" spans="1:6" s="52" customFormat="1" ht="90" x14ac:dyDescent="0.25">
      <c r="A23" s="203" t="s">
        <v>292</v>
      </c>
      <c r="B23" s="213" t="s">
        <v>293</v>
      </c>
      <c r="C23" s="205" t="s">
        <v>294</v>
      </c>
      <c r="D23" s="206" t="s">
        <v>256</v>
      </c>
      <c r="E23" s="69" t="s">
        <v>177</v>
      </c>
      <c r="F23" s="207" t="s">
        <v>291</v>
      </c>
    </row>
    <row r="24" spans="1:6" s="52" customFormat="1" ht="30" x14ac:dyDescent="0.25">
      <c r="A24" s="210" t="s">
        <v>295</v>
      </c>
      <c r="B24" s="213" t="s">
        <v>296</v>
      </c>
      <c r="C24" s="205" t="s">
        <v>297</v>
      </c>
      <c r="D24" s="206" t="s">
        <v>298</v>
      </c>
      <c r="E24" s="69" t="s">
        <v>125</v>
      </c>
      <c r="F24" s="207" t="s">
        <v>126</v>
      </c>
    </row>
    <row r="25" spans="1:6" s="52" customFormat="1" ht="60" x14ac:dyDescent="0.25">
      <c r="A25" s="214" t="s">
        <v>299</v>
      </c>
      <c r="B25" s="49" t="s">
        <v>300</v>
      </c>
      <c r="C25" s="49" t="s">
        <v>301</v>
      </c>
      <c r="D25" s="206" t="s">
        <v>256</v>
      </c>
      <c r="E25" s="69" t="s">
        <v>177</v>
      </c>
      <c r="F25" s="207" t="s">
        <v>302</v>
      </c>
    </row>
    <row r="26" spans="1:6" s="52" customFormat="1" ht="45" x14ac:dyDescent="0.25">
      <c r="A26" s="65" t="s">
        <v>303</v>
      </c>
      <c r="B26" s="66" t="s">
        <v>304</v>
      </c>
      <c r="C26" s="49" t="s">
        <v>305</v>
      </c>
      <c r="D26" s="206" t="s">
        <v>256</v>
      </c>
      <c r="E26" s="232" t="s">
        <v>177</v>
      </c>
      <c r="F26" s="234" t="s">
        <v>353</v>
      </c>
    </row>
    <row r="27" spans="1:6" s="52" customFormat="1" ht="42.75" x14ac:dyDescent="0.25">
      <c r="A27" s="65" t="s">
        <v>306</v>
      </c>
      <c r="B27" s="66" t="s">
        <v>307</v>
      </c>
      <c r="C27" s="49" t="s">
        <v>308</v>
      </c>
      <c r="D27" s="206" t="s">
        <v>256</v>
      </c>
      <c r="E27" s="69" t="s">
        <v>125</v>
      </c>
      <c r="F27" s="207" t="s">
        <v>126</v>
      </c>
    </row>
    <row r="28" spans="1:6" s="52" customFormat="1" ht="30" x14ac:dyDescent="0.25">
      <c r="A28" s="65" t="s">
        <v>309</v>
      </c>
      <c r="B28" s="66" t="s">
        <v>310</v>
      </c>
      <c r="C28" s="49" t="s">
        <v>311</v>
      </c>
      <c r="D28" s="206" t="s">
        <v>256</v>
      </c>
      <c r="E28" s="69" t="s">
        <v>177</v>
      </c>
      <c r="F28" s="207" t="s">
        <v>312</v>
      </c>
    </row>
    <row r="29" spans="1:6" s="52" customFormat="1" ht="17.45" customHeight="1" x14ac:dyDescent="0.15">
      <c r="A29" s="29" t="s">
        <v>170</v>
      </c>
      <c r="E29" s="62"/>
    </row>
    <row r="30" spans="1:6" s="52" customFormat="1" ht="29.45" customHeight="1" x14ac:dyDescent="0.15">
      <c r="B30" s="285" t="s">
        <v>171</v>
      </c>
      <c r="C30" s="285"/>
      <c r="D30" s="285"/>
      <c r="E30" s="30"/>
      <c r="F30" s="30"/>
    </row>
    <row r="31" spans="1:6" s="52" customFormat="1" ht="14.25" x14ac:dyDescent="0.25">
      <c r="E31" s="62"/>
    </row>
    <row r="32" spans="1:6" s="52" customFormat="1" ht="14.25" x14ac:dyDescent="0.25">
      <c r="E32" s="62"/>
    </row>
    <row r="33" spans="5:5" s="52" customFormat="1" ht="14.25" x14ac:dyDescent="0.25">
      <c r="E33" s="62"/>
    </row>
    <row r="34" spans="5:5" s="52" customFormat="1" ht="14.25" x14ac:dyDescent="0.25">
      <c r="E34" s="62"/>
    </row>
    <row r="35" spans="5:5" s="52" customFormat="1" ht="14.25" x14ac:dyDescent="0.25">
      <c r="E35" s="62"/>
    </row>
    <row r="36" spans="5:5" s="52" customFormat="1" ht="14.25" x14ac:dyDescent="0.25">
      <c r="E36" s="62"/>
    </row>
    <row r="37" spans="5:5" s="52" customFormat="1" ht="14.25" x14ac:dyDescent="0.25">
      <c r="E37" s="62"/>
    </row>
    <row r="38" spans="5:5" s="52" customFormat="1" ht="14.25" x14ac:dyDescent="0.25">
      <c r="E38" s="62"/>
    </row>
    <row r="39" spans="5:5" s="52" customFormat="1" ht="14.25" x14ac:dyDescent="0.25">
      <c r="E39" s="62"/>
    </row>
    <row r="40" spans="5:5" s="52" customFormat="1" ht="14.25" x14ac:dyDescent="0.25">
      <c r="E40" s="62"/>
    </row>
    <row r="41" spans="5:5" s="52" customFormat="1" ht="14.25" x14ac:dyDescent="0.25">
      <c r="E41" s="62"/>
    </row>
    <row r="42" spans="5:5" s="52" customFormat="1" ht="14.25" x14ac:dyDescent="0.25">
      <c r="E42" s="62"/>
    </row>
    <row r="43" spans="5:5" s="52" customFormat="1" ht="14.25" x14ac:dyDescent="0.25">
      <c r="E43" s="62"/>
    </row>
    <row r="44" spans="5:5" s="52" customFormat="1" ht="14.25" x14ac:dyDescent="0.25">
      <c r="E44" s="62"/>
    </row>
    <row r="45" spans="5:5" s="52" customFormat="1" ht="14.25" x14ac:dyDescent="0.25">
      <c r="E45" s="62"/>
    </row>
    <row r="46" spans="5:5" s="52" customFormat="1" ht="14.25" x14ac:dyDescent="0.25">
      <c r="E46" s="62"/>
    </row>
    <row r="47" spans="5:5" s="52" customFormat="1" ht="14.25" x14ac:dyDescent="0.25">
      <c r="E47" s="62"/>
    </row>
    <row r="48" spans="5:5" s="52" customFormat="1" ht="14.25" x14ac:dyDescent="0.25">
      <c r="E48" s="62"/>
    </row>
    <row r="49" spans="1:6" s="52" customFormat="1" ht="14.25" x14ac:dyDescent="0.25">
      <c r="E49" s="62"/>
    </row>
    <row r="50" spans="1:6" s="52" customFormat="1" ht="14.25" x14ac:dyDescent="0.25">
      <c r="E50" s="62"/>
    </row>
    <row r="51" spans="1:6" s="52" customFormat="1" ht="14.25" x14ac:dyDescent="0.25">
      <c r="E51" s="62"/>
    </row>
    <row r="52" spans="1:6" s="52" customFormat="1" ht="14.25" x14ac:dyDescent="0.25">
      <c r="E52" s="62"/>
    </row>
    <row r="53" spans="1:6" s="52" customFormat="1" ht="14.25" x14ac:dyDescent="0.25">
      <c r="E53" s="62"/>
    </row>
    <row r="54" spans="1:6" s="52" customFormat="1" ht="14.25" x14ac:dyDescent="0.25">
      <c r="E54" s="62"/>
    </row>
    <row r="55" spans="1:6" s="52" customFormat="1" ht="14.25" x14ac:dyDescent="0.25">
      <c r="E55" s="62"/>
    </row>
    <row r="56" spans="1:6" s="52" customFormat="1" ht="14.25" x14ac:dyDescent="0.25">
      <c r="E56" s="62"/>
    </row>
    <row r="57" spans="1:6" s="52" customFormat="1" ht="14.25" x14ac:dyDescent="0.25">
      <c r="E57" s="62"/>
    </row>
    <row r="58" spans="1:6" s="52" customFormat="1" ht="14.25" x14ac:dyDescent="0.25">
      <c r="E58" s="62"/>
    </row>
    <row r="59" spans="1:6" s="52" customFormat="1" ht="14.25" x14ac:dyDescent="0.25">
      <c r="E59" s="62"/>
    </row>
    <row r="60" spans="1:6" s="52" customFormat="1" ht="14.25" x14ac:dyDescent="0.25">
      <c r="E60" s="62"/>
    </row>
    <row r="61" spans="1:6" x14ac:dyDescent="0.25">
      <c r="A61" s="52"/>
      <c r="B61" s="52"/>
      <c r="C61" s="52"/>
      <c r="D61" s="52"/>
      <c r="E61" s="62"/>
      <c r="F61" s="52"/>
    </row>
    <row r="62" spans="1:6" x14ac:dyDescent="0.25">
      <c r="A62" s="52"/>
      <c r="B62" s="52"/>
      <c r="C62" s="52"/>
      <c r="D62" s="52"/>
      <c r="E62" s="62"/>
      <c r="F62" s="52"/>
    </row>
    <row r="63" spans="1:6" x14ac:dyDescent="0.25">
      <c r="A63" s="52"/>
      <c r="B63" s="52"/>
      <c r="C63" s="52"/>
      <c r="D63" s="52"/>
      <c r="E63" s="62"/>
      <c r="F63" s="52"/>
    </row>
    <row r="64" spans="1:6" x14ac:dyDescent="0.25">
      <c r="A64" s="52"/>
      <c r="B64" s="52"/>
      <c r="C64" s="52"/>
      <c r="D64" s="52"/>
      <c r="E64" s="62"/>
      <c r="F64" s="52"/>
    </row>
    <row r="65" spans="1:6" x14ac:dyDescent="0.25">
      <c r="A65" s="52"/>
      <c r="B65" s="52"/>
      <c r="C65" s="52"/>
      <c r="D65" s="52"/>
      <c r="E65" s="62"/>
      <c r="F65" s="52"/>
    </row>
    <row r="66" spans="1:6" x14ac:dyDescent="0.25">
      <c r="A66" s="52"/>
      <c r="B66" s="52"/>
      <c r="C66" s="52"/>
      <c r="D66" s="52"/>
      <c r="E66" s="62"/>
      <c r="F66" s="52"/>
    </row>
    <row r="67" spans="1:6" x14ac:dyDescent="0.25">
      <c r="A67" s="52"/>
      <c r="B67" s="52"/>
      <c r="C67" s="52"/>
      <c r="D67" s="52"/>
      <c r="E67" s="62"/>
      <c r="F67" s="52"/>
    </row>
    <row r="68" spans="1:6" x14ac:dyDescent="0.25">
      <c r="A68" s="52"/>
      <c r="B68" s="52"/>
      <c r="C68" s="52"/>
      <c r="D68" s="52"/>
      <c r="E68" s="62"/>
      <c r="F68" s="52"/>
    </row>
    <row r="69" spans="1:6" x14ac:dyDescent="0.25">
      <c r="A69" s="52"/>
      <c r="B69" s="52"/>
      <c r="C69" s="52"/>
      <c r="D69" s="52"/>
      <c r="E69" s="62"/>
      <c r="F69" s="52"/>
    </row>
    <row r="70" spans="1:6" x14ac:dyDescent="0.25">
      <c r="A70" s="52"/>
      <c r="B70" s="52"/>
      <c r="C70" s="52"/>
      <c r="D70" s="52"/>
      <c r="E70" s="62"/>
      <c r="F70" s="52"/>
    </row>
    <row r="71" spans="1:6" x14ac:dyDescent="0.25">
      <c r="A71" s="52"/>
      <c r="B71" s="52"/>
      <c r="C71" s="52"/>
      <c r="D71" s="52"/>
      <c r="E71" s="62"/>
      <c r="F71" s="52"/>
    </row>
    <row r="72" spans="1:6" x14ac:dyDescent="0.25">
      <c r="A72" s="52"/>
      <c r="B72" s="52"/>
      <c r="C72" s="52"/>
      <c r="D72" s="52"/>
      <c r="E72" s="62"/>
      <c r="F72" s="52"/>
    </row>
    <row r="73" spans="1:6" x14ac:dyDescent="0.25">
      <c r="A73" s="52"/>
      <c r="B73" s="52"/>
      <c r="C73" s="52"/>
      <c r="D73" s="52"/>
      <c r="E73" s="62"/>
      <c r="F73" s="52"/>
    </row>
    <row r="74" spans="1:6" x14ac:dyDescent="0.25">
      <c r="A74" s="52"/>
      <c r="B74" s="52"/>
      <c r="C74" s="52"/>
      <c r="D74" s="52"/>
      <c r="E74" s="62"/>
      <c r="F74" s="52"/>
    </row>
    <row r="75" spans="1:6" x14ac:dyDescent="0.25">
      <c r="A75" s="52"/>
      <c r="B75" s="52"/>
      <c r="C75" s="52"/>
      <c r="D75" s="52"/>
      <c r="E75" s="62"/>
      <c r="F75" s="52"/>
    </row>
    <row r="76" spans="1:6" x14ac:dyDescent="0.25">
      <c r="A76" s="52"/>
      <c r="B76" s="52"/>
      <c r="C76" s="52"/>
      <c r="D76" s="52"/>
      <c r="E76" s="62"/>
      <c r="F76" s="52"/>
    </row>
  </sheetData>
  <mergeCells count="1">
    <mergeCell ref="B30:D30"/>
  </mergeCells>
  <pageMargins left="0.7" right="0.7" top="1.2537499999999999" bottom="0.75" header="0.3" footer="0.3"/>
  <pageSetup scale="75"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U26"/>
  <sheetViews>
    <sheetView tabSelected="1" view="pageBreakPreview" zoomScale="70" zoomScaleNormal="55" zoomScaleSheetLayoutView="70" workbookViewId="0">
      <pane xSplit="7" ySplit="4" topLeftCell="I23" activePane="bottomRight" state="frozen"/>
      <selection pane="topRight" activeCell="H1" sqref="H1"/>
      <selection pane="bottomLeft" activeCell="A5" sqref="A5"/>
      <selection pane="bottomRight" activeCell="G23" sqref="G23"/>
    </sheetView>
  </sheetViews>
  <sheetFormatPr defaultColWidth="9.140625" defaultRowHeight="15" x14ac:dyDescent="0.25"/>
  <cols>
    <col min="1" max="1" width="6.28515625" customWidth="1"/>
    <col min="2" max="2" width="4.85546875" customWidth="1"/>
    <col min="3" max="3" width="25.5703125" customWidth="1"/>
    <col min="4" max="4" width="5" customWidth="1"/>
    <col min="5" max="5" width="22" customWidth="1"/>
    <col min="6" max="6" width="6.28515625" customWidth="1"/>
    <col min="7" max="7" width="13.28515625" customWidth="1"/>
    <col min="8" max="8" width="48.7109375" customWidth="1"/>
    <col min="9" max="9" width="16.140625" customWidth="1"/>
    <col min="10" max="10" width="7.42578125" customWidth="1"/>
    <col min="11" max="11" width="7.5703125" customWidth="1"/>
    <col min="12" max="12" width="6.5703125" customWidth="1"/>
    <col min="13" max="13" width="11.42578125" customWidth="1"/>
    <col min="14" max="14" width="12.28515625" customWidth="1"/>
    <col min="15" max="15" width="13.140625" customWidth="1"/>
    <col min="16" max="16" width="12.5703125" customWidth="1"/>
    <col min="17" max="17" width="11.5703125" customWidth="1"/>
    <col min="18" max="21" width="15.85546875" customWidth="1"/>
    <col min="22" max="22" width="15.28515625" customWidth="1"/>
    <col min="23" max="23" width="17.42578125" customWidth="1"/>
    <col min="24" max="25" width="12.140625" customWidth="1"/>
    <col min="26" max="26" width="32.7109375" customWidth="1"/>
    <col min="27" max="27" width="43.5703125" customWidth="1"/>
    <col min="28" max="28" width="23.140625" customWidth="1"/>
    <col min="29" max="29" width="43.5703125" customWidth="1"/>
    <col min="30" max="30" width="23.140625" customWidth="1"/>
    <col min="31" max="33" width="9.140625" customWidth="1"/>
    <col min="34" max="38" width="15.85546875" customWidth="1"/>
    <col min="39" max="39" width="12" customWidth="1"/>
    <col min="40" max="40" width="12.140625" customWidth="1"/>
    <col min="41" max="41" width="12.5703125" customWidth="1"/>
    <col min="42" max="42" width="11.85546875" customWidth="1"/>
    <col min="43" max="43" width="12.140625" customWidth="1"/>
    <col min="44" max="44" width="15.85546875" customWidth="1"/>
    <col min="45" max="45" width="40.7109375" style="2" customWidth="1"/>
    <col min="46" max="46" width="13.28515625" style="2" customWidth="1"/>
    <col min="47" max="47" width="24.85546875" customWidth="1"/>
  </cols>
  <sheetData>
    <row r="1" spans="1:47" s="75" customFormat="1" ht="14.25" x14ac:dyDescent="0.2">
      <c r="A1" s="31" t="s">
        <v>165</v>
      </c>
      <c r="H1" s="269" t="s">
        <v>566</v>
      </c>
    </row>
    <row r="2" spans="1:47" s="75" customFormat="1" ht="14.25" x14ac:dyDescent="0.2">
      <c r="A2" s="75" t="s">
        <v>133</v>
      </c>
    </row>
    <row r="3" spans="1:47" s="75" customFormat="1" ht="23.25" customHeight="1" x14ac:dyDescent="0.2">
      <c r="A3" s="76"/>
      <c r="B3" s="77"/>
      <c r="C3" s="77"/>
      <c r="D3" s="78"/>
      <c r="E3" s="79"/>
      <c r="F3" s="289" t="s">
        <v>3</v>
      </c>
      <c r="G3" s="289"/>
      <c r="H3" s="289"/>
      <c r="I3" s="289"/>
      <c r="J3" s="290" t="s">
        <v>128</v>
      </c>
      <c r="K3" s="291"/>
      <c r="L3" s="291"/>
      <c r="M3" s="291"/>
      <c r="N3" s="291"/>
      <c r="O3" s="291"/>
      <c r="P3" s="291"/>
      <c r="Q3" s="291"/>
      <c r="R3" s="291"/>
      <c r="S3" s="291"/>
      <c r="T3" s="291"/>
      <c r="U3" s="291"/>
      <c r="V3" s="291"/>
      <c r="W3" s="291"/>
      <c r="X3" s="291"/>
      <c r="Y3" s="292"/>
      <c r="Z3" s="293" t="s">
        <v>5</v>
      </c>
      <c r="AA3" s="294"/>
      <c r="AB3" s="294"/>
      <c r="AC3" s="294"/>
      <c r="AD3" s="295"/>
      <c r="AE3" s="286" t="s">
        <v>129</v>
      </c>
      <c r="AF3" s="287"/>
      <c r="AG3" s="287"/>
      <c r="AH3" s="287"/>
      <c r="AI3" s="287"/>
      <c r="AJ3" s="287"/>
      <c r="AK3" s="287"/>
      <c r="AL3" s="287"/>
      <c r="AM3" s="287"/>
      <c r="AN3" s="287"/>
      <c r="AO3" s="287"/>
      <c r="AP3" s="287"/>
      <c r="AQ3" s="287"/>
      <c r="AR3" s="287"/>
      <c r="AS3" s="288"/>
      <c r="AT3" s="80"/>
      <c r="AU3" s="80"/>
    </row>
    <row r="4" spans="1:47" s="75" customFormat="1" ht="88.5" customHeight="1" x14ac:dyDescent="0.2">
      <c r="A4" s="81" t="s">
        <v>1</v>
      </c>
      <c r="B4" s="82" t="s">
        <v>117</v>
      </c>
      <c r="C4" s="83" t="s">
        <v>2</v>
      </c>
      <c r="D4" s="84" t="s">
        <v>116</v>
      </c>
      <c r="E4" s="85" t="s">
        <v>15</v>
      </c>
      <c r="F4" s="86" t="s">
        <v>118</v>
      </c>
      <c r="G4" s="87" t="s">
        <v>0</v>
      </c>
      <c r="H4" s="87" t="s">
        <v>6</v>
      </c>
      <c r="I4" s="88" t="s">
        <v>168</v>
      </c>
      <c r="J4" s="165" t="s">
        <v>70</v>
      </c>
      <c r="K4" s="165" t="s">
        <v>71</v>
      </c>
      <c r="L4" s="165" t="s">
        <v>72</v>
      </c>
      <c r="M4" s="162" t="s">
        <v>82</v>
      </c>
      <c r="N4" s="162" t="s">
        <v>83</v>
      </c>
      <c r="O4" s="162" t="s">
        <v>200</v>
      </c>
      <c r="P4" s="162" t="s">
        <v>85</v>
      </c>
      <c r="Q4" s="162" t="s">
        <v>69</v>
      </c>
      <c r="R4" s="162" t="s">
        <v>173</v>
      </c>
      <c r="S4" s="162" t="s">
        <v>174</v>
      </c>
      <c r="T4" s="162" t="s">
        <v>175</v>
      </c>
      <c r="U4" s="162" t="s">
        <v>198</v>
      </c>
      <c r="V4" s="166" t="s">
        <v>130</v>
      </c>
      <c r="W4" s="166" t="s">
        <v>131</v>
      </c>
      <c r="X4" s="167" t="s">
        <v>180</v>
      </c>
      <c r="Y4" s="168" t="s">
        <v>132</v>
      </c>
      <c r="Z4" s="161" t="s">
        <v>195</v>
      </c>
      <c r="AA4" s="161" t="s">
        <v>202</v>
      </c>
      <c r="AB4" s="161" t="s">
        <v>17</v>
      </c>
      <c r="AC4" s="161" t="s">
        <v>521</v>
      </c>
      <c r="AD4" s="161" t="s">
        <v>522</v>
      </c>
      <c r="AE4" s="169" t="s">
        <v>181</v>
      </c>
      <c r="AF4" s="169" t="s">
        <v>182</v>
      </c>
      <c r="AG4" s="169" t="s">
        <v>183</v>
      </c>
      <c r="AH4" s="170" t="s">
        <v>184</v>
      </c>
      <c r="AI4" s="170" t="s">
        <v>185</v>
      </c>
      <c r="AJ4" s="170" t="s">
        <v>201</v>
      </c>
      <c r="AK4" s="170" t="s">
        <v>186</v>
      </c>
      <c r="AL4" s="170" t="s">
        <v>187</v>
      </c>
      <c r="AM4" s="170" t="s">
        <v>188</v>
      </c>
      <c r="AN4" s="170" t="s">
        <v>189</v>
      </c>
      <c r="AO4" s="170" t="s">
        <v>190</v>
      </c>
      <c r="AP4" s="170" t="s">
        <v>199</v>
      </c>
      <c r="AQ4" s="170" t="s">
        <v>191</v>
      </c>
      <c r="AR4" s="170" t="s">
        <v>192</v>
      </c>
      <c r="AS4" s="183" t="s">
        <v>4</v>
      </c>
      <c r="AT4" s="80"/>
      <c r="AU4" s="80"/>
    </row>
    <row r="5" spans="1:47" s="52" customFormat="1" ht="185.25" x14ac:dyDescent="0.25">
      <c r="A5" s="70">
        <v>1</v>
      </c>
      <c r="B5" s="222" t="s">
        <v>119</v>
      </c>
      <c r="C5" s="89" t="str">
        <f>IF(VLOOKUP(Table4[[#This Row],[T ID]],Table5[#All],5,FALSE)="No","Not in scope",VLOOKUP(Table4[[#This Row],[T ID]],Table5[#All],2,FALSE))</f>
        <v>Deliver undirected malware</v>
      </c>
      <c r="D5" s="222" t="s">
        <v>145</v>
      </c>
      <c r="E5" s="89" t="str">
        <f>IF(VLOOKUP(Table4[[#This Row],[V ID]],Vulnerabilities[#All],3,FALSE)="No","Not in scope",VLOOKUP(Table4[[#This Row],[V ID]],Vulnerabilities[#All],2,FALSE))</f>
        <v>Unpatched COTS operating system</v>
      </c>
      <c r="F5" s="49" t="s">
        <v>107</v>
      </c>
      <c r="G5" s="90" t="str">
        <f>VLOOKUP(Table4[[#This Row],[A ID]],Assets[#All],3,FALSE)</f>
        <v>System resources</v>
      </c>
      <c r="H5" s="49" t="s">
        <v>153</v>
      </c>
      <c r="I5" s="240" t="s">
        <v>478</v>
      </c>
      <c r="J5" s="91" t="s">
        <v>56</v>
      </c>
      <c r="K5" s="91" t="s">
        <v>56</v>
      </c>
      <c r="L5" s="91" t="s">
        <v>56</v>
      </c>
      <c r="M5" s="160" t="s">
        <v>79</v>
      </c>
      <c r="N5" s="160" t="s">
        <v>56</v>
      </c>
      <c r="O5" s="160" t="s">
        <v>56</v>
      </c>
      <c r="P5" s="160" t="s">
        <v>76</v>
      </c>
      <c r="Q5" s="160" t="s">
        <v>74</v>
      </c>
      <c r="R5" s="16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 s="164">
        <f>(1 - ((1 - VLOOKUP(Table4[[#This Row],[Confidentiality]],'Reference - CVSSv3.0'!$B$15:$C$17,2,FALSE)) * (1 - VLOOKUP(Table4[[#This Row],[Integrity]],'Reference - CVSSv3.0'!$B$15:$C$17,2,FALSE)) *  (1 - VLOOKUP(Table4[[#This Row],[Availability]],'Reference - CVSSv3.0'!$B$15:$C$17,2,FALSE))))</f>
        <v>0.52544799999999992</v>
      </c>
      <c r="T5" s="164">
        <f>IF(Table4[[#This Row],[Scope]]="Unchanged",6.42*Table4[[#This Row],[ISC Base]],IF(Table4[[#This Row],[Scope]]="Changed",7.52*(Table4[[#This Row],[ISC Base]] - 0.029) - 3.25 * POWER(Table4[[#This Row],[ISC Base]] - 0.02,15),NA()))</f>
        <v>3.3733761599999994</v>
      </c>
      <c r="U5" s="164">
        <f>IF(Table4[[#This Row],[Impact Sub Score]]&lt;=0,0,IF(Table4[[#This Row],[Scope]]="Unchanged",ROUNDUP(MIN((Table4[[#This Row],[Impact Sub Score]]+Table4[[#This Row],[Exploitability Sub Score]]),10),1),IF(Table4[[#This Row],[Scope]]="Changed",ROUNDUP(MIN((1.08*(Table4[[#This Row],[Impact Sub Score]]+Table4[[#This Row],[Exploitability Sub Score]])),10),1),NA())))</f>
        <v>4.8</v>
      </c>
      <c r="V5" s="184" t="s">
        <v>55</v>
      </c>
      <c r="W5" s="185">
        <f>VLOOKUP(Table4[[#This Row],[Threat Event Initiation]],NIST_Scale_LOAI[],2,FALSE)</f>
        <v>0.5</v>
      </c>
      <c r="X5" s="16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5" s="9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 s="49" t="s">
        <v>373</v>
      </c>
      <c r="AA5" s="49" t="s">
        <v>374</v>
      </c>
      <c r="AB5" s="92" t="s">
        <v>504</v>
      </c>
      <c r="AC5" s="66" t="s">
        <v>544</v>
      </c>
      <c r="AD5" s="66" t="s">
        <v>523</v>
      </c>
      <c r="AE5" s="91" t="s">
        <v>56</v>
      </c>
      <c r="AF5" s="160" t="s">
        <v>77</v>
      </c>
      <c r="AG5" s="91" t="s">
        <v>56</v>
      </c>
      <c r="AH5" s="91" t="s">
        <v>79</v>
      </c>
      <c r="AI5" s="91" t="s">
        <v>65</v>
      </c>
      <c r="AJ5" s="91" t="s">
        <v>65</v>
      </c>
      <c r="AK5" s="160" t="s">
        <v>76</v>
      </c>
      <c r="AL5" s="160" t="s">
        <v>74</v>
      </c>
      <c r="AM5" s="164">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0.33299877600000005</v>
      </c>
      <c r="AN5" s="164">
        <f>(1 - ((1 - VLOOKUP(Table4[[#This Row],[ConfidentialityP]],'Reference - CVSSv3.0'!$B$15:$C$17,2,FALSE)) * (1 - VLOOKUP(Table4[[#This Row],[IntegrityP]],'Reference - CVSSv3.0'!$B$15:$C$17,2,FALSE)) *  (1 - VLOOKUP(Table4[[#This Row],[AvailabilityP]],'Reference - CVSSv3.0'!$B$15:$C$17,2,FALSE))))</f>
        <v>0.39159999999999995</v>
      </c>
      <c r="AO5" s="164">
        <f>IF(Table4[[#This Row],[ScopeP]]="Unchanged",6.42*Table4[[#This Row],[ISC BaseP]],IF(Table4[[#This Row],[ScopeP]]="Changed",7.52*(Table4[[#This Row],[ISC BaseP]] - 0.029) - 3.25 * POWER(Table4[[#This Row],[ISC BaseP]] - 0.02,15),NA()))</f>
        <v>2.5140719999999996</v>
      </c>
      <c r="AP5" s="164">
        <f>IF(Table4[[#This Row],[Impact Sub ScoreP]]&lt;=0,0,IF(Table4[[#This Row],[ScopeP]]="Unchanged",ROUNDUP(MIN((Table4[[#This Row],[Impact Sub ScoreP]]+Table4[[#This Row],[Exploitability Sub ScoreP]]),10),1),IF(Table4[[#This Row],[ScopeP]]="Changed",ROUNDUP(MIN((1.08*(Table4[[#This Row],[Impact Sub ScoreP]]+Table4[[#This Row],[Exploitability Sub ScoreP]])),10),1),NA())))</f>
        <v>2.9</v>
      </c>
      <c r="AQ5" s="164">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2.7</v>
      </c>
      <c r="AR5" s="9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S5" s="58" t="s">
        <v>367</v>
      </c>
    </row>
    <row r="6" spans="1:47" s="52" customFormat="1" ht="256.5" x14ac:dyDescent="0.25">
      <c r="A6" s="215">
        <v>2</v>
      </c>
      <c r="B6" s="49" t="s">
        <v>120</v>
      </c>
      <c r="C6" s="216" t="str">
        <f>IF(VLOOKUP(Table4[[#This Row],[T ID]],Table5[#All],5,FALSE)="No","Not in scope",VLOOKUP(Table4[[#This Row],[T ID]],Table5[#All],2,FALSE))</f>
        <v>Deliver directed malware</v>
      </c>
      <c r="D6" s="49" t="s">
        <v>314</v>
      </c>
      <c r="E6" s="216" t="str">
        <f>IF(VLOOKUP(Table4[[#This Row],[V ID]],Vulnerabilities[#All],3,FALSE)="No","Not in scope",VLOOKUP(Table4[[#This Row],[V ID]],Vulnerabilities[#All],2,FALSE))</f>
        <v>Unprotected hardware</v>
      </c>
      <c r="F6" s="228" t="s">
        <v>107</v>
      </c>
      <c r="G6" s="216" t="str">
        <f>VLOOKUP(Table4[[#This Row],[A ID]],Assets[#All],3,FALSE)</f>
        <v>System resources</v>
      </c>
      <c r="H6" s="49" t="s">
        <v>335</v>
      </c>
      <c r="I6" s="240" t="s">
        <v>478</v>
      </c>
      <c r="J6" s="91" t="s">
        <v>56</v>
      </c>
      <c r="K6" s="91" t="s">
        <v>65</v>
      </c>
      <c r="L6" s="91" t="s">
        <v>56</v>
      </c>
      <c r="M6" s="91" t="s">
        <v>79</v>
      </c>
      <c r="N6" s="91" t="s">
        <v>65</v>
      </c>
      <c r="O6" s="91" t="s">
        <v>56</v>
      </c>
      <c r="P6" s="91" t="s">
        <v>77</v>
      </c>
      <c r="Q6" s="91" t="s">
        <v>74</v>
      </c>
      <c r="R6" s="21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6" s="218">
        <f>(1 - ((1 - VLOOKUP(Table4[[#This Row],[Confidentiality]],'Reference - CVSSv3.0'!$B$15:$C$17,2,FALSE)) * (1 - VLOOKUP(Table4[[#This Row],[Integrity]],'Reference - CVSSv3.0'!$B$15:$C$17,2,FALSE)) *  (1 - VLOOKUP(Table4[[#This Row],[Availability]],'Reference - CVSSv3.0'!$B$15:$C$17,2,FALSE))))</f>
        <v>0.73230400000000007</v>
      </c>
      <c r="T6" s="218">
        <f>IF(Table4[[#This Row],[Scope]]="Unchanged",6.42*Table4[[#This Row],[ISC Base]],IF(Table4[[#This Row],[Scope]]="Changed",7.52*(Table4[[#This Row],[ISC Base]] - 0.029) - 3.25 * POWER(Table4[[#This Row],[ISC Base]] - 0.02,15),NA()))</f>
        <v>4.7013916800000004</v>
      </c>
      <c r="U6" s="218">
        <f>IF(Table4[[#This Row],[Impact Sub Score]]&lt;=0,0,IF(Table4[[#This Row],[Scope]]="Unchanged",ROUNDUP(MIN((Table4[[#This Row],[Impact Sub Score]]+Table4[[#This Row],[Exploitability Sub Score]]),10),1),IF(Table4[[#This Row],[Scope]]="Changed",ROUNDUP(MIN((1.08*(Table4[[#This Row],[Impact Sub Score]]+Table4[[#This Row],[Exploitability Sub Score]])),10),1),NA())))</f>
        <v>5.8</v>
      </c>
      <c r="V6" s="184" t="s">
        <v>55</v>
      </c>
      <c r="W6" s="218">
        <f>VLOOKUP(Table4[[#This Row],[Threat Event Initiation]],NIST_Scale_LOAI[],2,FALSE)</f>
        <v>0.5</v>
      </c>
      <c r="X6" s="21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6" s="21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 s="49" t="s">
        <v>394</v>
      </c>
      <c r="AA6" s="49" t="s">
        <v>375</v>
      </c>
      <c r="AB6" s="92" t="s">
        <v>504</v>
      </c>
      <c r="AC6" s="49" t="s">
        <v>545</v>
      </c>
      <c r="AD6" s="66" t="s">
        <v>523</v>
      </c>
      <c r="AE6" s="91" t="s">
        <v>56</v>
      </c>
      <c r="AF6" s="91" t="s">
        <v>56</v>
      </c>
      <c r="AG6" s="91" t="s">
        <v>56</v>
      </c>
      <c r="AH6" s="91" t="s">
        <v>79</v>
      </c>
      <c r="AI6" s="91" t="s">
        <v>65</v>
      </c>
      <c r="AJ6" s="160" t="s">
        <v>56</v>
      </c>
      <c r="AK6" s="160" t="s">
        <v>77</v>
      </c>
      <c r="AL6" s="160" t="s">
        <v>74</v>
      </c>
      <c r="AM6" s="218">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1.0483294800000003</v>
      </c>
      <c r="AN6" s="218">
        <f>(1 - ((1 - VLOOKUP(Table4[[#This Row],[ConfidentialityP]],'Reference - CVSSv3.0'!$B$15:$C$17,2,FALSE)) * (1 - VLOOKUP(Table4[[#This Row],[IntegrityP]],'Reference - CVSSv3.0'!$B$15:$C$17,2,FALSE)) *  (1 - VLOOKUP(Table4[[#This Row],[AvailabilityP]],'Reference - CVSSv3.0'!$B$15:$C$17,2,FALSE))))</f>
        <v>0.52544799999999992</v>
      </c>
      <c r="AO6" s="218">
        <f>IF(Table4[[#This Row],[ScopeP]]="Unchanged",6.42*Table4[[#This Row],[ISC BaseP]],IF(Table4[[#This Row],[ScopeP]]="Changed",7.52*(Table4[[#This Row],[ISC BaseP]] - 0.029) - 3.25 * POWER(Table4[[#This Row],[ISC BaseP]] - 0.02,15),NA()))</f>
        <v>3.3733761599999994</v>
      </c>
      <c r="AP6" s="218">
        <f>IF(Table4[[#This Row],[Impact Sub ScoreP]]&lt;=0,0,IF(Table4[[#This Row],[ScopeP]]="Unchanged",ROUNDUP(MIN((Table4[[#This Row],[Impact Sub ScoreP]]+Table4[[#This Row],[Exploitability Sub ScoreP]]),10),1),IF(Table4[[#This Row],[ScopeP]]="Changed",ROUNDUP(MIN((1.08*(Table4[[#This Row],[Impact Sub ScoreP]]+Table4[[#This Row],[Exploitability Sub ScoreP]])),10),1),NA())))</f>
        <v>4.5</v>
      </c>
      <c r="AQ6" s="218">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3.9</v>
      </c>
      <c r="AR6" s="22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S6" s="49" t="s">
        <v>481</v>
      </c>
    </row>
    <row r="7" spans="1:47" s="52" customFormat="1" ht="147" hidden="1" customHeight="1" x14ac:dyDescent="0.25">
      <c r="A7" s="69">
        <v>3</v>
      </c>
      <c r="B7" s="49" t="s">
        <v>258</v>
      </c>
      <c r="C7" s="89" t="str">
        <f>IF(VLOOKUP(Table4[[#This Row],[T ID]],Table5[#All],5,FALSE)="No","Not in scope",VLOOKUP(Table4[[#This Row],[T ID]],Table5[#All],2,FALSE))</f>
        <v>Mis-configuration by user</v>
      </c>
      <c r="D7" s="49" t="s">
        <v>315</v>
      </c>
      <c r="E7" s="89" t="str">
        <f>IF(VLOOKUP(Table4[[#This Row],[V ID]],Vulnerabilities[#All],3,FALSE)="No","Not in scope",VLOOKUP(Table4[[#This Row],[V ID]],Vulnerabilities[#All],2,FALSE))</f>
        <v>Uneducated/ Malicious User</v>
      </c>
      <c r="F7" s="228" t="s">
        <v>108</v>
      </c>
      <c r="G7" s="90" t="str">
        <f>VLOOKUP(Table4[[#This Row],[A ID]],Assets[#All],3,FALSE)</f>
        <v>Admin Password / Credentials / System Configuration / Certificates</v>
      </c>
      <c r="H7" s="49" t="s">
        <v>336</v>
      </c>
      <c r="I7" s="241" t="s">
        <v>479</v>
      </c>
      <c r="J7" s="91" t="s">
        <v>77</v>
      </c>
      <c r="K7" s="91" t="s">
        <v>56</v>
      </c>
      <c r="L7" s="91" t="s">
        <v>56</v>
      </c>
      <c r="M7" s="91" t="s">
        <v>79</v>
      </c>
      <c r="N7" s="91" t="s">
        <v>56</v>
      </c>
      <c r="O7" s="91" t="s">
        <v>56</v>
      </c>
      <c r="P7" s="91" t="s">
        <v>76</v>
      </c>
      <c r="Q7" s="91" t="s">
        <v>74</v>
      </c>
      <c r="R7" s="16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7" s="164">
        <f>(1 - ((1 - VLOOKUP(Table4[[#This Row],[Confidentiality]],'Reference - CVSSv3.0'!$B$15:$C$17,2,FALSE)) * (1 - VLOOKUP(Table4[[#This Row],[Integrity]],'Reference - CVSSv3.0'!$B$15:$C$17,2,FALSE)) *  (1 - VLOOKUP(Table4[[#This Row],[Availability]],'Reference - CVSSv3.0'!$B$15:$C$17,2,FALSE))))</f>
        <v>0.39159999999999995</v>
      </c>
      <c r="T7" s="164">
        <f>IF(Table4[[#This Row],[Scope]]="Unchanged",6.42*Table4[[#This Row],[ISC Base]],IF(Table4[[#This Row],[Scope]]="Changed",7.52*(Table4[[#This Row],[ISC Base]] - 0.029) - 3.25 * POWER(Table4[[#This Row],[ISC Base]] - 0.02,15),NA()))</f>
        <v>2.5140719999999996</v>
      </c>
      <c r="U7" s="164">
        <f>IF(Table4[[#This Row],[Impact Sub Score]]&lt;=0,0,IF(Table4[[#This Row],[Scope]]="Unchanged",ROUNDUP(MIN((Table4[[#This Row],[Impact Sub Score]]+Table4[[#This Row],[Exploitability Sub Score]]),10),1),IF(Table4[[#This Row],[Scope]]="Changed",ROUNDUP(MIN((1.08*(Table4[[#This Row],[Impact Sub Score]]+Table4[[#This Row],[Exploitability Sub Score]])),10),1),NA())))</f>
        <v>3.9</v>
      </c>
      <c r="V7" s="184" t="s">
        <v>56</v>
      </c>
      <c r="W7" s="185">
        <f>VLOOKUP(Table4[[#This Row],[Threat Event Initiation]],NIST_Scale_LOAI[],2,FALSE)</f>
        <v>0.2</v>
      </c>
      <c r="X7" s="16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7" s="9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49" t="s">
        <v>499</v>
      </c>
      <c r="AA7" s="49" t="s">
        <v>505</v>
      </c>
      <c r="AB7" s="92" t="s">
        <v>506</v>
      </c>
      <c r="AC7" s="66" t="s">
        <v>547</v>
      </c>
      <c r="AD7" s="92" t="s">
        <v>524</v>
      </c>
      <c r="AE7" s="91" t="s">
        <v>77</v>
      </c>
      <c r="AF7" s="91" t="s">
        <v>77</v>
      </c>
      <c r="AG7" s="91" t="s">
        <v>77</v>
      </c>
      <c r="AH7" s="91" t="s">
        <v>79</v>
      </c>
      <c r="AI7" s="91" t="s">
        <v>56</v>
      </c>
      <c r="AJ7" s="91" t="s">
        <v>56</v>
      </c>
      <c r="AK7" s="160" t="s">
        <v>76</v>
      </c>
      <c r="AL7" s="160" t="s">
        <v>74</v>
      </c>
      <c r="AM7" s="164">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1.3381617480000001</v>
      </c>
      <c r="AN7" s="164">
        <f>(1 - ((1 - VLOOKUP(Table4[[#This Row],[ConfidentialityP]],'Reference - CVSSv3.0'!$B$15:$C$17,2,FALSE)) * (1 - VLOOKUP(Table4[[#This Row],[IntegrityP]],'Reference - CVSSv3.0'!$B$15:$C$17,2,FALSE)) *  (1 - VLOOKUP(Table4[[#This Row],[AvailabilityP]],'Reference - CVSSv3.0'!$B$15:$C$17,2,FALSE))))</f>
        <v>0</v>
      </c>
      <c r="AO7" s="164">
        <f>IF(Table4[[#This Row],[ScopeP]]="Unchanged",6.42*Table4[[#This Row],[ISC BaseP]],IF(Table4[[#This Row],[ScopeP]]="Changed",7.52*(Table4[[#This Row],[ISC BaseP]] - 0.029) - 3.25 * POWER(Table4[[#This Row],[ISC BaseP]] - 0.02,15),NA()))</f>
        <v>0</v>
      </c>
      <c r="AP7" s="164">
        <f>IF(Table4[[#This Row],[Impact Sub ScoreP]]&lt;=0,0,IF(Table4[[#This Row],[ScopeP]]="Unchanged",ROUNDUP(MIN((Table4[[#This Row],[Impact Sub ScoreP]]+Table4[[#This Row],[Exploitability Sub ScoreP]]),10),1),IF(Table4[[#This Row],[ScopeP]]="Changed",ROUNDUP(MIN((1.08*(Table4[[#This Row],[Impact Sub ScoreP]]+Table4[[#This Row],[Exploitability Sub ScoreP]])),10),1),NA())))</f>
        <v>0</v>
      </c>
      <c r="AQ7" s="164">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0</v>
      </c>
      <c r="AR7" s="9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NONE</v>
      </c>
      <c r="AS7" s="58" t="s">
        <v>367</v>
      </c>
    </row>
    <row r="8" spans="1:47" s="52" customFormat="1" ht="185.25" hidden="1" x14ac:dyDescent="0.25">
      <c r="A8" s="70">
        <v>4</v>
      </c>
      <c r="B8" s="222" t="s">
        <v>121</v>
      </c>
      <c r="C8" s="216" t="str">
        <f>IF(VLOOKUP(Table4[[#This Row],[T ID]],Table5[#All],5,FALSE)="No","Not in scope",VLOOKUP(Table4[[#This Row],[T ID]],Table5[#All],2,FALSE))</f>
        <v xml:space="preserve">Perform perimeter network reconnaissance/scanning. </v>
      </c>
      <c r="D8" s="49" t="s">
        <v>146</v>
      </c>
      <c r="E8" s="216" t="str">
        <f>IF(VLOOKUP(Table4[[#This Row],[V ID]],Vulnerabilities[#All],3,FALSE)="No","Not in scope",VLOOKUP(Table4[[#This Row],[V ID]],Vulnerabilities[#All],2,FALSE))</f>
        <v>Unprotected network port</v>
      </c>
      <c r="F8" s="49" t="s">
        <v>111</v>
      </c>
      <c r="G8" s="216" t="str">
        <f>VLOOKUP(Table4[[#This Row],[A ID]],Assets[#All],3,FALSE)</f>
        <v>Computer/OS network identification</v>
      </c>
      <c r="H8" s="49" t="s">
        <v>154</v>
      </c>
      <c r="I8" s="241" t="s">
        <v>479</v>
      </c>
      <c r="J8" s="91" t="s">
        <v>56</v>
      </c>
      <c r="K8" s="91" t="s">
        <v>77</v>
      </c>
      <c r="L8" s="91" t="s">
        <v>56</v>
      </c>
      <c r="M8" s="91" t="s">
        <v>78</v>
      </c>
      <c r="N8" s="91" t="s">
        <v>65</v>
      </c>
      <c r="O8" s="91" t="s">
        <v>77</v>
      </c>
      <c r="P8" s="91" t="s">
        <v>77</v>
      </c>
      <c r="Q8" s="91" t="s">
        <v>74</v>
      </c>
      <c r="R8" s="21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2.2211672999999998</v>
      </c>
      <c r="S8" s="218">
        <f>(1 - ((1 - VLOOKUP(Table4[[#This Row],[Confidentiality]],'Reference - CVSSv3.0'!$B$15:$C$17,2,FALSE)) * (1 - VLOOKUP(Table4[[#This Row],[Integrity]],'Reference - CVSSv3.0'!$B$15:$C$17,2,FALSE)) *  (1 - VLOOKUP(Table4[[#This Row],[Availability]],'Reference - CVSSv3.0'!$B$15:$C$17,2,FALSE))))</f>
        <v>0.39159999999999995</v>
      </c>
      <c r="T8" s="218">
        <f>IF(Table4[[#This Row],[Scope]]="Unchanged",6.42*Table4[[#This Row],[ISC Base]],IF(Table4[[#This Row],[Scope]]="Changed",7.52*(Table4[[#This Row],[ISC Base]] - 0.029) - 3.25 * POWER(Table4[[#This Row],[ISC Base]] - 0.02,15),NA()))</f>
        <v>2.5140719999999996</v>
      </c>
      <c r="U8" s="218">
        <f>IF(Table4[[#This Row],[Impact Sub Score]]&lt;=0,0,IF(Table4[[#This Row],[Scope]]="Unchanged",ROUNDUP(MIN((Table4[[#This Row],[Impact Sub Score]]+Table4[[#This Row],[Exploitability Sub Score]]),10),1),IF(Table4[[#This Row],[Scope]]="Changed",ROUNDUP(MIN((1.08*(Table4[[#This Row],[Impact Sub Score]]+Table4[[#This Row],[Exploitability Sub Score]])),10),1),NA())))</f>
        <v>4.8</v>
      </c>
      <c r="V8" s="184" t="s">
        <v>55</v>
      </c>
      <c r="W8" s="218">
        <f>VLOOKUP(Table4[[#This Row],[Threat Event Initiation]],NIST_Scale_LOAI[],2,FALSE)</f>
        <v>0.5</v>
      </c>
      <c r="X8" s="21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8" s="21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49" t="s">
        <v>392</v>
      </c>
      <c r="AA8" s="49" t="s">
        <v>393</v>
      </c>
      <c r="AB8" s="92" t="s">
        <v>504</v>
      </c>
      <c r="AC8" s="49" t="s">
        <v>548</v>
      </c>
      <c r="AD8" s="66" t="s">
        <v>523</v>
      </c>
      <c r="AE8" s="91" t="s">
        <v>56</v>
      </c>
      <c r="AF8" s="91" t="s">
        <v>77</v>
      </c>
      <c r="AG8" s="91" t="s">
        <v>56</v>
      </c>
      <c r="AH8" s="91" t="s">
        <v>78</v>
      </c>
      <c r="AI8" s="91" t="s">
        <v>65</v>
      </c>
      <c r="AJ8" s="91" t="s">
        <v>77</v>
      </c>
      <c r="AK8" s="91" t="s">
        <v>77</v>
      </c>
      <c r="AL8" s="160" t="s">
        <v>74</v>
      </c>
      <c r="AM8" s="218">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2.2211672999999998</v>
      </c>
      <c r="AN8" s="218">
        <f>(1 - ((1 - VLOOKUP(Table4[[#This Row],[ConfidentialityP]],'Reference - CVSSv3.0'!$B$15:$C$17,2,FALSE)) * (1 - VLOOKUP(Table4[[#This Row],[IntegrityP]],'Reference - CVSSv3.0'!$B$15:$C$17,2,FALSE)) *  (1 - VLOOKUP(Table4[[#This Row],[AvailabilityP]],'Reference - CVSSv3.0'!$B$15:$C$17,2,FALSE))))</f>
        <v>0.39159999999999995</v>
      </c>
      <c r="AO8" s="218">
        <f>IF(Table4[[#This Row],[ScopeP]]="Unchanged",6.42*Table4[[#This Row],[ISC BaseP]],IF(Table4[[#This Row],[ScopeP]]="Changed",7.52*(Table4[[#This Row],[ISC BaseP]] - 0.029) - 3.25 * POWER(Table4[[#This Row],[ISC BaseP]] - 0.02,15),NA()))</f>
        <v>2.5140719999999996</v>
      </c>
      <c r="AP8" s="218">
        <f>IF(Table4[[#This Row],[Impact Sub ScoreP]]&lt;=0,0,IF(Table4[[#This Row],[ScopeP]]="Unchanged",ROUNDUP(MIN((Table4[[#This Row],[Impact Sub ScoreP]]+Table4[[#This Row],[Exploitability Sub ScoreP]]),10),1),IF(Table4[[#This Row],[ScopeP]]="Changed",ROUNDUP(MIN((1.08*(Table4[[#This Row],[Impact Sub ScoreP]]+Table4[[#This Row],[Exploitability Sub ScoreP]])),10),1),NA())))</f>
        <v>4.8</v>
      </c>
      <c r="AQ8" s="218">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3.7</v>
      </c>
      <c r="AR8" s="22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S8" s="58" t="s">
        <v>367</v>
      </c>
    </row>
    <row r="9" spans="1:47" s="52" customFormat="1" ht="313.5" x14ac:dyDescent="0.25">
      <c r="A9" s="215">
        <v>5</v>
      </c>
      <c r="B9" s="49" t="s">
        <v>123</v>
      </c>
      <c r="C9" s="216" t="str">
        <f>IF(VLOOKUP(Table4[[#This Row],[T ID]],Table5[#All],5,FALSE)="No","Not in scope",VLOOKUP(Table4[[#This Row],[T ID]],Table5[#All],2,FALSE))</f>
        <v xml:space="preserve">Conduct scavenging of ePHI at rest </v>
      </c>
      <c r="D9" s="49" t="s">
        <v>114</v>
      </c>
      <c r="E9" s="216" t="str">
        <f>IF(VLOOKUP(Table4[[#This Row],[V ID]],Vulnerabilities[#All],3,FALSE)="No","Not in scope",VLOOKUP(Table4[[#This Row],[V ID]],Vulnerabilities[#All],2,FALSE))</f>
        <v>Ineffective management of user credentials</v>
      </c>
      <c r="F9" s="228" t="s">
        <v>110</v>
      </c>
      <c r="G9" s="216" t="str">
        <f>VLOOKUP(Table4[[#This Row],[A ID]],Assets[#All],3,FALSE)</f>
        <v>Patient health information at rest</v>
      </c>
      <c r="H9" s="49" t="s">
        <v>325</v>
      </c>
      <c r="I9" s="240" t="s">
        <v>480</v>
      </c>
      <c r="J9" s="91" t="s">
        <v>65</v>
      </c>
      <c r="K9" s="91" t="s">
        <v>77</v>
      </c>
      <c r="L9" s="91" t="s">
        <v>56</v>
      </c>
      <c r="M9" s="91" t="s">
        <v>78</v>
      </c>
      <c r="N9" s="91" t="s">
        <v>65</v>
      </c>
      <c r="O9" s="91" t="s">
        <v>56</v>
      </c>
      <c r="P9" s="91" t="s">
        <v>77</v>
      </c>
      <c r="Q9" s="91" t="s">
        <v>74</v>
      </c>
      <c r="R9" s="21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 s="218">
        <f>(1 - ((1 - VLOOKUP(Table4[[#This Row],[Confidentiality]],'Reference - CVSSv3.0'!$B$15:$C$17,2,FALSE)) * (1 - VLOOKUP(Table4[[#This Row],[Integrity]],'Reference - CVSSv3.0'!$B$15:$C$17,2,FALSE)) *  (1 - VLOOKUP(Table4[[#This Row],[Availability]],'Reference - CVSSv3.0'!$B$15:$C$17,2,FALSE))))</f>
        <v>0.65680000000000005</v>
      </c>
      <c r="T9" s="218">
        <f>IF(Table4[[#This Row],[Scope]]="Unchanged",6.42*Table4[[#This Row],[ISC Base]],IF(Table4[[#This Row],[Scope]]="Changed",7.52*(Table4[[#This Row],[ISC Base]] - 0.029) - 3.25 * POWER(Table4[[#This Row],[ISC Base]] - 0.02,15),NA()))</f>
        <v>4.2166560000000004</v>
      </c>
      <c r="U9" s="21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9" s="184" t="s">
        <v>56</v>
      </c>
      <c r="W9" s="218">
        <f>VLOOKUP(Table4[[#This Row],[Threat Event Initiation]],NIST_Scale_LOAI[],2,FALSE)</f>
        <v>0.2</v>
      </c>
      <c r="X9" s="21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9" s="21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 s="49" t="s">
        <v>406</v>
      </c>
      <c r="AA9" s="238" t="s">
        <v>515</v>
      </c>
      <c r="AB9" s="92" t="s">
        <v>506</v>
      </c>
      <c r="AC9" s="66" t="s">
        <v>546</v>
      </c>
      <c r="AD9" s="92" t="s">
        <v>524</v>
      </c>
      <c r="AE9" s="91" t="s">
        <v>56</v>
      </c>
      <c r="AF9" s="91" t="s">
        <v>77</v>
      </c>
      <c r="AG9" s="91" t="s">
        <v>56</v>
      </c>
      <c r="AH9" s="91" t="s">
        <v>78</v>
      </c>
      <c r="AI9" s="91" t="s">
        <v>65</v>
      </c>
      <c r="AJ9" s="160" t="s">
        <v>56</v>
      </c>
      <c r="AK9" s="160" t="s">
        <v>77</v>
      </c>
      <c r="AL9" s="160" t="s">
        <v>74</v>
      </c>
      <c r="AM9" s="218">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1.6201455599999999</v>
      </c>
      <c r="AN9" s="218">
        <f>(1 - ((1 - VLOOKUP(Table4[[#This Row],[ConfidentialityP]],'Reference - CVSSv3.0'!$B$15:$C$17,2,FALSE)) * (1 - VLOOKUP(Table4[[#This Row],[IntegrityP]],'Reference - CVSSv3.0'!$B$15:$C$17,2,FALSE)) *  (1 - VLOOKUP(Table4[[#This Row],[AvailabilityP]],'Reference - CVSSv3.0'!$B$15:$C$17,2,FALSE))))</f>
        <v>0.39159999999999995</v>
      </c>
      <c r="AO9" s="218">
        <f>IF(Table4[[#This Row],[ScopeP]]="Unchanged",6.42*Table4[[#This Row],[ISC BaseP]],IF(Table4[[#This Row],[ScopeP]]="Changed",7.52*(Table4[[#This Row],[ISC BaseP]] - 0.029) - 3.25 * POWER(Table4[[#This Row],[ISC BaseP]] - 0.02,15),NA()))</f>
        <v>2.5140719999999996</v>
      </c>
      <c r="AP9" s="218">
        <f>IF(Table4[[#This Row],[Impact Sub ScoreP]]&lt;=0,0,IF(Table4[[#This Row],[ScopeP]]="Unchanged",ROUNDUP(MIN((Table4[[#This Row],[Impact Sub ScoreP]]+Table4[[#This Row],[Exploitability Sub ScoreP]]),10),1),IF(Table4[[#This Row],[ScopeP]]="Changed",ROUNDUP(MIN((1.08*(Table4[[#This Row],[Impact Sub ScoreP]]+Table4[[#This Row],[Exploitability Sub ScoreP]])),10),1),NA())))</f>
        <v>4.1999999999999993</v>
      </c>
      <c r="AQ9" s="218">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2.9</v>
      </c>
      <c r="AR9" s="22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S9" s="58" t="s">
        <v>367</v>
      </c>
    </row>
    <row r="10" spans="1:47" s="52" customFormat="1" ht="361.5" customHeight="1" x14ac:dyDescent="0.25">
      <c r="A10" s="69">
        <v>6</v>
      </c>
      <c r="B10" s="49" t="s">
        <v>120</v>
      </c>
      <c r="C10" s="216" t="str">
        <f>IF(VLOOKUP(Table4[[#This Row],[T ID]],Table5[#All],5,FALSE)="No","Not in scope",VLOOKUP(Table4[[#This Row],[T ID]],Table5[#All],2,FALSE))</f>
        <v>Deliver directed malware</v>
      </c>
      <c r="D10" s="49" t="s">
        <v>334</v>
      </c>
      <c r="E10" s="216" t="str">
        <f>IF(VLOOKUP(Table4[[#This Row],[V ID]],Vulnerabilities[#All],3,FALSE)="No","Not in scope",VLOOKUP(Table4[[#This Row],[V ID]],Vulnerabilities[#All],2,FALSE))</f>
        <v>Ineffective management of admin credentials</v>
      </c>
      <c r="F10" s="228" t="s">
        <v>108</v>
      </c>
      <c r="G10" s="216" t="str">
        <f>VLOOKUP(Table4[[#This Row],[A ID]],Assets[#All],3,FALSE)</f>
        <v>Admin Password / Credentials / System Configuration / Certificates</v>
      </c>
      <c r="H10" s="49" t="s">
        <v>323</v>
      </c>
      <c r="I10" s="240" t="s">
        <v>478</v>
      </c>
      <c r="J10" s="91" t="s">
        <v>56</v>
      </c>
      <c r="K10" s="91" t="s">
        <v>65</v>
      </c>
      <c r="L10" s="91" t="s">
        <v>56</v>
      </c>
      <c r="M10" s="91" t="s">
        <v>79</v>
      </c>
      <c r="N10" s="91" t="s">
        <v>65</v>
      </c>
      <c r="O10" s="91" t="s">
        <v>56</v>
      </c>
      <c r="P10" s="91" t="s">
        <v>77</v>
      </c>
      <c r="Q10" s="91" t="s">
        <v>74</v>
      </c>
      <c r="R10" s="21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10" s="218">
        <f>(1 - ((1 - VLOOKUP(Table4[[#This Row],[Confidentiality]],'Reference - CVSSv3.0'!$B$15:$C$17,2,FALSE)) * (1 - VLOOKUP(Table4[[#This Row],[Integrity]],'Reference - CVSSv3.0'!$B$15:$C$17,2,FALSE)) *  (1 - VLOOKUP(Table4[[#This Row],[Availability]],'Reference - CVSSv3.0'!$B$15:$C$17,2,FALSE))))</f>
        <v>0.73230400000000007</v>
      </c>
      <c r="T10" s="218">
        <f>IF(Table4[[#This Row],[Scope]]="Unchanged",6.42*Table4[[#This Row],[ISC Base]],IF(Table4[[#This Row],[Scope]]="Changed",7.52*(Table4[[#This Row],[ISC Base]] - 0.029) - 3.25 * POWER(Table4[[#This Row],[ISC Base]] - 0.02,15),NA()))</f>
        <v>4.7013916800000004</v>
      </c>
      <c r="U10" s="218">
        <f>IF(Table4[[#This Row],[Impact Sub Score]]&lt;=0,0,IF(Table4[[#This Row],[Scope]]="Unchanged",ROUNDUP(MIN((Table4[[#This Row],[Impact Sub Score]]+Table4[[#This Row],[Exploitability Sub Score]]),10),1),IF(Table4[[#This Row],[Scope]]="Changed",ROUNDUP(MIN((1.08*(Table4[[#This Row],[Impact Sub Score]]+Table4[[#This Row],[Exploitability Sub Score]])),10),1),NA())))</f>
        <v>5.8</v>
      </c>
      <c r="V10" s="184" t="s">
        <v>55</v>
      </c>
      <c r="W10" s="218">
        <f>VLOOKUP(Table4[[#This Row],[Threat Event Initiation]],NIST_Scale_LOAI[],2,FALSE)</f>
        <v>0.5</v>
      </c>
      <c r="X10" s="21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10" s="21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 s="49" t="s">
        <v>410</v>
      </c>
      <c r="AA10" s="49" t="s">
        <v>412</v>
      </c>
      <c r="AB10" s="92" t="s">
        <v>504</v>
      </c>
      <c r="AC10" s="260" t="s">
        <v>559</v>
      </c>
      <c r="AD10" s="66" t="s">
        <v>523</v>
      </c>
      <c r="AE10" s="91" t="s">
        <v>77</v>
      </c>
      <c r="AF10" s="91" t="s">
        <v>56</v>
      </c>
      <c r="AG10" s="91" t="s">
        <v>77</v>
      </c>
      <c r="AH10" s="91" t="s">
        <v>79</v>
      </c>
      <c r="AI10" s="91" t="s">
        <v>65</v>
      </c>
      <c r="AJ10" s="160" t="s">
        <v>56</v>
      </c>
      <c r="AK10" s="160" t="s">
        <v>77</v>
      </c>
      <c r="AL10" s="160" t="s">
        <v>74</v>
      </c>
      <c r="AM10" s="218">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1.0483294800000003</v>
      </c>
      <c r="AN10" s="218">
        <f>(1 - ((1 - VLOOKUP(Table4[[#This Row],[ConfidentialityP]],'Reference - CVSSv3.0'!$B$15:$C$17,2,FALSE)) * (1 - VLOOKUP(Table4[[#This Row],[IntegrityP]],'Reference - CVSSv3.0'!$B$15:$C$17,2,FALSE)) *  (1 - VLOOKUP(Table4[[#This Row],[AvailabilityP]],'Reference - CVSSv3.0'!$B$15:$C$17,2,FALSE))))</f>
        <v>0.21999999999999997</v>
      </c>
      <c r="AO10" s="218">
        <f>IF(Table4[[#This Row],[ScopeP]]="Unchanged",6.42*Table4[[#This Row],[ISC BaseP]],IF(Table4[[#This Row],[ScopeP]]="Changed",7.52*(Table4[[#This Row],[ISC BaseP]] - 0.029) - 3.25 * POWER(Table4[[#This Row],[ISC BaseP]] - 0.02,15),NA()))</f>
        <v>1.4123999999999999</v>
      </c>
      <c r="AP10" s="218">
        <f>IF(Table4[[#This Row],[Impact Sub ScoreP]]&lt;=0,0,IF(Table4[[#This Row],[ScopeP]]="Unchanged",ROUNDUP(MIN((Table4[[#This Row],[Impact Sub ScoreP]]+Table4[[#This Row],[Exploitability Sub ScoreP]]),10),1),IF(Table4[[#This Row],[ScopeP]]="Changed",ROUNDUP(MIN((1.08*(Table4[[#This Row],[Impact Sub ScoreP]]+Table4[[#This Row],[Exploitability Sub ScoreP]])),10),1),NA())))</f>
        <v>2.5</v>
      </c>
      <c r="AQ10" s="218">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v>
      </c>
      <c r="AR10" s="22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S10" s="58" t="s">
        <v>367</v>
      </c>
    </row>
    <row r="11" spans="1:47" s="52" customFormat="1" ht="409.5" x14ac:dyDescent="0.25">
      <c r="A11" s="70">
        <v>7</v>
      </c>
      <c r="B11" s="49" t="s">
        <v>269</v>
      </c>
      <c r="C11" s="216" t="str">
        <f>IF(VLOOKUP(Table4[[#This Row],[T ID]],Table5[#All],5,FALSE)="No","Not in scope",VLOOKUP(Table4[[#This Row],[T ID]],Table5[#All],2,FALSE))</f>
        <v>Man-in-the middle attack / intercept Navigation communication</v>
      </c>
      <c r="D11" s="49" t="s">
        <v>314</v>
      </c>
      <c r="E11" s="216" t="str">
        <f>IF(VLOOKUP(Table4[[#This Row],[V ID]],Vulnerabilities[#All],3,FALSE)="No","Not in scope",VLOOKUP(Table4[[#This Row],[V ID]],Vulnerabilities[#All],2,FALSE))</f>
        <v>Unprotected hardware</v>
      </c>
      <c r="F11" s="228" t="s">
        <v>113</v>
      </c>
      <c r="G11" s="216" t="str">
        <f>VLOOKUP(Table4[[#This Row],[A ID]],Assets[#All],3,FALSE)</f>
        <v>Navigation Accuracy</v>
      </c>
      <c r="H11" s="49" t="s">
        <v>366</v>
      </c>
      <c r="I11" s="240" t="s">
        <v>480</v>
      </c>
      <c r="J11" s="91" t="s">
        <v>56</v>
      </c>
      <c r="K11" s="91" t="s">
        <v>65</v>
      </c>
      <c r="L11" s="91" t="s">
        <v>65</v>
      </c>
      <c r="M11" s="91" t="s">
        <v>78</v>
      </c>
      <c r="N11" s="91" t="s">
        <v>65</v>
      </c>
      <c r="O11" s="91" t="s">
        <v>65</v>
      </c>
      <c r="P11" s="91" t="s">
        <v>77</v>
      </c>
      <c r="Q11" s="91" t="s">
        <v>74</v>
      </c>
      <c r="R11" s="21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1" s="218">
        <f>(1 - ((1 - VLOOKUP(Table4[[#This Row],[Confidentiality]],'Reference - CVSSv3.0'!$B$15:$C$17,2,FALSE)) * (1 - VLOOKUP(Table4[[#This Row],[Integrity]],'Reference - CVSSv3.0'!$B$15:$C$17,2,FALSE)) *  (1 - VLOOKUP(Table4[[#This Row],[Availability]],'Reference - CVSSv3.0'!$B$15:$C$17,2,FALSE))))</f>
        <v>0.84899200000000008</v>
      </c>
      <c r="T11" s="218">
        <f>IF(Table4[[#This Row],[Scope]]="Unchanged",6.42*Table4[[#This Row],[ISC Base]],IF(Table4[[#This Row],[Scope]]="Changed",7.52*(Table4[[#This Row],[ISC Base]] - 0.029) - 3.25 * POWER(Table4[[#This Row],[ISC Base]] - 0.02,15),NA()))</f>
        <v>5.4505286400000008</v>
      </c>
      <c r="U11" s="21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1" s="184" t="s">
        <v>49</v>
      </c>
      <c r="W11" s="218">
        <f>VLOOKUP(Table4[[#This Row],[Threat Event Initiation]],NIST_Scale_LOAI[],2,FALSE)</f>
        <v>0.04</v>
      </c>
      <c r="X11" s="21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5.5</v>
      </c>
      <c r="Y11" s="21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 s="49" t="s">
        <v>411</v>
      </c>
      <c r="AA11" s="238" t="s">
        <v>507</v>
      </c>
      <c r="AB11" s="92" t="s">
        <v>510</v>
      </c>
      <c r="AC11" s="66" t="s">
        <v>549</v>
      </c>
      <c r="AD11" s="92" t="s">
        <v>525</v>
      </c>
      <c r="AE11" s="91" t="s">
        <v>56</v>
      </c>
      <c r="AF11" s="91" t="s">
        <v>56</v>
      </c>
      <c r="AG11" s="91" t="s">
        <v>56</v>
      </c>
      <c r="AH11" s="91" t="s">
        <v>78</v>
      </c>
      <c r="AI11" s="91" t="s">
        <v>65</v>
      </c>
      <c r="AJ11" s="91" t="s">
        <v>65</v>
      </c>
      <c r="AK11" s="160" t="s">
        <v>77</v>
      </c>
      <c r="AL11" s="160" t="s">
        <v>74</v>
      </c>
      <c r="AM11" s="218">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0.70554726000000001</v>
      </c>
      <c r="AN11" s="218">
        <f>(1 - ((1 - VLOOKUP(Table4[[#This Row],[ConfidentialityP]],'Reference - CVSSv3.0'!$B$15:$C$17,2,FALSE)) * (1 - VLOOKUP(Table4[[#This Row],[IntegrityP]],'Reference - CVSSv3.0'!$B$15:$C$17,2,FALSE)) *  (1 - VLOOKUP(Table4[[#This Row],[AvailabilityP]],'Reference - CVSSv3.0'!$B$15:$C$17,2,FALSE))))</f>
        <v>0.52544799999999992</v>
      </c>
      <c r="AO11" s="218">
        <f>IF(Table4[[#This Row],[ScopeP]]="Unchanged",6.42*Table4[[#This Row],[ISC BaseP]],IF(Table4[[#This Row],[ScopeP]]="Changed",7.52*(Table4[[#This Row],[ISC BaseP]] - 0.029) - 3.25 * POWER(Table4[[#This Row],[ISC BaseP]] - 0.02,15),NA()))</f>
        <v>3.3733761599999994</v>
      </c>
      <c r="AP11" s="218">
        <f>IF(Table4[[#This Row],[Impact Sub ScoreP]]&lt;=0,0,IF(Table4[[#This Row],[ScopeP]]="Unchanged",ROUNDUP(MIN((Table4[[#This Row],[Impact Sub ScoreP]]+Table4[[#This Row],[Exploitability Sub ScoreP]]),10),1),IF(Table4[[#This Row],[ScopeP]]="Changed",ROUNDUP(MIN((1.08*(Table4[[#This Row],[Impact Sub ScoreP]]+Table4[[#This Row],[Exploitability Sub ScoreP]])),10),1),NA())))</f>
        <v>4.0999999999999996</v>
      </c>
      <c r="AQ11" s="218">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3.5</v>
      </c>
      <c r="AR11" s="22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S11" s="49" t="s">
        <v>482</v>
      </c>
    </row>
    <row r="12" spans="1:47" s="52" customFormat="1" ht="99.75" x14ac:dyDescent="0.25">
      <c r="A12" s="215">
        <v>8</v>
      </c>
      <c r="B12" s="49" t="s">
        <v>249</v>
      </c>
      <c r="C12" s="216" t="str">
        <f>IF(VLOOKUP(Table4[[#This Row],[T ID]],Table5[#All],5,FALSE)="No","Not in scope",VLOOKUP(Table4[[#This Row],[T ID]],Table5[#All],2,FALSE))</f>
        <v>Network-based denial of service (DoS) attack</v>
      </c>
      <c r="D12" s="49" t="s">
        <v>146</v>
      </c>
      <c r="E12" s="216" t="str">
        <f>IF(VLOOKUP(Table4[[#This Row],[V ID]],Vulnerabilities[#All],3,FALSE)="No","Not in scope",VLOOKUP(Table4[[#This Row],[V ID]],Vulnerabilities[#All],2,FALSE))</f>
        <v>Unprotected network port</v>
      </c>
      <c r="F12" s="228" t="s">
        <v>107</v>
      </c>
      <c r="G12" s="216" t="str">
        <f>VLOOKUP(Table4[[#This Row],[A ID]],Assets[#All],3,FALSE)</f>
        <v>System resources</v>
      </c>
      <c r="H12" s="49" t="s">
        <v>337</v>
      </c>
      <c r="I12" s="240" t="s">
        <v>479</v>
      </c>
      <c r="J12" s="91" t="s">
        <v>77</v>
      </c>
      <c r="K12" s="91" t="s">
        <v>77</v>
      </c>
      <c r="L12" s="91" t="s">
        <v>65</v>
      </c>
      <c r="M12" s="91" t="s">
        <v>78</v>
      </c>
      <c r="N12" s="91" t="s">
        <v>56</v>
      </c>
      <c r="O12" s="91" t="s">
        <v>65</v>
      </c>
      <c r="P12" s="91" t="s">
        <v>77</v>
      </c>
      <c r="Q12" s="91" t="s">
        <v>74</v>
      </c>
      <c r="R12" s="21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2" s="218">
        <f>(1 - ((1 - VLOOKUP(Table4[[#This Row],[Confidentiality]],'Reference - CVSSv3.0'!$B$15:$C$17,2,FALSE)) * (1 - VLOOKUP(Table4[[#This Row],[Integrity]],'Reference - CVSSv3.0'!$B$15:$C$17,2,FALSE)) *  (1 - VLOOKUP(Table4[[#This Row],[Availability]],'Reference - CVSSv3.0'!$B$15:$C$17,2,FALSE))))</f>
        <v>0.56000000000000005</v>
      </c>
      <c r="T12" s="218">
        <f>IF(Table4[[#This Row],[Scope]]="Unchanged",6.42*Table4[[#This Row],[ISC Base]],IF(Table4[[#This Row],[Scope]]="Changed",7.52*(Table4[[#This Row],[ISC Base]] - 0.029) - 3.25 * POWER(Table4[[#This Row],[ISC Base]] - 0.02,15),NA()))</f>
        <v>3.5952000000000002</v>
      </c>
      <c r="U12" s="218">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2" s="184" t="s">
        <v>55</v>
      </c>
      <c r="W12" s="218">
        <f>VLOOKUP(Table4[[#This Row],[Threat Event Initiation]],NIST_Scale_LOAI[],2,FALSE)</f>
        <v>0.5</v>
      </c>
      <c r="X12" s="21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12" s="21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 s="49" t="s">
        <v>447</v>
      </c>
      <c r="AA12" s="49" t="s">
        <v>448</v>
      </c>
      <c r="AB12" s="92" t="s">
        <v>504</v>
      </c>
      <c r="AC12" s="49" t="s">
        <v>550</v>
      </c>
      <c r="AD12" s="66" t="s">
        <v>523</v>
      </c>
      <c r="AE12" s="91" t="s">
        <v>77</v>
      </c>
      <c r="AF12" s="91" t="s">
        <v>77</v>
      </c>
      <c r="AG12" s="91" t="s">
        <v>56</v>
      </c>
      <c r="AH12" s="91" t="s">
        <v>78</v>
      </c>
      <c r="AI12" s="91" t="s">
        <v>56</v>
      </c>
      <c r="AJ12" s="91" t="s">
        <v>65</v>
      </c>
      <c r="AK12" s="160" t="s">
        <v>77</v>
      </c>
      <c r="AL12" s="160" t="s">
        <v>74</v>
      </c>
      <c r="AM12" s="218">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1.2347077050000002</v>
      </c>
      <c r="AN12" s="218">
        <f>(1 - ((1 - VLOOKUP(Table4[[#This Row],[ConfidentialityP]],'Reference - CVSSv3.0'!$B$15:$C$17,2,FALSE)) * (1 - VLOOKUP(Table4[[#This Row],[IntegrityP]],'Reference - CVSSv3.0'!$B$15:$C$17,2,FALSE)) *  (1 - VLOOKUP(Table4[[#This Row],[AvailabilityP]],'Reference - CVSSv3.0'!$B$15:$C$17,2,FALSE))))</f>
        <v>0.21999999999999997</v>
      </c>
      <c r="AO12" s="218">
        <f>IF(Table4[[#This Row],[ScopeP]]="Unchanged",6.42*Table4[[#This Row],[ISC BaseP]],IF(Table4[[#This Row],[ScopeP]]="Changed",7.52*(Table4[[#This Row],[ISC BaseP]] - 0.029) - 3.25 * POWER(Table4[[#This Row],[ISC BaseP]] - 0.02,15),NA()))</f>
        <v>1.4123999999999999</v>
      </c>
      <c r="AP12" s="218">
        <f>IF(Table4[[#This Row],[Impact Sub ScoreP]]&lt;=0,0,IF(Table4[[#This Row],[ScopeP]]="Unchanged",ROUNDUP(MIN((Table4[[#This Row],[Impact Sub ScoreP]]+Table4[[#This Row],[Exploitability Sub ScoreP]]),10),1),IF(Table4[[#This Row],[ScopeP]]="Changed",ROUNDUP(MIN((1.08*(Table4[[#This Row],[Impact Sub ScoreP]]+Table4[[#This Row],[Exploitability Sub ScoreP]])),10),1),NA())))</f>
        <v>2.7</v>
      </c>
      <c r="AQ12" s="218">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2.1</v>
      </c>
      <c r="AR12" s="22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S12" s="58" t="s">
        <v>367</v>
      </c>
    </row>
    <row r="13" spans="1:47" ht="156.75" x14ac:dyDescent="0.25">
      <c r="A13" s="69">
        <v>9</v>
      </c>
      <c r="B13" s="49" t="s">
        <v>262</v>
      </c>
      <c r="C13" s="216" t="str">
        <f>IF(VLOOKUP(Table4[[#This Row],[T ID]],Table5[#All],5,FALSE)="No","Not in scope",VLOOKUP(Table4[[#This Row],[T ID]],Table5[#All],2,FALSE))</f>
        <v>Remote exploit</v>
      </c>
      <c r="D13" s="49" t="s">
        <v>146</v>
      </c>
      <c r="E13" s="216" t="str">
        <f>IF(VLOOKUP(Table4[[#This Row],[V ID]],Vulnerabilities[#All],3,FALSE)="No","Not in scope",VLOOKUP(Table4[[#This Row],[V ID]],Vulnerabilities[#All],2,FALSE))</f>
        <v>Unprotected network port</v>
      </c>
      <c r="F13" s="228" t="s">
        <v>113</v>
      </c>
      <c r="G13" s="216" t="str">
        <f>VLOOKUP(Table4[[#This Row],[A ID]],Assets[#All],3,FALSE)</f>
        <v>Navigation Accuracy</v>
      </c>
      <c r="H13" s="49" t="s">
        <v>338</v>
      </c>
      <c r="I13" s="240" t="s">
        <v>480</v>
      </c>
      <c r="J13" s="91" t="s">
        <v>77</v>
      </c>
      <c r="K13" s="91" t="s">
        <v>65</v>
      </c>
      <c r="L13" s="91" t="s">
        <v>56</v>
      </c>
      <c r="M13" s="91" t="s">
        <v>78</v>
      </c>
      <c r="N13" s="91" t="s">
        <v>65</v>
      </c>
      <c r="O13" s="91" t="s">
        <v>56</v>
      </c>
      <c r="P13" s="91" t="s">
        <v>77</v>
      </c>
      <c r="Q13" s="91" t="s">
        <v>99</v>
      </c>
      <c r="R13" s="21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1.7769338399999999</v>
      </c>
      <c r="S13" s="218">
        <f>(1 - ((1 - VLOOKUP(Table4[[#This Row],[Confidentiality]],'Reference - CVSSv3.0'!$B$15:$C$17,2,FALSE)) * (1 - VLOOKUP(Table4[[#This Row],[Integrity]],'Reference - CVSSv3.0'!$B$15:$C$17,2,FALSE)) *  (1 - VLOOKUP(Table4[[#This Row],[Availability]],'Reference - CVSSv3.0'!$B$15:$C$17,2,FALSE))))</f>
        <v>0.65680000000000005</v>
      </c>
      <c r="T13" s="218">
        <f>IF(Table4[[#This Row],[Scope]]="Unchanged",6.42*Table4[[#This Row],[ISC Base]],IF(Table4[[#This Row],[Scope]]="Changed",7.52*(Table4[[#This Row],[ISC Base]] - 0.029) - 3.25 * POWER(Table4[[#This Row],[ISC Base]] - 0.02,15),NA()))</f>
        <v>4.7173241070114784</v>
      </c>
      <c r="U13" s="218">
        <f>IF(Table4[[#This Row],[Impact Sub Score]]&lt;=0,0,IF(Table4[[#This Row],[Scope]]="Unchanged",ROUNDUP(MIN((Table4[[#This Row],[Impact Sub Score]]+Table4[[#This Row],[Exploitability Sub Score]]),10),1),IF(Table4[[#This Row],[Scope]]="Changed",ROUNDUP(MIN((1.08*(Table4[[#This Row],[Impact Sub Score]]+Table4[[#This Row],[Exploitability Sub Score]])),10),1),NA())))</f>
        <v>7.1</v>
      </c>
      <c r="V13" s="184" t="s">
        <v>56</v>
      </c>
      <c r="W13" s="218">
        <f>VLOOKUP(Table4[[#This Row],[Threat Event Initiation]],NIST_Scale_LOAI[],2,FALSE)</f>
        <v>0.2</v>
      </c>
      <c r="X13" s="21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5.5</v>
      </c>
      <c r="Y13" s="21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 s="49" t="s">
        <v>449</v>
      </c>
      <c r="AA13" s="49" t="s">
        <v>450</v>
      </c>
      <c r="AB13" s="92" t="s">
        <v>504</v>
      </c>
      <c r="AC13" s="66" t="s">
        <v>560</v>
      </c>
      <c r="AD13" s="66" t="s">
        <v>523</v>
      </c>
      <c r="AE13" s="91" t="s">
        <v>77</v>
      </c>
      <c r="AF13" s="91" t="s">
        <v>56</v>
      </c>
      <c r="AG13" s="91" t="s">
        <v>56</v>
      </c>
      <c r="AH13" s="91" t="s">
        <v>78</v>
      </c>
      <c r="AI13" s="91" t="s">
        <v>65</v>
      </c>
      <c r="AJ13" s="91" t="s">
        <v>65</v>
      </c>
      <c r="AK13" s="160" t="s">
        <v>77</v>
      </c>
      <c r="AL13" s="160" t="s">
        <v>74</v>
      </c>
      <c r="AM13" s="218">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0.70554726000000001</v>
      </c>
      <c r="AN13" s="218">
        <f>(1 - ((1 - VLOOKUP(Table4[[#This Row],[ConfidentialityP]],'Reference - CVSSv3.0'!$B$15:$C$17,2,FALSE)) * (1 - VLOOKUP(Table4[[#This Row],[IntegrityP]],'Reference - CVSSv3.0'!$B$15:$C$17,2,FALSE)) *  (1 - VLOOKUP(Table4[[#This Row],[AvailabilityP]],'Reference - CVSSv3.0'!$B$15:$C$17,2,FALSE))))</f>
        <v>0.39159999999999995</v>
      </c>
      <c r="AO13" s="218">
        <f>IF(Table4[[#This Row],[ScopeP]]="Unchanged",6.42*Table4[[#This Row],[ISC BaseP]],IF(Table4[[#This Row],[ScopeP]]="Changed",7.52*(Table4[[#This Row],[ISC BaseP]] - 0.029) - 3.25 * POWER(Table4[[#This Row],[ISC BaseP]] - 0.02,15),NA()))</f>
        <v>2.5140719999999996</v>
      </c>
      <c r="AP13" s="218">
        <f>IF(Table4[[#This Row],[Impact Sub ScoreP]]&lt;=0,0,IF(Table4[[#This Row],[ScopeP]]="Unchanged",ROUNDUP(MIN((Table4[[#This Row],[Impact Sub ScoreP]]+Table4[[#This Row],[Exploitability Sub ScoreP]]),10),1),IF(Table4[[#This Row],[ScopeP]]="Changed",ROUNDUP(MIN((1.08*(Table4[[#This Row],[Impact Sub ScoreP]]+Table4[[#This Row],[Exploitability Sub ScoreP]])),10),1),NA())))</f>
        <v>3.3000000000000003</v>
      </c>
      <c r="AQ13" s="218">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2.7</v>
      </c>
      <c r="AR13" s="22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S13" s="58" t="s">
        <v>367</v>
      </c>
    </row>
    <row r="14" spans="1:47" ht="114" x14ac:dyDescent="0.25">
      <c r="A14" s="70">
        <v>10</v>
      </c>
      <c r="B14" s="49" t="s">
        <v>262</v>
      </c>
      <c r="C14" s="216" t="str">
        <f>IF(VLOOKUP(Table4[[#This Row],[T ID]],Table5[#All],5,FALSE)="No","Not in scope",VLOOKUP(Table4[[#This Row],[T ID]],Table5[#All],2,FALSE))</f>
        <v>Remote exploit</v>
      </c>
      <c r="D14" s="49" t="s">
        <v>146</v>
      </c>
      <c r="E14" s="216" t="str">
        <f>IF(VLOOKUP(Table4[[#This Row],[V ID]],Vulnerabilities[#All],3,FALSE)="No","Not in scope",VLOOKUP(Table4[[#This Row],[V ID]],Vulnerabilities[#All],2,FALSE))</f>
        <v>Unprotected network port</v>
      </c>
      <c r="F14" s="228" t="s">
        <v>107</v>
      </c>
      <c r="G14" s="216" t="str">
        <f>VLOOKUP(Table4[[#This Row],[A ID]],Assets[#All],3,FALSE)</f>
        <v>System resources</v>
      </c>
      <c r="H14" s="49" t="s">
        <v>339</v>
      </c>
      <c r="I14" s="240" t="s">
        <v>479</v>
      </c>
      <c r="J14" s="91" t="s">
        <v>77</v>
      </c>
      <c r="K14" s="91" t="s">
        <v>56</v>
      </c>
      <c r="L14" s="91" t="s">
        <v>65</v>
      </c>
      <c r="M14" s="91" t="s">
        <v>78</v>
      </c>
      <c r="N14" s="91" t="s">
        <v>65</v>
      </c>
      <c r="O14" s="91" t="s">
        <v>56</v>
      </c>
      <c r="P14" s="91" t="s">
        <v>77</v>
      </c>
      <c r="Q14" s="91" t="s">
        <v>74</v>
      </c>
      <c r="R14" s="21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4" s="218">
        <f>(1 - ((1 - VLOOKUP(Table4[[#This Row],[Confidentiality]],'Reference - CVSSv3.0'!$B$15:$C$17,2,FALSE)) * (1 - VLOOKUP(Table4[[#This Row],[Integrity]],'Reference - CVSSv3.0'!$B$15:$C$17,2,FALSE)) *  (1 - VLOOKUP(Table4[[#This Row],[Availability]],'Reference - CVSSv3.0'!$B$15:$C$17,2,FALSE))))</f>
        <v>0.65680000000000005</v>
      </c>
      <c r="T14" s="218">
        <f>IF(Table4[[#This Row],[Scope]]="Unchanged",6.42*Table4[[#This Row],[ISC Base]],IF(Table4[[#This Row],[Scope]]="Changed",7.52*(Table4[[#This Row],[ISC Base]] - 0.029) - 3.25 * POWER(Table4[[#This Row],[ISC Base]] - 0.02,15),NA()))</f>
        <v>4.2166560000000004</v>
      </c>
      <c r="U14" s="21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4" s="184" t="s">
        <v>55</v>
      </c>
      <c r="W14" s="218">
        <f>VLOOKUP(Table4[[#This Row],[Threat Event Initiation]],NIST_Scale_LOAI[],2,FALSE)</f>
        <v>0.5</v>
      </c>
      <c r="X14" s="21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14" s="21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4" s="49" t="s">
        <v>451</v>
      </c>
      <c r="AA14" s="49" t="s">
        <v>452</v>
      </c>
      <c r="AB14" s="92" t="s">
        <v>504</v>
      </c>
      <c r="AC14" s="49" t="s">
        <v>551</v>
      </c>
      <c r="AD14" s="66" t="s">
        <v>523</v>
      </c>
      <c r="AE14" s="91" t="s">
        <v>77</v>
      </c>
      <c r="AF14" s="91" t="s">
        <v>56</v>
      </c>
      <c r="AG14" s="91" t="s">
        <v>56</v>
      </c>
      <c r="AH14" s="91" t="s">
        <v>78</v>
      </c>
      <c r="AI14" s="91" t="s">
        <v>65</v>
      </c>
      <c r="AJ14" s="160" t="s">
        <v>77</v>
      </c>
      <c r="AK14" s="160" t="s">
        <v>77</v>
      </c>
      <c r="AL14" s="160" t="s">
        <v>74</v>
      </c>
      <c r="AM14" s="218">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2.2211672999999998</v>
      </c>
      <c r="AN14" s="218">
        <f>(1 - ((1 - VLOOKUP(Table4[[#This Row],[ConfidentialityP]],'Reference - CVSSv3.0'!$B$15:$C$17,2,FALSE)) * (1 - VLOOKUP(Table4[[#This Row],[IntegrityP]],'Reference - CVSSv3.0'!$B$15:$C$17,2,FALSE)) *  (1 - VLOOKUP(Table4[[#This Row],[AvailabilityP]],'Reference - CVSSv3.0'!$B$15:$C$17,2,FALSE))))</f>
        <v>0.39159999999999995</v>
      </c>
      <c r="AO14" s="218">
        <f>IF(Table4[[#This Row],[ScopeP]]="Unchanged",6.42*Table4[[#This Row],[ISC BaseP]],IF(Table4[[#This Row],[ScopeP]]="Changed",7.52*(Table4[[#This Row],[ISC BaseP]] - 0.029) - 3.25 * POWER(Table4[[#This Row],[ISC BaseP]] - 0.02,15),NA()))</f>
        <v>2.5140719999999996</v>
      </c>
      <c r="AP14" s="218">
        <f>IF(Table4[[#This Row],[Impact Sub ScoreP]]&lt;=0,0,IF(Table4[[#This Row],[ScopeP]]="Unchanged",ROUNDUP(MIN((Table4[[#This Row],[Impact Sub ScoreP]]+Table4[[#This Row],[Exploitability Sub ScoreP]]),10),1),IF(Table4[[#This Row],[ScopeP]]="Changed",ROUNDUP(MIN((1.08*(Table4[[#This Row],[Impact Sub ScoreP]]+Table4[[#This Row],[Exploitability Sub ScoreP]])),10),1),NA())))</f>
        <v>4.8</v>
      </c>
      <c r="AQ14" s="218">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3.7</v>
      </c>
      <c r="AR14" s="22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S14" s="58" t="s">
        <v>367</v>
      </c>
    </row>
    <row r="15" spans="1:47" ht="213.75" x14ac:dyDescent="0.25">
      <c r="A15" s="215">
        <v>11</v>
      </c>
      <c r="B15" s="49" t="s">
        <v>262</v>
      </c>
      <c r="C15" s="216" t="str">
        <f>IF(VLOOKUP(Table4[[#This Row],[T ID]],Table5[#All],5,FALSE)="No","Not in scope",VLOOKUP(Table4[[#This Row],[T ID]],Table5[#All],2,FALSE))</f>
        <v>Remote exploit</v>
      </c>
      <c r="D15" s="49" t="s">
        <v>145</v>
      </c>
      <c r="E15" s="216" t="str">
        <f>IF(VLOOKUP(Table4[[#This Row],[V ID]],Vulnerabilities[#All],3,FALSE)="No","Not in scope",VLOOKUP(Table4[[#This Row],[V ID]],Vulnerabilities[#All],2,FALSE))</f>
        <v>Unpatched COTS operating system</v>
      </c>
      <c r="F15" s="228" t="s">
        <v>108</v>
      </c>
      <c r="G15" s="216" t="str">
        <f>VLOOKUP(Table4[[#This Row],[A ID]],Assets[#All],3,FALSE)</f>
        <v>Admin Password / Credentials / System Configuration / Certificates</v>
      </c>
      <c r="H15" s="49" t="s">
        <v>340</v>
      </c>
      <c r="I15" s="240" t="s">
        <v>479</v>
      </c>
      <c r="J15" s="91" t="s">
        <v>65</v>
      </c>
      <c r="K15" s="91" t="s">
        <v>65</v>
      </c>
      <c r="L15" s="91" t="s">
        <v>56</v>
      </c>
      <c r="M15" s="91" t="s">
        <v>78</v>
      </c>
      <c r="N15" s="91" t="s">
        <v>56</v>
      </c>
      <c r="O15" s="91" t="s">
        <v>65</v>
      </c>
      <c r="P15" s="91" t="s">
        <v>77</v>
      </c>
      <c r="Q15" s="91" t="s">
        <v>74</v>
      </c>
      <c r="R15" s="21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5" s="218">
        <f>(1 - ((1 - VLOOKUP(Table4[[#This Row],[Confidentiality]],'Reference - CVSSv3.0'!$B$15:$C$17,2,FALSE)) * (1 - VLOOKUP(Table4[[#This Row],[Integrity]],'Reference - CVSSv3.0'!$B$15:$C$17,2,FALSE)) *  (1 - VLOOKUP(Table4[[#This Row],[Availability]],'Reference - CVSSv3.0'!$B$15:$C$17,2,FALSE))))</f>
        <v>0.84899199999999997</v>
      </c>
      <c r="T15" s="218">
        <f>IF(Table4[[#This Row],[Scope]]="Unchanged",6.42*Table4[[#This Row],[ISC Base]],IF(Table4[[#This Row],[Scope]]="Changed",7.52*(Table4[[#This Row],[ISC Base]] - 0.029) - 3.25 * POWER(Table4[[#This Row],[ISC Base]] - 0.02,15),NA()))</f>
        <v>5.4505286399999999</v>
      </c>
      <c r="U15" s="218">
        <f>IF(Table4[[#This Row],[Impact Sub Score]]&lt;=0,0,IF(Table4[[#This Row],[Scope]]="Unchanged",ROUNDUP(MIN((Table4[[#This Row],[Impact Sub Score]]+Table4[[#This Row],[Exploitability Sub Score]]),10),1),IF(Table4[[#This Row],[Scope]]="Changed",ROUNDUP(MIN((1.08*(Table4[[#This Row],[Impact Sub Score]]+Table4[[#This Row],[Exploitability Sub Score]])),10),1),NA())))</f>
        <v>6.6999999999999993</v>
      </c>
      <c r="V15" s="184" t="s">
        <v>55</v>
      </c>
      <c r="W15" s="218">
        <f>VLOOKUP(Table4[[#This Row],[Threat Event Initiation]],NIST_Scale_LOAI[],2,FALSE)</f>
        <v>0.5</v>
      </c>
      <c r="X15" s="21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v>
      </c>
      <c r="Y15" s="21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5" s="92" t="s">
        <v>453</v>
      </c>
      <c r="AA15" s="66" t="s">
        <v>454</v>
      </c>
      <c r="AB15" s="92" t="s">
        <v>504</v>
      </c>
      <c r="AC15" s="260" t="s">
        <v>558</v>
      </c>
      <c r="AD15" s="66" t="s">
        <v>523</v>
      </c>
      <c r="AE15" s="91" t="s">
        <v>56</v>
      </c>
      <c r="AF15" s="91" t="s">
        <v>56</v>
      </c>
      <c r="AG15" s="91" t="s">
        <v>56</v>
      </c>
      <c r="AH15" s="91" t="s">
        <v>78</v>
      </c>
      <c r="AI15" s="91" t="s">
        <v>65</v>
      </c>
      <c r="AJ15" s="91" t="s">
        <v>56</v>
      </c>
      <c r="AK15" s="160" t="s">
        <v>77</v>
      </c>
      <c r="AL15" s="160" t="s">
        <v>74</v>
      </c>
      <c r="AM15" s="218">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1.6201455599999999</v>
      </c>
      <c r="AN15" s="218">
        <f>(1 - ((1 - VLOOKUP(Table4[[#This Row],[ConfidentialityP]],'Reference - CVSSv3.0'!$B$15:$C$17,2,FALSE)) * (1 - VLOOKUP(Table4[[#This Row],[IntegrityP]],'Reference - CVSSv3.0'!$B$15:$C$17,2,FALSE)) *  (1 - VLOOKUP(Table4[[#This Row],[AvailabilityP]],'Reference - CVSSv3.0'!$B$15:$C$17,2,FALSE))))</f>
        <v>0.52544799999999992</v>
      </c>
      <c r="AO15" s="218">
        <f>IF(Table4[[#This Row],[ScopeP]]="Unchanged",6.42*Table4[[#This Row],[ISC BaseP]],IF(Table4[[#This Row],[ScopeP]]="Changed",7.52*(Table4[[#This Row],[ISC BaseP]] - 0.029) - 3.25 * POWER(Table4[[#This Row],[ISC BaseP]] - 0.02,15),NA()))</f>
        <v>3.3733761599999994</v>
      </c>
      <c r="AP15" s="218">
        <f>IF(Table4[[#This Row],[Impact Sub ScoreP]]&lt;=0,0,IF(Table4[[#This Row],[ScopeP]]="Unchanged",ROUNDUP(MIN((Table4[[#This Row],[Impact Sub ScoreP]]+Table4[[#This Row],[Exploitability Sub ScoreP]]),10),1),IF(Table4[[#This Row],[ScopeP]]="Changed",ROUNDUP(MIN((1.08*(Table4[[#This Row],[Impact Sub ScoreP]]+Table4[[#This Row],[Exploitability Sub ScoreP]])),10),1),NA())))</f>
        <v>5</v>
      </c>
      <c r="AQ15" s="218">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4.1999999999999993</v>
      </c>
      <c r="AR15" s="22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MEDIUM</v>
      </c>
      <c r="AS15" s="49" t="s">
        <v>483</v>
      </c>
    </row>
    <row r="16" spans="1:47" ht="171" hidden="1" x14ac:dyDescent="0.25">
      <c r="A16" s="69">
        <v>12</v>
      </c>
      <c r="B16" s="49" t="s">
        <v>266</v>
      </c>
      <c r="C16" s="216" t="str">
        <f>IF(VLOOKUP(Table4[[#This Row],[T ID]],Table5[#All],5,FALSE)="No","Not in scope",VLOOKUP(Table4[[#This Row],[T ID]],Table5[#All],2,FALSE))</f>
        <v>Improper disposal of hard disks</v>
      </c>
      <c r="D16" s="49" t="s">
        <v>314</v>
      </c>
      <c r="E16" s="216" t="str">
        <f>IF(VLOOKUP(Table4[[#This Row],[V ID]],Vulnerabilities[#All],3,FALSE)="No","Not in scope",VLOOKUP(Table4[[#This Row],[V ID]],Vulnerabilities[#All],2,FALSE))</f>
        <v>Unprotected hardware</v>
      </c>
      <c r="F16" s="228" t="s">
        <v>110</v>
      </c>
      <c r="G16" s="216" t="str">
        <f>VLOOKUP(Table4[[#This Row],[A ID]],Assets[#All],3,FALSE)</f>
        <v>Patient health information at rest</v>
      </c>
      <c r="H16" s="49" t="s">
        <v>341</v>
      </c>
      <c r="I16" s="58" t="s">
        <v>367</v>
      </c>
      <c r="J16" s="91" t="s">
        <v>65</v>
      </c>
      <c r="K16" s="91" t="s">
        <v>77</v>
      </c>
      <c r="L16" s="91" t="s">
        <v>77</v>
      </c>
      <c r="M16" s="91" t="s">
        <v>75</v>
      </c>
      <c r="N16" s="91" t="s">
        <v>56</v>
      </c>
      <c r="O16" s="91" t="s">
        <v>56</v>
      </c>
      <c r="P16" s="91" t="s">
        <v>77</v>
      </c>
      <c r="Q16" s="91" t="s">
        <v>74</v>
      </c>
      <c r="R16" s="21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6" s="218">
        <f>(1 - ((1 - VLOOKUP(Table4[[#This Row],[Confidentiality]],'Reference - CVSSv3.0'!$B$15:$C$17,2,FALSE)) * (1 - VLOOKUP(Table4[[#This Row],[Integrity]],'Reference - CVSSv3.0'!$B$15:$C$17,2,FALSE)) *  (1 - VLOOKUP(Table4[[#This Row],[Availability]],'Reference - CVSSv3.0'!$B$15:$C$17,2,FALSE))))</f>
        <v>0.56000000000000005</v>
      </c>
      <c r="T16" s="218">
        <f>IF(Table4[[#This Row],[Scope]]="Unchanged",6.42*Table4[[#This Row],[ISC Base]],IF(Table4[[#This Row],[Scope]]="Changed",7.52*(Table4[[#This Row],[ISC Base]] - 0.029) - 3.25 * POWER(Table4[[#This Row],[ISC Base]] - 0.02,15),NA()))</f>
        <v>3.5952000000000002</v>
      </c>
      <c r="U16" s="218">
        <f>IF(Table4[[#This Row],[Impact Sub Score]]&lt;=0,0,IF(Table4[[#This Row],[Scope]]="Unchanged",ROUNDUP(MIN((Table4[[#This Row],[Impact Sub Score]]+Table4[[#This Row],[Exploitability Sub Score]]),10),1),IF(Table4[[#This Row],[Scope]]="Changed",ROUNDUP(MIN((1.08*(Table4[[#This Row],[Impact Sub Score]]+Table4[[#This Row],[Exploitability Sub Score]])),10),1),NA())))</f>
        <v>4.3</v>
      </c>
      <c r="V16" s="184" t="s">
        <v>56</v>
      </c>
      <c r="W16" s="218">
        <f>VLOOKUP(Table4[[#This Row],[Threat Event Initiation]],NIST_Scale_LOAI[],2,FALSE)</f>
        <v>0.2</v>
      </c>
      <c r="X16" s="21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6" s="21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49" t="s">
        <v>458</v>
      </c>
      <c r="AA16" s="238" t="s">
        <v>542</v>
      </c>
      <c r="AB16" s="92" t="s">
        <v>506</v>
      </c>
      <c r="AC16" s="66" t="s">
        <v>541</v>
      </c>
      <c r="AD16" s="92" t="s">
        <v>524</v>
      </c>
      <c r="AE16" s="91" t="s">
        <v>56</v>
      </c>
      <c r="AF16" s="91" t="s">
        <v>77</v>
      </c>
      <c r="AG16" s="91" t="s">
        <v>77</v>
      </c>
      <c r="AH16" s="91" t="s">
        <v>75</v>
      </c>
      <c r="AI16" s="91" t="s">
        <v>56</v>
      </c>
      <c r="AJ16" s="91" t="s">
        <v>56</v>
      </c>
      <c r="AK16" s="160" t="s">
        <v>77</v>
      </c>
      <c r="AL16" s="160" t="s">
        <v>74</v>
      </c>
      <c r="AM16" s="218">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0.66711876000000003</v>
      </c>
      <c r="AN16" s="218">
        <f>(1 - ((1 - VLOOKUP(Table4[[#This Row],[ConfidentialityP]],'Reference - CVSSv3.0'!$B$15:$C$17,2,FALSE)) * (1 - VLOOKUP(Table4[[#This Row],[IntegrityP]],'Reference - CVSSv3.0'!$B$15:$C$17,2,FALSE)) *  (1 - VLOOKUP(Table4[[#This Row],[AvailabilityP]],'Reference - CVSSv3.0'!$B$15:$C$17,2,FALSE))))</f>
        <v>0.21999999999999997</v>
      </c>
      <c r="AO16" s="218">
        <f>IF(Table4[[#This Row],[ScopeP]]="Unchanged",6.42*Table4[[#This Row],[ISC BaseP]],IF(Table4[[#This Row],[ScopeP]]="Changed",7.52*(Table4[[#This Row],[ISC BaseP]] - 0.029) - 3.25 * POWER(Table4[[#This Row],[ISC BaseP]] - 0.02,15),NA()))</f>
        <v>1.4123999999999999</v>
      </c>
      <c r="AP16" s="218">
        <f>IF(Table4[[#This Row],[Impact Sub ScoreP]]&lt;=0,0,IF(Table4[[#This Row],[ScopeP]]="Unchanged",ROUNDUP(MIN((Table4[[#This Row],[Impact Sub ScoreP]]+Table4[[#This Row],[Exploitability Sub ScoreP]]),10),1),IF(Table4[[#This Row],[ScopeP]]="Changed",ROUNDUP(MIN((1.08*(Table4[[#This Row],[Impact Sub ScoreP]]+Table4[[#This Row],[Exploitability Sub ScoreP]])),10),1),NA())))</f>
        <v>2.1</v>
      </c>
      <c r="AQ16" s="218">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1.6</v>
      </c>
      <c r="AR16" s="22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S16" s="58" t="s">
        <v>367</v>
      </c>
    </row>
    <row r="17" spans="1:45" ht="128.25" x14ac:dyDescent="0.25">
      <c r="A17" s="70">
        <v>13</v>
      </c>
      <c r="B17" s="49" t="s">
        <v>243</v>
      </c>
      <c r="C17" s="89" t="str">
        <f>IF(VLOOKUP(Table4[[#This Row],[T ID]],Table5[#All],5,FALSE)="No","Not in scope",VLOOKUP(Table4[[#This Row],[T ID]],Table5[#All],2,FALSE))</f>
        <v>Theft of system or hard drives</v>
      </c>
      <c r="D17" s="49" t="s">
        <v>314</v>
      </c>
      <c r="E17" s="89" t="str">
        <f>IF(VLOOKUP(Table4[[#This Row],[V ID]],Vulnerabilities[#All],3,FALSE)="No","Not in scope",VLOOKUP(Table4[[#This Row],[V ID]],Vulnerabilities[#All],2,FALSE))</f>
        <v>Unprotected hardware</v>
      </c>
      <c r="F17" s="228" t="s">
        <v>107</v>
      </c>
      <c r="G17" s="90" t="str">
        <f>VLOOKUP(Table4[[#This Row],[A ID]],Assets[#All],3,FALSE)</f>
        <v>System resources</v>
      </c>
      <c r="H17" s="49" t="s">
        <v>342</v>
      </c>
      <c r="I17" s="58" t="s">
        <v>367</v>
      </c>
      <c r="J17" s="91" t="s">
        <v>65</v>
      </c>
      <c r="K17" s="91" t="s">
        <v>349</v>
      </c>
      <c r="L17" s="91" t="s">
        <v>65</v>
      </c>
      <c r="M17" s="91" t="s">
        <v>75</v>
      </c>
      <c r="N17" s="91" t="s">
        <v>350</v>
      </c>
      <c r="O17" s="91" t="s">
        <v>350</v>
      </c>
      <c r="P17" s="91" t="s">
        <v>349</v>
      </c>
      <c r="Q17" s="91" t="s">
        <v>351</v>
      </c>
      <c r="R17" s="16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7" s="164">
        <f>(1 - ((1 - VLOOKUP(Table4[[#This Row],[Confidentiality]],'Reference - CVSSv3.0'!$B$15:$C$17,2,FALSE)) * (1 - VLOOKUP(Table4[[#This Row],[Integrity]],'Reference - CVSSv3.0'!$B$15:$C$17,2,FALSE)) *  (1 - VLOOKUP(Table4[[#This Row],[Availability]],'Reference - CVSSv3.0'!$B$15:$C$17,2,FALSE))))</f>
        <v>0.80640000000000001</v>
      </c>
      <c r="T17" s="164">
        <f>IF(Table4[[#This Row],[Scope]]="Unchanged",6.42*Table4[[#This Row],[ISC Base]],IF(Table4[[#This Row],[Scope]]="Changed",7.52*(Table4[[#This Row],[ISC Base]] - 0.029) - 3.25 * POWER(Table4[[#This Row],[ISC Base]] - 0.02,15),NA()))</f>
        <v>5.1770880000000004</v>
      </c>
      <c r="U17" s="164">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7" s="184" t="s">
        <v>56</v>
      </c>
      <c r="W17" s="185">
        <f>VLOOKUP(Table4[[#This Row],[Threat Event Initiation]],NIST_Scale_LOAI[],2,FALSE)</f>
        <v>0.2</v>
      </c>
      <c r="X17" s="16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5.3999999999999995</v>
      </c>
      <c r="Y17" s="9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7" s="49" t="s">
        <v>459</v>
      </c>
      <c r="AA17" s="49" t="s">
        <v>460</v>
      </c>
      <c r="AB17" s="92" t="s">
        <v>504</v>
      </c>
      <c r="AC17" s="66" t="s">
        <v>561</v>
      </c>
      <c r="AD17" s="66" t="s">
        <v>523</v>
      </c>
      <c r="AE17" s="91" t="s">
        <v>56</v>
      </c>
      <c r="AF17" s="91" t="s">
        <v>77</v>
      </c>
      <c r="AG17" s="91" t="s">
        <v>56</v>
      </c>
      <c r="AH17" s="91" t="s">
        <v>75</v>
      </c>
      <c r="AI17" s="91" t="s">
        <v>56</v>
      </c>
      <c r="AJ17" s="91" t="s">
        <v>65</v>
      </c>
      <c r="AK17" s="160" t="s">
        <v>349</v>
      </c>
      <c r="AL17" s="160" t="s">
        <v>351</v>
      </c>
      <c r="AM17" s="164">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0.29051946000000006</v>
      </c>
      <c r="AN17" s="164">
        <f>(1 - ((1 - VLOOKUP(Table4[[#This Row],[ConfidentialityP]],'Reference - CVSSv3.0'!$B$15:$C$17,2,FALSE)) * (1 - VLOOKUP(Table4[[#This Row],[IntegrityP]],'Reference - CVSSv3.0'!$B$15:$C$17,2,FALSE)) *  (1 - VLOOKUP(Table4[[#This Row],[AvailabilityP]],'Reference - CVSSv3.0'!$B$15:$C$17,2,FALSE))))</f>
        <v>0.39159999999999995</v>
      </c>
      <c r="AO17" s="164">
        <f>IF(Table4[[#This Row],[ScopeP]]="Unchanged",6.42*Table4[[#This Row],[ISC BaseP]],IF(Table4[[#This Row],[ScopeP]]="Changed",7.52*(Table4[[#This Row],[ISC BaseP]] - 0.029) - 3.25 * POWER(Table4[[#This Row],[ISC BaseP]] - 0.02,15),NA()))</f>
        <v>2.5140719999999996</v>
      </c>
      <c r="AP17" s="164">
        <f>IF(Table4[[#This Row],[Impact Sub ScoreP]]&lt;=0,0,IF(Table4[[#This Row],[ScopeP]]="Unchanged",ROUNDUP(MIN((Table4[[#This Row],[Impact Sub ScoreP]]+Table4[[#This Row],[Exploitability Sub ScoreP]]),10),1),IF(Table4[[#This Row],[ScopeP]]="Changed",ROUNDUP(MIN((1.08*(Table4[[#This Row],[Impact Sub ScoreP]]+Table4[[#This Row],[Exploitability Sub ScoreP]])),10),1),NA())))</f>
        <v>2.9</v>
      </c>
      <c r="AQ17" s="164">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2.6</v>
      </c>
      <c r="AR17" s="9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S17" s="58" t="s">
        <v>367</v>
      </c>
    </row>
    <row r="18" spans="1:45" ht="114" hidden="1" x14ac:dyDescent="0.25">
      <c r="A18" s="215">
        <v>14</v>
      </c>
      <c r="B18" s="49" t="s">
        <v>246</v>
      </c>
      <c r="C18" s="216" t="str">
        <f>IF(VLOOKUP(Table4[[#This Row],[T ID]],Table5[#All],5,FALSE)="No","Not in scope",VLOOKUP(Table4[[#This Row],[T ID]],Table5[#All],2,FALSE))</f>
        <v>Data theft via physical media</v>
      </c>
      <c r="D18" s="49" t="s">
        <v>147</v>
      </c>
      <c r="E18" s="216" t="str">
        <f>IF(VLOOKUP(Table4[[#This Row],[V ID]],Vulnerabilities[#All],3,FALSE)="No","Not in scope",VLOOKUP(Table4[[#This Row],[V ID]],Vulnerabilities[#All],2,FALSE))</f>
        <v>Unprotected external USB Port</v>
      </c>
      <c r="F18" s="228" t="s">
        <v>110</v>
      </c>
      <c r="G18" s="216" t="str">
        <f>VLOOKUP(Table4[[#This Row],[A ID]],Assets[#All],3,FALSE)</f>
        <v>Patient health information at rest</v>
      </c>
      <c r="H18" s="49" t="s">
        <v>562</v>
      </c>
      <c r="I18" s="58" t="s">
        <v>367</v>
      </c>
      <c r="J18" s="91" t="s">
        <v>65</v>
      </c>
      <c r="K18" s="91" t="s">
        <v>349</v>
      </c>
      <c r="L18" s="91" t="s">
        <v>349</v>
      </c>
      <c r="M18" s="91" t="s">
        <v>75</v>
      </c>
      <c r="N18" s="91" t="s">
        <v>350</v>
      </c>
      <c r="O18" s="91" t="s">
        <v>350</v>
      </c>
      <c r="P18" s="91" t="s">
        <v>349</v>
      </c>
      <c r="Q18" s="91" t="s">
        <v>351</v>
      </c>
      <c r="R18" s="21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8" s="218">
        <f>(1 - ((1 - VLOOKUP(Table4[[#This Row],[Confidentiality]],'Reference - CVSSv3.0'!$B$15:$C$17,2,FALSE)) * (1 - VLOOKUP(Table4[[#This Row],[Integrity]],'Reference - CVSSv3.0'!$B$15:$C$17,2,FALSE)) *  (1 - VLOOKUP(Table4[[#This Row],[Availability]],'Reference - CVSSv3.0'!$B$15:$C$17,2,FALSE))))</f>
        <v>0.56000000000000005</v>
      </c>
      <c r="T18" s="218">
        <f>IF(Table4[[#This Row],[Scope]]="Unchanged",6.42*Table4[[#This Row],[ISC Base]],IF(Table4[[#This Row],[Scope]]="Changed",7.52*(Table4[[#This Row],[ISC Base]] - 0.029) - 3.25 * POWER(Table4[[#This Row],[ISC Base]] - 0.02,15),NA()))</f>
        <v>3.5952000000000002</v>
      </c>
      <c r="U18" s="218">
        <f>IF(Table4[[#This Row],[Impact Sub Score]]&lt;=0,0,IF(Table4[[#This Row],[Scope]]="Unchanged",ROUNDUP(MIN((Table4[[#This Row],[Impact Sub Score]]+Table4[[#This Row],[Exploitability Sub Score]]),10),1),IF(Table4[[#This Row],[Scope]]="Changed",ROUNDUP(MIN((1.08*(Table4[[#This Row],[Impact Sub Score]]+Table4[[#This Row],[Exploitability Sub Score]])),10),1),NA())))</f>
        <v>4.3</v>
      </c>
      <c r="V18" s="184" t="s">
        <v>56</v>
      </c>
      <c r="W18" s="218">
        <f>VLOOKUP(Table4[[#This Row],[Threat Event Initiation]],NIST_Scale_LOAI[],2,FALSE)</f>
        <v>0.2</v>
      </c>
      <c r="X18" s="21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8" s="21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8" s="49" t="s">
        <v>461</v>
      </c>
      <c r="AA18" s="242" t="s">
        <v>517</v>
      </c>
      <c r="AB18" s="92" t="s">
        <v>512</v>
      </c>
      <c r="AC18" s="242" t="s">
        <v>517</v>
      </c>
      <c r="AD18" s="92" t="s">
        <v>512</v>
      </c>
      <c r="AE18" s="91" t="s">
        <v>56</v>
      </c>
      <c r="AF18" s="91" t="s">
        <v>77</v>
      </c>
      <c r="AG18" s="91" t="s">
        <v>77</v>
      </c>
      <c r="AH18" s="91" t="s">
        <v>75</v>
      </c>
      <c r="AI18" s="91" t="s">
        <v>56</v>
      </c>
      <c r="AJ18" s="91" t="s">
        <v>56</v>
      </c>
      <c r="AK18" s="160" t="s">
        <v>349</v>
      </c>
      <c r="AL18" s="160" t="s">
        <v>351</v>
      </c>
      <c r="AM18" s="218">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0.66711876000000003</v>
      </c>
      <c r="AN18" s="218">
        <f>(1 - ((1 - VLOOKUP(Table4[[#This Row],[ConfidentialityP]],'Reference - CVSSv3.0'!$B$15:$C$17,2,FALSE)) * (1 - VLOOKUP(Table4[[#This Row],[IntegrityP]],'Reference - CVSSv3.0'!$B$15:$C$17,2,FALSE)) *  (1 - VLOOKUP(Table4[[#This Row],[AvailabilityP]],'Reference - CVSSv3.0'!$B$15:$C$17,2,FALSE))))</f>
        <v>0.21999999999999997</v>
      </c>
      <c r="AO18" s="218">
        <f>IF(Table4[[#This Row],[ScopeP]]="Unchanged",6.42*Table4[[#This Row],[ISC BaseP]],IF(Table4[[#This Row],[ScopeP]]="Changed",7.52*(Table4[[#This Row],[ISC BaseP]] - 0.029) - 3.25 * POWER(Table4[[#This Row],[ISC BaseP]] - 0.02,15),NA()))</f>
        <v>1.4123999999999999</v>
      </c>
      <c r="AP18" s="218">
        <f>IF(Table4[[#This Row],[Impact Sub ScoreP]]&lt;=0,0,IF(Table4[[#This Row],[ScopeP]]="Unchanged",ROUNDUP(MIN((Table4[[#This Row],[Impact Sub ScoreP]]+Table4[[#This Row],[Exploitability Sub ScoreP]]),10),1),IF(Table4[[#This Row],[ScopeP]]="Changed",ROUNDUP(MIN((1.08*(Table4[[#This Row],[Impact Sub ScoreP]]+Table4[[#This Row],[Exploitability Sub ScoreP]])),10),1),NA())))</f>
        <v>2.1</v>
      </c>
      <c r="AQ18" s="218">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1.6</v>
      </c>
      <c r="AR18" s="22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S18" s="58" t="s">
        <v>367</v>
      </c>
    </row>
    <row r="19" spans="1:45" ht="114" x14ac:dyDescent="0.25">
      <c r="A19" s="69">
        <v>15</v>
      </c>
      <c r="B19" s="49" t="s">
        <v>277</v>
      </c>
      <c r="C19" s="216" t="str">
        <f>IF(VLOOKUP(Table4[[#This Row],[T ID]],Table5[#All],5,FALSE)="No","Not in scope",VLOOKUP(Table4[[#This Row],[T ID]],Table5[#All],2,FALSE))</f>
        <v>Physical Manipulation of Hardware</v>
      </c>
      <c r="D19" s="49" t="s">
        <v>314</v>
      </c>
      <c r="E19" s="216" t="str">
        <f>IF(VLOOKUP(Table4[[#This Row],[V ID]],Vulnerabilities[#All],3,FALSE)="No","Not in scope",VLOOKUP(Table4[[#This Row],[V ID]],Vulnerabilities[#All],2,FALSE))</f>
        <v>Unprotected hardware</v>
      </c>
      <c r="F19" s="228" t="s">
        <v>108</v>
      </c>
      <c r="G19" s="216" t="str">
        <f>VLOOKUP(Table4[[#This Row],[A ID]],Assets[#All],3,FALSE)</f>
        <v>Admin Password / Credentials / System Configuration / Certificates</v>
      </c>
      <c r="H19" s="49" t="s">
        <v>343</v>
      </c>
      <c r="I19" s="240" t="s">
        <v>480</v>
      </c>
      <c r="J19" s="91" t="s">
        <v>56</v>
      </c>
      <c r="K19" s="91" t="s">
        <v>65</v>
      </c>
      <c r="L19" s="91" t="s">
        <v>349</v>
      </c>
      <c r="M19" s="91" t="s">
        <v>75</v>
      </c>
      <c r="N19" s="91" t="s">
        <v>56</v>
      </c>
      <c r="O19" s="91" t="s">
        <v>65</v>
      </c>
      <c r="P19" s="91" t="s">
        <v>349</v>
      </c>
      <c r="Q19" s="91" t="s">
        <v>74</v>
      </c>
      <c r="R19" s="21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0.29051946000000006</v>
      </c>
      <c r="S19" s="218">
        <f>(1 - ((1 - VLOOKUP(Table4[[#This Row],[Confidentiality]],'Reference - CVSSv3.0'!$B$15:$C$17,2,FALSE)) * (1 - VLOOKUP(Table4[[#This Row],[Integrity]],'Reference - CVSSv3.0'!$B$15:$C$17,2,FALSE)) *  (1 - VLOOKUP(Table4[[#This Row],[Availability]],'Reference - CVSSv3.0'!$B$15:$C$17,2,FALSE))))</f>
        <v>0.65680000000000005</v>
      </c>
      <c r="T19" s="218">
        <f>IF(Table4[[#This Row],[Scope]]="Unchanged",6.42*Table4[[#This Row],[ISC Base]],IF(Table4[[#This Row],[Scope]]="Changed",7.52*(Table4[[#This Row],[ISC Base]] - 0.029) - 3.25 * POWER(Table4[[#This Row],[ISC Base]] - 0.02,15),NA()))</f>
        <v>4.2166560000000004</v>
      </c>
      <c r="U19" s="218">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19" s="184" t="s">
        <v>56</v>
      </c>
      <c r="W19" s="218">
        <f>VLOOKUP(Table4[[#This Row],[Threat Event Initiation]],NIST_Scale_LOAI[],2,FALSE)</f>
        <v>0.2</v>
      </c>
      <c r="X19" s="21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19" s="21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9" s="49" t="s">
        <v>459</v>
      </c>
      <c r="AA19" s="49" t="s">
        <v>460</v>
      </c>
      <c r="AB19" s="92" t="s">
        <v>504</v>
      </c>
      <c r="AC19" s="66" t="s">
        <v>552</v>
      </c>
      <c r="AD19" s="66" t="s">
        <v>523</v>
      </c>
      <c r="AE19" s="91" t="s">
        <v>56</v>
      </c>
      <c r="AF19" s="91" t="s">
        <v>56</v>
      </c>
      <c r="AG19" s="91" t="s">
        <v>77</v>
      </c>
      <c r="AH19" s="91" t="s">
        <v>75</v>
      </c>
      <c r="AI19" s="91" t="s">
        <v>65</v>
      </c>
      <c r="AJ19" s="91" t="s">
        <v>65</v>
      </c>
      <c r="AK19" s="160" t="s">
        <v>349</v>
      </c>
      <c r="AL19" s="160" t="s">
        <v>74</v>
      </c>
      <c r="AM19" s="218">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0.16601112000000004</v>
      </c>
      <c r="AN19" s="218">
        <f>(1 - ((1 - VLOOKUP(Table4[[#This Row],[ConfidentialityP]],'Reference - CVSSv3.0'!$B$15:$C$17,2,FALSE)) * (1 - VLOOKUP(Table4[[#This Row],[IntegrityP]],'Reference - CVSSv3.0'!$B$15:$C$17,2,FALSE)) *  (1 - VLOOKUP(Table4[[#This Row],[AvailabilityP]],'Reference - CVSSv3.0'!$B$15:$C$17,2,FALSE))))</f>
        <v>0.39159999999999995</v>
      </c>
      <c r="AO19" s="218">
        <f>IF(Table4[[#This Row],[ScopeP]]="Unchanged",6.42*Table4[[#This Row],[ISC BaseP]],IF(Table4[[#This Row],[ScopeP]]="Changed",7.52*(Table4[[#This Row],[ISC BaseP]] - 0.029) - 3.25 * POWER(Table4[[#This Row],[ISC BaseP]] - 0.02,15),NA()))</f>
        <v>2.5140719999999996</v>
      </c>
      <c r="AP19" s="218">
        <f>IF(Table4[[#This Row],[Impact Sub ScoreP]]&lt;=0,0,IF(Table4[[#This Row],[ScopeP]]="Unchanged",ROUNDUP(MIN((Table4[[#This Row],[Impact Sub ScoreP]]+Table4[[#This Row],[Exploitability Sub ScoreP]]),10),1),IF(Table4[[#This Row],[ScopeP]]="Changed",ROUNDUP(MIN((1.08*(Table4[[#This Row],[Impact Sub ScoreP]]+Table4[[#This Row],[Exploitability Sub ScoreP]])),10),1),NA())))</f>
        <v>2.7</v>
      </c>
      <c r="AQ19" s="218">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2.6</v>
      </c>
      <c r="AR19" s="22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S19" s="58" t="s">
        <v>367</v>
      </c>
    </row>
    <row r="20" spans="1:45" ht="85.5" hidden="1" x14ac:dyDescent="0.25">
      <c r="A20" s="271" t="s">
        <v>564</v>
      </c>
      <c r="B20" s="260" t="s">
        <v>295</v>
      </c>
      <c r="C20" s="216" t="str">
        <f>IF(VLOOKUP(Table4[[#This Row],[T ID]],Table5[#All],5,FALSE)="No","Not in scope",VLOOKUP(Table4[[#This Row],[T ID]],Table5[#All],2,FALSE))</f>
        <v>Power Failure at primary facility</v>
      </c>
      <c r="D20" s="49" t="s">
        <v>314</v>
      </c>
      <c r="E20" s="216" t="str">
        <f>IF(VLOOKUP(Table4[[#This Row],[V ID]],Vulnerabilities[#All],3,FALSE)="No","Not in scope",VLOOKUP(Table4[[#This Row],[V ID]],Vulnerabilities[#All],2,FALSE))</f>
        <v>Unprotected hardware</v>
      </c>
      <c r="F20" s="228" t="s">
        <v>107</v>
      </c>
      <c r="G20" s="216" t="str">
        <f>VLOOKUP(Table4[[#This Row],[A ID]],Assets[#All],3,FALSE)</f>
        <v>System resources</v>
      </c>
      <c r="H20" s="49" t="s">
        <v>344</v>
      </c>
      <c r="I20" s="240" t="s">
        <v>479</v>
      </c>
      <c r="J20" s="91" t="s">
        <v>77</v>
      </c>
      <c r="K20" s="91" t="s">
        <v>77</v>
      </c>
      <c r="L20" s="91" t="s">
        <v>65</v>
      </c>
      <c r="M20" s="91" t="s">
        <v>79</v>
      </c>
      <c r="N20" s="91" t="s">
        <v>56</v>
      </c>
      <c r="O20" s="91" t="s">
        <v>77</v>
      </c>
      <c r="P20" s="91" t="s">
        <v>77</v>
      </c>
      <c r="Q20" s="91" t="s">
        <v>74</v>
      </c>
      <c r="R20" s="21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2.5151453250000002</v>
      </c>
      <c r="S20" s="218">
        <f>(1 - ((1 - VLOOKUP(Table4[[#This Row],[Confidentiality]],'Reference - CVSSv3.0'!$B$15:$C$17,2,FALSE)) * (1 - VLOOKUP(Table4[[#This Row],[Integrity]],'Reference - CVSSv3.0'!$B$15:$C$17,2,FALSE)) *  (1 - VLOOKUP(Table4[[#This Row],[Availability]],'Reference - CVSSv3.0'!$B$15:$C$17,2,FALSE))))</f>
        <v>0.56000000000000005</v>
      </c>
      <c r="T20" s="218">
        <f>IF(Table4[[#This Row],[Scope]]="Unchanged",6.42*Table4[[#This Row],[ISC Base]],IF(Table4[[#This Row],[Scope]]="Changed",7.52*(Table4[[#This Row],[ISC Base]] - 0.029) - 3.25 * POWER(Table4[[#This Row],[ISC Base]] - 0.02,15),NA()))</f>
        <v>3.5952000000000002</v>
      </c>
      <c r="U20" s="21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20" s="184" t="s">
        <v>49</v>
      </c>
      <c r="W20" s="218">
        <f>VLOOKUP(Table4[[#This Row],[Threat Event Initiation]],NIST_Scale_LOAI[],2,FALSE)</f>
        <v>0.04</v>
      </c>
      <c r="X20" s="21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0" s="21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260" t="s">
        <v>567</v>
      </c>
      <c r="AA20" s="260" t="s">
        <v>462</v>
      </c>
      <c r="AB20" s="270" t="s">
        <v>504</v>
      </c>
      <c r="AC20" s="260" t="s">
        <v>367</v>
      </c>
      <c r="AD20" s="66" t="s">
        <v>565</v>
      </c>
      <c r="AE20" s="91" t="s">
        <v>77</v>
      </c>
      <c r="AF20" s="91" t="s">
        <v>77</v>
      </c>
      <c r="AG20" s="91" t="s">
        <v>56</v>
      </c>
      <c r="AH20" s="91" t="s">
        <v>79</v>
      </c>
      <c r="AI20" s="91" t="s">
        <v>56</v>
      </c>
      <c r="AJ20" s="160" t="s">
        <v>77</v>
      </c>
      <c r="AK20" s="160" t="s">
        <v>77</v>
      </c>
      <c r="AL20" s="160" t="s">
        <v>74</v>
      </c>
      <c r="AM20" s="218">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2.5151453250000002</v>
      </c>
      <c r="AN20" s="218">
        <f>(1 - ((1 - VLOOKUP(Table4[[#This Row],[ConfidentialityP]],'Reference - CVSSv3.0'!$B$15:$C$17,2,FALSE)) * (1 - VLOOKUP(Table4[[#This Row],[IntegrityP]],'Reference - CVSSv3.0'!$B$15:$C$17,2,FALSE)) *  (1 - VLOOKUP(Table4[[#This Row],[AvailabilityP]],'Reference - CVSSv3.0'!$B$15:$C$17,2,FALSE))))</f>
        <v>0.21999999999999997</v>
      </c>
      <c r="AO20" s="218">
        <f>IF(Table4[[#This Row],[ScopeP]]="Unchanged",6.42*Table4[[#This Row],[ISC BaseP]],IF(Table4[[#This Row],[ScopeP]]="Changed",7.52*(Table4[[#This Row],[ISC BaseP]] - 0.029) - 3.25 * POWER(Table4[[#This Row],[ISC BaseP]] - 0.02,15),NA()))</f>
        <v>1.4123999999999999</v>
      </c>
      <c r="AP20" s="218">
        <f>IF(Table4[[#This Row],[Impact Sub ScoreP]]&lt;=0,0,IF(Table4[[#This Row],[ScopeP]]="Unchanged",ROUNDUP(MIN((Table4[[#This Row],[Impact Sub ScoreP]]+Table4[[#This Row],[Exploitability Sub ScoreP]]),10),1),IF(Table4[[#This Row],[ScopeP]]="Changed",ROUNDUP(MIN((1.08*(Table4[[#This Row],[Impact Sub ScoreP]]+Table4[[#This Row],[Exploitability Sub ScoreP]])),10),1),NA())))</f>
        <v>4</v>
      </c>
      <c r="AQ20" s="218">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1.6</v>
      </c>
      <c r="AR20" s="22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S20" s="58" t="s">
        <v>367</v>
      </c>
    </row>
    <row r="21" spans="1:45" ht="57" hidden="1" x14ac:dyDescent="0.25">
      <c r="A21" s="232" t="s">
        <v>563</v>
      </c>
      <c r="B21" s="260" t="s">
        <v>295</v>
      </c>
      <c r="C21" s="243" t="str">
        <f>IF(VLOOKUP(Table4[[#This Row],[T ID]],Table5[#All],5,FALSE)="No","Not in scope",VLOOKUP(Table4[[#This Row],[T ID]],Table5[#All],2,FALSE))</f>
        <v>Power Failure at primary facility</v>
      </c>
      <c r="D21" s="49" t="s">
        <v>314</v>
      </c>
      <c r="E21" s="243" t="str">
        <f>IF(VLOOKUP(Table4[[#This Row],[V ID]],Vulnerabilities[#All],3,FALSE)="No","Not in scope",VLOOKUP(Table4[[#This Row],[V ID]],Vulnerabilities[#All],2,FALSE))</f>
        <v>Unprotected hardware</v>
      </c>
      <c r="F21" s="228" t="s">
        <v>107</v>
      </c>
      <c r="G21" s="243" t="str">
        <f>VLOOKUP(Table4[[#This Row],[A ID]],Assets[#All],3,FALSE)</f>
        <v>System resources</v>
      </c>
      <c r="H21" s="49" t="s">
        <v>344</v>
      </c>
      <c r="I21" s="240" t="s">
        <v>479</v>
      </c>
      <c r="J21" s="91" t="s">
        <v>77</v>
      </c>
      <c r="K21" s="91" t="s">
        <v>77</v>
      </c>
      <c r="L21" s="91" t="s">
        <v>65</v>
      </c>
      <c r="M21" s="91" t="s">
        <v>79</v>
      </c>
      <c r="N21" s="91" t="s">
        <v>56</v>
      </c>
      <c r="O21" s="91" t="s">
        <v>77</v>
      </c>
      <c r="P21" s="91" t="s">
        <v>77</v>
      </c>
      <c r="Q21" s="91" t="s">
        <v>74</v>
      </c>
      <c r="R21"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2.5151453250000002</v>
      </c>
      <c r="S21" s="164">
        <f>(1 - ((1 - VLOOKUP(Table4[[#This Row],[Confidentiality]],'Reference - CVSSv3.0'!$B$15:$C$17,2,FALSE)) * (1 - VLOOKUP(Table4[[#This Row],[Integrity]],'Reference - CVSSv3.0'!$B$15:$C$17,2,FALSE)) *  (1 - VLOOKUP(Table4[[#This Row],[Availability]],'Reference - CVSSv3.0'!$B$15:$C$17,2,FALSE))))</f>
        <v>0.56000000000000005</v>
      </c>
      <c r="T21" s="164">
        <f>IF(Table4[[#This Row],[Scope]]="Unchanged",6.42*Table4[[#This Row],[ISC Base]],IF(Table4[[#This Row],[Scope]]="Changed",7.52*(Table4[[#This Row],[ISC Base]] - 0.029) - 3.25 * POWER(Table4[[#This Row],[ISC Base]] - 0.02,15),NA()))</f>
        <v>3.5952000000000002</v>
      </c>
      <c r="U21" s="164">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21" s="184" t="s">
        <v>49</v>
      </c>
      <c r="W21" s="164">
        <f>VLOOKUP(Table4[[#This Row],[Threat Event Initiation]],NIST_Scale_LOAI[],2,FALSE)</f>
        <v>0.04</v>
      </c>
      <c r="X21" s="16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1" s="244"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1" s="260" t="s">
        <v>77</v>
      </c>
      <c r="AA21" s="260" t="s">
        <v>367</v>
      </c>
      <c r="AB21" s="270" t="s">
        <v>367</v>
      </c>
      <c r="AC21" s="260" t="s">
        <v>77</v>
      </c>
      <c r="AD21" s="66" t="s">
        <v>77</v>
      </c>
      <c r="AE21" s="91" t="s">
        <v>77</v>
      </c>
      <c r="AF21" s="91" t="s">
        <v>77</v>
      </c>
      <c r="AG21" s="91" t="s">
        <v>56</v>
      </c>
      <c r="AH21" s="91" t="s">
        <v>79</v>
      </c>
      <c r="AI21" s="91" t="s">
        <v>56</v>
      </c>
      <c r="AJ21" s="160" t="s">
        <v>77</v>
      </c>
      <c r="AK21" s="160" t="s">
        <v>77</v>
      </c>
      <c r="AL21" s="160" t="s">
        <v>74</v>
      </c>
      <c r="AM21" s="164">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2.5151453250000002</v>
      </c>
      <c r="AN21" s="164">
        <f>(1 - ((1 - VLOOKUP(Table4[[#This Row],[ConfidentialityP]],'Reference - CVSSv3.0'!$B$15:$C$17,2,FALSE)) * (1 - VLOOKUP(Table4[[#This Row],[IntegrityP]],'Reference - CVSSv3.0'!$B$15:$C$17,2,FALSE)) *  (1 - VLOOKUP(Table4[[#This Row],[AvailabilityP]],'Reference - CVSSv3.0'!$B$15:$C$17,2,FALSE))))</f>
        <v>0.21999999999999997</v>
      </c>
      <c r="AO21" s="164">
        <f>IF(Table4[[#This Row],[ScopeP]]="Unchanged",6.42*Table4[[#This Row],[ISC BaseP]],IF(Table4[[#This Row],[ScopeP]]="Changed",7.52*(Table4[[#This Row],[ISC BaseP]] - 0.029) - 3.25 * POWER(Table4[[#This Row],[ISC BaseP]] - 0.02,15),NA()))</f>
        <v>1.4123999999999999</v>
      </c>
      <c r="AP21" s="164">
        <f>IF(Table4[[#This Row],[Impact Sub ScoreP]]&lt;=0,0,IF(Table4[[#This Row],[ScopeP]]="Unchanged",ROUNDUP(MIN((Table4[[#This Row],[Impact Sub ScoreP]]+Table4[[#This Row],[Exploitability Sub ScoreP]]),10),1),IF(Table4[[#This Row],[ScopeP]]="Changed",ROUNDUP(MIN((1.08*(Table4[[#This Row],[Impact Sub ScoreP]]+Table4[[#This Row],[Exploitability Sub ScoreP]])),10),1),NA())))</f>
        <v>4</v>
      </c>
      <c r="AQ21" s="164">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1.6</v>
      </c>
      <c r="AR21" s="24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S21" s="260" t="s">
        <v>568</v>
      </c>
    </row>
    <row r="22" spans="1:45" ht="185.25" x14ac:dyDescent="0.25">
      <c r="A22" s="215">
        <v>17</v>
      </c>
      <c r="B22" s="49" t="s">
        <v>281</v>
      </c>
      <c r="C22" s="216" t="str">
        <f>IF(VLOOKUP(Table4[[#This Row],[T ID]],Table5[#All],5,FALSE)="No","Not in scope",VLOOKUP(Table4[[#This Row],[T ID]],Table5[#All],2,FALSE))</f>
        <v>Gather information using open source discovery of organizational information</v>
      </c>
      <c r="D22" s="49" t="s">
        <v>146</v>
      </c>
      <c r="E22" s="216" t="str">
        <f>IF(VLOOKUP(Table4[[#This Row],[V ID]],Vulnerabilities[#All],3,FALSE)="No","Not in scope",VLOOKUP(Table4[[#This Row],[V ID]],Vulnerabilities[#All],2,FALSE))</f>
        <v>Unprotected network port</v>
      </c>
      <c r="F22" s="228" t="s">
        <v>107</v>
      </c>
      <c r="G22" s="216" t="str">
        <f>VLOOKUP(Table4[[#This Row],[A ID]],Assets[#All],3,FALSE)</f>
        <v>System resources</v>
      </c>
      <c r="H22" s="49" t="s">
        <v>345</v>
      </c>
      <c r="I22" s="240" t="s">
        <v>478</v>
      </c>
      <c r="J22" s="91" t="s">
        <v>56</v>
      </c>
      <c r="K22" s="91" t="s">
        <v>56</v>
      </c>
      <c r="L22" s="91" t="s">
        <v>65</v>
      </c>
      <c r="M22" s="91" t="s">
        <v>78</v>
      </c>
      <c r="N22" s="91" t="s">
        <v>65</v>
      </c>
      <c r="O22" s="91" t="s">
        <v>56</v>
      </c>
      <c r="P22" s="91" t="s">
        <v>77</v>
      </c>
      <c r="Q22" s="91" t="s">
        <v>74</v>
      </c>
      <c r="R22" s="21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22" s="218">
        <f>(1 - ((1 - VLOOKUP(Table4[[#This Row],[Confidentiality]],'Reference - CVSSv3.0'!$B$15:$C$17,2,FALSE)) * (1 - VLOOKUP(Table4[[#This Row],[Integrity]],'Reference - CVSSv3.0'!$B$15:$C$17,2,FALSE)) *  (1 - VLOOKUP(Table4[[#This Row],[Availability]],'Reference - CVSSv3.0'!$B$15:$C$17,2,FALSE))))</f>
        <v>0.73230400000000007</v>
      </c>
      <c r="T22" s="218">
        <f>IF(Table4[[#This Row],[Scope]]="Unchanged",6.42*Table4[[#This Row],[ISC Base]],IF(Table4[[#This Row],[Scope]]="Changed",7.52*(Table4[[#This Row],[ISC Base]] - 0.029) - 3.25 * POWER(Table4[[#This Row],[ISC Base]] - 0.02,15),NA()))</f>
        <v>4.7013916800000004</v>
      </c>
      <c r="U22" s="218">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22" s="184" t="s">
        <v>56</v>
      </c>
      <c r="W22" s="218">
        <f>VLOOKUP(Table4[[#This Row],[Threat Event Initiation]],NIST_Scale_LOAI[],2,FALSE)</f>
        <v>0.2</v>
      </c>
      <c r="X22" s="21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22" s="21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2" s="49" t="s">
        <v>392</v>
      </c>
      <c r="AA22" s="49" t="s">
        <v>393</v>
      </c>
      <c r="AB22" s="92" t="s">
        <v>504</v>
      </c>
      <c r="AC22" s="49" t="s">
        <v>553</v>
      </c>
      <c r="AD22" s="66" t="s">
        <v>523</v>
      </c>
      <c r="AE22" s="91" t="s">
        <v>56</v>
      </c>
      <c r="AF22" s="91" t="s">
        <v>56</v>
      </c>
      <c r="AG22" s="91" t="s">
        <v>56</v>
      </c>
      <c r="AH22" s="91" t="s">
        <v>78</v>
      </c>
      <c r="AI22" s="91" t="s">
        <v>65</v>
      </c>
      <c r="AJ22" s="91" t="s">
        <v>56</v>
      </c>
      <c r="AK22" s="160" t="s">
        <v>77</v>
      </c>
      <c r="AL22" s="160" t="s">
        <v>74</v>
      </c>
      <c r="AM22" s="218">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1.6201455599999999</v>
      </c>
      <c r="AN22" s="218">
        <f>(1 - ((1 - VLOOKUP(Table4[[#This Row],[ConfidentialityP]],'Reference - CVSSv3.0'!$B$15:$C$17,2,FALSE)) * (1 - VLOOKUP(Table4[[#This Row],[IntegrityP]],'Reference - CVSSv3.0'!$B$15:$C$17,2,FALSE)) *  (1 - VLOOKUP(Table4[[#This Row],[AvailabilityP]],'Reference - CVSSv3.0'!$B$15:$C$17,2,FALSE))))</f>
        <v>0.52544799999999992</v>
      </c>
      <c r="AO22" s="218">
        <f>IF(Table4[[#This Row],[ScopeP]]="Unchanged",6.42*Table4[[#This Row],[ISC BaseP]],IF(Table4[[#This Row],[ScopeP]]="Changed",7.52*(Table4[[#This Row],[ISC BaseP]] - 0.029) - 3.25 * POWER(Table4[[#This Row],[ISC BaseP]] - 0.02,15),NA()))</f>
        <v>3.3733761599999994</v>
      </c>
      <c r="AP22" s="218">
        <f>IF(Table4[[#This Row],[Impact Sub ScoreP]]&lt;=0,0,IF(Table4[[#This Row],[ScopeP]]="Unchanged",ROUNDUP(MIN((Table4[[#This Row],[Impact Sub ScoreP]]+Table4[[#This Row],[Exploitability Sub ScoreP]]),10),1),IF(Table4[[#This Row],[ScopeP]]="Changed",ROUNDUP(MIN((1.08*(Table4[[#This Row],[Impact Sub ScoreP]]+Table4[[#This Row],[Exploitability Sub ScoreP]])),10),1),NA())))</f>
        <v>5</v>
      </c>
      <c r="AQ22" s="218">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3.7</v>
      </c>
      <c r="AR22" s="22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S22" s="58" t="s">
        <v>367</v>
      </c>
    </row>
    <row r="23" spans="1:45" ht="99.75" x14ac:dyDescent="0.25">
      <c r="A23" s="69">
        <v>18</v>
      </c>
      <c r="B23" s="49" t="s">
        <v>119</v>
      </c>
      <c r="C23" s="216" t="str">
        <f>IF(VLOOKUP(Table4[[#This Row],[T ID]],Table5[#All],5,FALSE)="No","Not in scope",VLOOKUP(Table4[[#This Row],[T ID]],Table5[#All],2,FALSE))</f>
        <v>Deliver undirected malware</v>
      </c>
      <c r="D23" s="49" t="s">
        <v>320</v>
      </c>
      <c r="E23" s="216" t="str">
        <f>IF(VLOOKUP(Table4[[#This Row],[V ID]],Vulnerabilities[#All],3,FALSE)="No","Not in scope",VLOOKUP(Table4[[#This Row],[V ID]],Vulnerabilities[#All],2,FALSE))</f>
        <v>Defect or bug in Stryker software</v>
      </c>
      <c r="F23" s="228" t="s">
        <v>107</v>
      </c>
      <c r="G23" s="216" t="str">
        <f>VLOOKUP(Table4[[#This Row],[A ID]],Assets[#All],3,FALSE)</f>
        <v>System resources</v>
      </c>
      <c r="H23" s="49" t="s">
        <v>346</v>
      </c>
      <c r="I23" s="240" t="s">
        <v>478</v>
      </c>
      <c r="J23" s="91" t="s">
        <v>56</v>
      </c>
      <c r="K23" s="91" t="s">
        <v>56</v>
      </c>
      <c r="L23" s="91" t="s">
        <v>65</v>
      </c>
      <c r="M23" s="91" t="s">
        <v>79</v>
      </c>
      <c r="N23" s="91" t="s">
        <v>56</v>
      </c>
      <c r="O23" s="91" t="s">
        <v>56</v>
      </c>
      <c r="P23" s="91" t="s">
        <v>76</v>
      </c>
      <c r="Q23" s="91" t="s">
        <v>74</v>
      </c>
      <c r="R23" s="21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23" s="218">
        <f>(1 - ((1 - VLOOKUP(Table4[[#This Row],[Confidentiality]],'Reference - CVSSv3.0'!$B$15:$C$17,2,FALSE)) * (1 - VLOOKUP(Table4[[#This Row],[Integrity]],'Reference - CVSSv3.0'!$B$15:$C$17,2,FALSE)) *  (1 - VLOOKUP(Table4[[#This Row],[Availability]],'Reference - CVSSv3.0'!$B$15:$C$17,2,FALSE))))</f>
        <v>0.73230400000000007</v>
      </c>
      <c r="T23" s="218">
        <f>IF(Table4[[#This Row],[Scope]]="Unchanged",6.42*Table4[[#This Row],[ISC Base]],IF(Table4[[#This Row],[Scope]]="Changed",7.52*(Table4[[#This Row],[ISC Base]] - 0.029) - 3.25 * POWER(Table4[[#This Row],[ISC Base]] - 0.02,15),NA()))</f>
        <v>4.7013916800000004</v>
      </c>
      <c r="U23" s="218">
        <f>IF(Table4[[#This Row],[Impact Sub Score]]&lt;=0,0,IF(Table4[[#This Row],[Scope]]="Unchanged",ROUNDUP(MIN((Table4[[#This Row],[Impact Sub Score]]+Table4[[#This Row],[Exploitability Sub Score]]),10),1),IF(Table4[[#This Row],[Scope]]="Changed",ROUNDUP(MIN((1.08*(Table4[[#This Row],[Impact Sub Score]]+Table4[[#This Row],[Exploitability Sub Score]])),10),1),NA())))</f>
        <v>6.1</v>
      </c>
      <c r="V23" s="184" t="s">
        <v>49</v>
      </c>
      <c r="W23" s="218">
        <f>VLOOKUP(Table4[[#This Row],[Threat Event Initiation]],NIST_Scale_LOAI[],2,FALSE)</f>
        <v>0.04</v>
      </c>
      <c r="X23" s="21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v>
      </c>
      <c r="Y23" s="21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3" s="49" t="s">
        <v>463</v>
      </c>
      <c r="AA23" s="49" t="s">
        <v>464</v>
      </c>
      <c r="AB23" s="92" t="s">
        <v>504</v>
      </c>
      <c r="AC23" s="49" t="s">
        <v>554</v>
      </c>
      <c r="AD23" s="66" t="s">
        <v>523</v>
      </c>
      <c r="AE23" s="91" t="s">
        <v>56</v>
      </c>
      <c r="AF23" s="91" t="s">
        <v>56</v>
      </c>
      <c r="AG23" s="91" t="s">
        <v>56</v>
      </c>
      <c r="AH23" s="91" t="s">
        <v>79</v>
      </c>
      <c r="AI23" s="91" t="s">
        <v>56</v>
      </c>
      <c r="AJ23" s="91" t="s">
        <v>56</v>
      </c>
      <c r="AK23" s="160" t="s">
        <v>76</v>
      </c>
      <c r="AL23" s="160" t="s">
        <v>74</v>
      </c>
      <c r="AM23" s="218">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1.3381617480000001</v>
      </c>
      <c r="AN23" s="218">
        <f>(1 - ((1 - VLOOKUP(Table4[[#This Row],[ConfidentialityP]],'Reference - CVSSv3.0'!$B$15:$C$17,2,FALSE)) * (1 - VLOOKUP(Table4[[#This Row],[IntegrityP]],'Reference - CVSSv3.0'!$B$15:$C$17,2,FALSE)) *  (1 - VLOOKUP(Table4[[#This Row],[AvailabilityP]],'Reference - CVSSv3.0'!$B$15:$C$17,2,FALSE))))</f>
        <v>0.52544799999999992</v>
      </c>
      <c r="AO23" s="218">
        <f>IF(Table4[[#This Row],[ScopeP]]="Unchanged",6.42*Table4[[#This Row],[ISC BaseP]],IF(Table4[[#This Row],[ScopeP]]="Changed",7.52*(Table4[[#This Row],[ISC BaseP]] - 0.029) - 3.25 * POWER(Table4[[#This Row],[ISC BaseP]] - 0.02,15),NA()))</f>
        <v>3.3733761599999994</v>
      </c>
      <c r="AP23" s="218">
        <f>IF(Table4[[#This Row],[Impact Sub ScoreP]]&lt;=0,0,IF(Table4[[#This Row],[ScopeP]]="Unchanged",ROUNDUP(MIN((Table4[[#This Row],[Impact Sub ScoreP]]+Table4[[#This Row],[Exploitability Sub ScoreP]]),10),1),IF(Table4[[#This Row],[ScopeP]]="Changed",ROUNDUP(MIN((1.08*(Table4[[#This Row],[Impact Sub ScoreP]]+Table4[[#This Row],[Exploitability Sub ScoreP]])),10),1),NA())))</f>
        <v>4.8</v>
      </c>
      <c r="AQ23" s="218">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3.5</v>
      </c>
      <c r="AR23" s="22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S23" s="58" t="s">
        <v>367</v>
      </c>
    </row>
    <row r="24" spans="1:45" ht="128.25" x14ac:dyDescent="0.25">
      <c r="A24" s="70">
        <v>19</v>
      </c>
      <c r="B24" s="49" t="s">
        <v>123</v>
      </c>
      <c r="C24" s="216" t="str">
        <f>IF(VLOOKUP(Table4[[#This Row],[T ID]],Table5[#All],5,FALSE)="No","Not in scope",VLOOKUP(Table4[[#This Row],[T ID]],Table5[#All],2,FALSE))</f>
        <v xml:space="preserve">Conduct scavenging of ePHI at rest </v>
      </c>
      <c r="D24" s="49" t="s">
        <v>316</v>
      </c>
      <c r="E24" s="216" t="str">
        <f>IF(VLOOKUP(Table4[[#This Row],[V ID]],Vulnerabilities[#All],3,FALSE)="No","Not in scope",VLOOKUP(Table4[[#This Row],[V ID]],Vulnerabilities[#All],2,FALSE))</f>
        <v>Insecure Boot / Boot for external media</v>
      </c>
      <c r="F24" s="228" t="s">
        <v>110</v>
      </c>
      <c r="G24" s="216" t="str">
        <f>VLOOKUP(Table4[[#This Row],[A ID]],Assets[#All],3,FALSE)</f>
        <v>Patient health information at rest</v>
      </c>
      <c r="H24" s="49" t="s">
        <v>324</v>
      </c>
      <c r="I24" s="240" t="s">
        <v>480</v>
      </c>
      <c r="J24" s="91" t="s">
        <v>65</v>
      </c>
      <c r="K24" s="91" t="s">
        <v>56</v>
      </c>
      <c r="L24" s="91" t="s">
        <v>56</v>
      </c>
      <c r="M24" s="91" t="s">
        <v>79</v>
      </c>
      <c r="N24" s="91" t="s">
        <v>56</v>
      </c>
      <c r="O24" s="91" t="s">
        <v>56</v>
      </c>
      <c r="P24" s="91" t="s">
        <v>77</v>
      </c>
      <c r="Q24" s="91" t="s">
        <v>74</v>
      </c>
      <c r="R24" s="21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4" s="218">
        <f>(1 - ((1 - VLOOKUP(Table4[[#This Row],[Confidentiality]],'Reference - CVSSv3.0'!$B$15:$C$17,2,FALSE)) * (1 - VLOOKUP(Table4[[#This Row],[Integrity]],'Reference - CVSSv3.0'!$B$15:$C$17,2,FALSE)) *  (1 - VLOOKUP(Table4[[#This Row],[Availability]],'Reference - CVSSv3.0'!$B$15:$C$17,2,FALSE))))</f>
        <v>0.73230400000000007</v>
      </c>
      <c r="T24" s="218">
        <f>IF(Table4[[#This Row],[Scope]]="Unchanged",6.42*Table4[[#This Row],[ISC Base]],IF(Table4[[#This Row],[Scope]]="Changed",7.52*(Table4[[#This Row],[ISC Base]] - 0.029) - 3.25 * POWER(Table4[[#This Row],[ISC Base]] - 0.02,15),NA()))</f>
        <v>4.7013916800000004</v>
      </c>
      <c r="U24" s="218">
        <f>IF(Table4[[#This Row],[Impact Sub Score]]&lt;=0,0,IF(Table4[[#This Row],[Scope]]="Unchanged",ROUNDUP(MIN((Table4[[#This Row],[Impact Sub Score]]+Table4[[#This Row],[Exploitability Sub Score]]),10),1),IF(Table4[[#This Row],[Scope]]="Changed",ROUNDUP(MIN((1.08*(Table4[[#This Row],[Impact Sub Score]]+Table4[[#This Row],[Exploitability Sub Score]])),10),1),NA())))</f>
        <v>6.6</v>
      </c>
      <c r="V24" s="184" t="s">
        <v>56</v>
      </c>
      <c r="W24" s="218">
        <f>VLOOKUP(Table4[[#This Row],[Threat Event Initiation]],NIST_Scale_LOAI[],2,FALSE)</f>
        <v>0.2</v>
      </c>
      <c r="X24" s="21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24" s="21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4" s="49" t="s">
        <v>468</v>
      </c>
      <c r="AA24" s="66" t="s">
        <v>469</v>
      </c>
      <c r="AB24" s="92" t="s">
        <v>504</v>
      </c>
      <c r="AC24" s="66" t="s">
        <v>555</v>
      </c>
      <c r="AD24" s="66" t="s">
        <v>523</v>
      </c>
      <c r="AE24" s="91" t="s">
        <v>56</v>
      </c>
      <c r="AF24" s="91" t="s">
        <v>56</v>
      </c>
      <c r="AG24" s="91" t="s">
        <v>56</v>
      </c>
      <c r="AH24" s="91" t="s">
        <v>79</v>
      </c>
      <c r="AI24" s="91" t="s">
        <v>56</v>
      </c>
      <c r="AJ24" s="91" t="s">
        <v>56</v>
      </c>
      <c r="AK24" s="160" t="s">
        <v>77</v>
      </c>
      <c r="AL24" s="160" t="s">
        <v>74</v>
      </c>
      <c r="AM24" s="218">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1.8345765900000002</v>
      </c>
      <c r="AN24" s="218">
        <f>(1 - ((1 - VLOOKUP(Table4[[#This Row],[ConfidentialityP]],'Reference - CVSSv3.0'!$B$15:$C$17,2,FALSE)) * (1 - VLOOKUP(Table4[[#This Row],[IntegrityP]],'Reference - CVSSv3.0'!$B$15:$C$17,2,FALSE)) *  (1 - VLOOKUP(Table4[[#This Row],[AvailabilityP]],'Reference - CVSSv3.0'!$B$15:$C$17,2,FALSE))))</f>
        <v>0.52544799999999992</v>
      </c>
      <c r="AO24" s="218">
        <f>IF(Table4[[#This Row],[ScopeP]]="Unchanged",6.42*Table4[[#This Row],[ISC BaseP]],IF(Table4[[#This Row],[ScopeP]]="Changed",7.52*(Table4[[#This Row],[ISC BaseP]] - 0.029) - 3.25 * POWER(Table4[[#This Row],[ISC BaseP]] - 0.02,15),NA()))</f>
        <v>3.3733761599999994</v>
      </c>
      <c r="AP24" s="218">
        <f>IF(Table4[[#This Row],[Impact Sub ScoreP]]&lt;=0,0,IF(Table4[[#This Row],[ScopeP]]="Unchanged",ROUNDUP(MIN((Table4[[#This Row],[Impact Sub ScoreP]]+Table4[[#This Row],[Exploitability Sub ScoreP]]),10),1),IF(Table4[[#This Row],[ScopeP]]="Changed",ROUNDUP(MIN((1.08*(Table4[[#This Row],[Impact Sub ScoreP]]+Table4[[#This Row],[Exploitability Sub ScoreP]])),10),1),NA())))</f>
        <v>5.3</v>
      </c>
      <c r="AQ24" s="218">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3.8000000000000003</v>
      </c>
      <c r="AR24" s="22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S24" s="58" t="s">
        <v>367</v>
      </c>
    </row>
    <row r="25" spans="1:45" ht="156.75" x14ac:dyDescent="0.25">
      <c r="A25" s="215">
        <v>20</v>
      </c>
      <c r="B25" s="49" t="s">
        <v>306</v>
      </c>
      <c r="C25" s="216" t="str">
        <f>IF(VLOOKUP(Table4[[#This Row],[T ID]],Table5[#All],5,FALSE)="No","Not in scope",VLOOKUP(Table4[[#This Row],[T ID]],Table5[#All],2,FALSE))</f>
        <v>Manipulation of navigation camera firmware / memory</v>
      </c>
      <c r="D25" s="49" t="s">
        <v>314</v>
      </c>
      <c r="E25" s="216" t="str">
        <f>IF(VLOOKUP(Table4[[#This Row],[V ID]],Vulnerabilities[#All],3,FALSE)="No","Not in scope",VLOOKUP(Table4[[#This Row],[V ID]],Vulnerabilities[#All],2,FALSE))</f>
        <v>Unprotected hardware</v>
      </c>
      <c r="F25" s="228" t="s">
        <v>113</v>
      </c>
      <c r="G25" s="216" t="str">
        <f>VLOOKUP(Table4[[#This Row],[A ID]],Assets[#All],3,FALSE)</f>
        <v>Navigation Accuracy</v>
      </c>
      <c r="H25" s="49" t="s">
        <v>347</v>
      </c>
      <c r="I25" s="240" t="s">
        <v>480</v>
      </c>
      <c r="J25" s="91" t="s">
        <v>65</v>
      </c>
      <c r="K25" s="91" t="s">
        <v>56</v>
      </c>
      <c r="L25" s="91" t="s">
        <v>56</v>
      </c>
      <c r="M25" s="91" t="s">
        <v>79</v>
      </c>
      <c r="N25" s="91" t="s">
        <v>65</v>
      </c>
      <c r="O25" s="91" t="s">
        <v>56</v>
      </c>
      <c r="P25" s="91" t="s">
        <v>77</v>
      </c>
      <c r="Q25" s="91" t="s">
        <v>74</v>
      </c>
      <c r="R25" s="21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25" s="218">
        <f>(1 - ((1 - VLOOKUP(Table4[[#This Row],[Confidentiality]],'Reference - CVSSv3.0'!$B$15:$C$17,2,FALSE)) * (1 - VLOOKUP(Table4[[#This Row],[Integrity]],'Reference - CVSSv3.0'!$B$15:$C$17,2,FALSE)) *  (1 - VLOOKUP(Table4[[#This Row],[Availability]],'Reference - CVSSv3.0'!$B$15:$C$17,2,FALSE))))</f>
        <v>0.73230400000000007</v>
      </c>
      <c r="T25" s="218">
        <f>IF(Table4[[#This Row],[Scope]]="Unchanged",6.42*Table4[[#This Row],[ISC Base]],IF(Table4[[#This Row],[Scope]]="Changed",7.52*(Table4[[#This Row],[ISC Base]] - 0.029) - 3.25 * POWER(Table4[[#This Row],[ISC Base]] - 0.02,15),NA()))</f>
        <v>4.7013916800000004</v>
      </c>
      <c r="U25" s="218">
        <f>IF(Table4[[#This Row],[Impact Sub Score]]&lt;=0,0,IF(Table4[[#This Row],[Scope]]="Unchanged",ROUNDUP(MIN((Table4[[#This Row],[Impact Sub Score]]+Table4[[#This Row],[Exploitability Sub Score]]),10),1),IF(Table4[[#This Row],[Scope]]="Changed",ROUNDUP(MIN((1.08*(Table4[[#This Row],[Impact Sub Score]]+Table4[[#This Row],[Exploitability Sub Score]])),10),1),NA())))</f>
        <v>5.8</v>
      </c>
      <c r="V25" s="184" t="s">
        <v>56</v>
      </c>
      <c r="W25" s="218">
        <f>VLOOKUP(Table4[[#This Row],[Threat Event Initiation]],NIST_Scale_LOAI[],2,FALSE)</f>
        <v>0.2</v>
      </c>
      <c r="X25" s="21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v>
      </c>
      <c r="Y25" s="21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5" s="49" t="s">
        <v>449</v>
      </c>
      <c r="AA25" s="49" t="s">
        <v>450</v>
      </c>
      <c r="AB25" s="92" t="s">
        <v>504</v>
      </c>
      <c r="AC25" s="49" t="s">
        <v>556</v>
      </c>
      <c r="AD25" s="66" t="s">
        <v>523</v>
      </c>
      <c r="AE25" s="91" t="s">
        <v>56</v>
      </c>
      <c r="AF25" s="91" t="s">
        <v>56</v>
      </c>
      <c r="AG25" s="91" t="s">
        <v>56</v>
      </c>
      <c r="AH25" s="91" t="s">
        <v>79</v>
      </c>
      <c r="AI25" s="91" t="s">
        <v>65</v>
      </c>
      <c r="AJ25" s="91" t="s">
        <v>56</v>
      </c>
      <c r="AK25" s="160" t="s">
        <v>77</v>
      </c>
      <c r="AL25" s="160" t="s">
        <v>74</v>
      </c>
      <c r="AM25" s="218">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1.0483294800000003</v>
      </c>
      <c r="AN25" s="218">
        <f>(1 - ((1 - VLOOKUP(Table4[[#This Row],[ConfidentialityP]],'Reference - CVSSv3.0'!$B$15:$C$17,2,FALSE)) * (1 - VLOOKUP(Table4[[#This Row],[IntegrityP]],'Reference - CVSSv3.0'!$B$15:$C$17,2,FALSE)) *  (1 - VLOOKUP(Table4[[#This Row],[AvailabilityP]],'Reference - CVSSv3.0'!$B$15:$C$17,2,FALSE))))</f>
        <v>0.52544799999999992</v>
      </c>
      <c r="AO25" s="218">
        <f>IF(Table4[[#This Row],[ScopeP]]="Unchanged",6.42*Table4[[#This Row],[ISC BaseP]],IF(Table4[[#This Row],[ScopeP]]="Changed",7.52*(Table4[[#This Row],[ISC BaseP]] - 0.029) - 3.25 * POWER(Table4[[#This Row],[ISC BaseP]] - 0.02,15),NA()))</f>
        <v>3.3733761599999994</v>
      </c>
      <c r="AP25" s="218">
        <f>IF(Table4[[#This Row],[Impact Sub ScoreP]]&lt;=0,0,IF(Table4[[#This Row],[ScopeP]]="Unchanged",ROUNDUP(MIN((Table4[[#This Row],[Impact Sub ScoreP]]+Table4[[#This Row],[Exploitability Sub ScoreP]]),10),1),IF(Table4[[#This Row],[ScopeP]]="Changed",ROUNDUP(MIN((1.08*(Table4[[#This Row],[Impact Sub ScoreP]]+Table4[[#This Row],[Exploitability Sub ScoreP]])),10),1),NA())))</f>
        <v>4.5</v>
      </c>
      <c r="AQ25" s="218">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3.6</v>
      </c>
      <c r="AR25" s="22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S25" s="58" t="s">
        <v>367</v>
      </c>
    </row>
    <row r="26" spans="1:45" ht="370.5" x14ac:dyDescent="0.25">
      <c r="A26" s="69">
        <v>21</v>
      </c>
      <c r="B26" s="223" t="s">
        <v>277</v>
      </c>
      <c r="C26" s="224" t="str">
        <f>IF(VLOOKUP(Table4[[#This Row],[T ID]],Table5[#All],5,FALSE)="No","Not in scope",VLOOKUP(Table4[[#This Row],[T ID]],Table5[#All],2,FALSE))</f>
        <v>Physical Manipulation of Hardware</v>
      </c>
      <c r="D26" s="49" t="s">
        <v>314</v>
      </c>
      <c r="E26" s="224" t="str">
        <f>IF(VLOOKUP(Table4[[#This Row],[V ID]],Vulnerabilities[#All],3,FALSE)="No","Not in scope",VLOOKUP(Table4[[#This Row],[V ID]],Vulnerabilities[#All],2,FALSE))</f>
        <v>Unprotected hardware</v>
      </c>
      <c r="F26" s="228" t="s">
        <v>113</v>
      </c>
      <c r="G26" s="224" t="str">
        <f>VLOOKUP(Table4[[#This Row],[A ID]],Assets[#All],3,FALSE)</f>
        <v>Navigation Accuracy</v>
      </c>
      <c r="H26" s="49" t="s">
        <v>348</v>
      </c>
      <c r="I26" s="240" t="s">
        <v>480</v>
      </c>
      <c r="J26" s="91" t="s">
        <v>56</v>
      </c>
      <c r="K26" s="91" t="s">
        <v>65</v>
      </c>
      <c r="L26" s="91" t="s">
        <v>77</v>
      </c>
      <c r="M26" s="91" t="s">
        <v>75</v>
      </c>
      <c r="N26" s="91" t="s">
        <v>56</v>
      </c>
      <c r="O26" s="91" t="s">
        <v>65</v>
      </c>
      <c r="P26" s="91" t="s">
        <v>77</v>
      </c>
      <c r="Q26" s="91" t="s">
        <v>74</v>
      </c>
      <c r="R26" s="22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0.29051946000000006</v>
      </c>
      <c r="S26" s="226">
        <f>(1 - ((1 - VLOOKUP(Table4[[#This Row],[Confidentiality]],'Reference - CVSSv3.0'!$B$15:$C$17,2,FALSE)) * (1 - VLOOKUP(Table4[[#This Row],[Integrity]],'Reference - CVSSv3.0'!$B$15:$C$17,2,FALSE)) *  (1 - VLOOKUP(Table4[[#This Row],[Availability]],'Reference - CVSSv3.0'!$B$15:$C$17,2,FALSE))))</f>
        <v>0.65680000000000005</v>
      </c>
      <c r="T26" s="226">
        <f>IF(Table4[[#This Row],[Scope]]="Unchanged",6.42*Table4[[#This Row],[ISC Base]],IF(Table4[[#This Row],[Scope]]="Changed",7.52*(Table4[[#This Row],[ISC Base]] - 0.029) - 3.25 * POWER(Table4[[#This Row],[ISC Base]] - 0.02,15),NA()))</f>
        <v>4.2166560000000004</v>
      </c>
      <c r="U26" s="226">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26" s="184" t="s">
        <v>56</v>
      </c>
      <c r="W26" s="226">
        <f>VLOOKUP(Table4[[#This Row],[Threat Event Initiation]],NIST_Scale_LOAI[],2,FALSE)</f>
        <v>0.2</v>
      </c>
      <c r="X26" s="22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26" s="22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6" s="49" t="s">
        <v>470</v>
      </c>
      <c r="AA26" s="66" t="s">
        <v>471</v>
      </c>
      <c r="AB26" s="92" t="s">
        <v>504</v>
      </c>
      <c r="AC26" s="66" t="s">
        <v>557</v>
      </c>
      <c r="AD26" s="66" t="s">
        <v>523</v>
      </c>
      <c r="AE26" s="91" t="s">
        <v>56</v>
      </c>
      <c r="AF26" s="91" t="s">
        <v>56</v>
      </c>
      <c r="AG26" s="91" t="s">
        <v>77</v>
      </c>
      <c r="AH26" s="91" t="s">
        <v>75</v>
      </c>
      <c r="AI26" s="91" t="s">
        <v>65</v>
      </c>
      <c r="AJ26" s="91" t="s">
        <v>65</v>
      </c>
      <c r="AK26" s="160" t="s">
        <v>349</v>
      </c>
      <c r="AL26" s="160" t="s">
        <v>74</v>
      </c>
      <c r="AM26" s="226">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0.16601112000000004</v>
      </c>
      <c r="AN26" s="226">
        <f>(1 - ((1 - VLOOKUP(Table4[[#This Row],[ConfidentialityP]],'Reference - CVSSv3.0'!$B$15:$C$17,2,FALSE)) * (1 - VLOOKUP(Table4[[#This Row],[IntegrityP]],'Reference - CVSSv3.0'!$B$15:$C$17,2,FALSE)) *  (1 - VLOOKUP(Table4[[#This Row],[AvailabilityP]],'Reference - CVSSv3.0'!$B$15:$C$17,2,FALSE))))</f>
        <v>0.39159999999999995</v>
      </c>
      <c r="AO26" s="226">
        <f>IF(Table4[[#This Row],[ScopeP]]="Unchanged",6.42*Table4[[#This Row],[ISC BaseP]],IF(Table4[[#This Row],[ScopeP]]="Changed",7.52*(Table4[[#This Row],[ISC BaseP]] - 0.029) - 3.25 * POWER(Table4[[#This Row],[ISC BaseP]] - 0.02,15),NA()))</f>
        <v>2.5140719999999996</v>
      </c>
      <c r="AP26" s="226">
        <f>IF(Table4[[#This Row],[Impact Sub ScoreP]]&lt;=0,0,IF(Table4[[#This Row],[ScopeP]]="Unchanged",ROUNDUP(MIN((Table4[[#This Row],[Impact Sub ScoreP]]+Table4[[#This Row],[Exploitability Sub ScoreP]]),10),1),IF(Table4[[#This Row],[ScopeP]]="Changed",ROUNDUP(MIN((1.08*(Table4[[#This Row],[Impact Sub ScoreP]]+Table4[[#This Row],[Exploitability Sub ScoreP]])),10),1),NA())))</f>
        <v>2.7</v>
      </c>
      <c r="AQ26" s="226">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2.6</v>
      </c>
      <c r="AR26" s="22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S26" s="61" t="s">
        <v>367</v>
      </c>
    </row>
  </sheetData>
  <mergeCells count="4">
    <mergeCell ref="AE3:AS3"/>
    <mergeCell ref="F3:I3"/>
    <mergeCell ref="J3:Y3"/>
    <mergeCell ref="Z3:AD3"/>
  </mergeCells>
  <phoneticPr fontId="51" type="noConversion"/>
  <conditionalFormatting sqref="Y5:Y26 AR7:AR26">
    <cfRule type="cellIs" dxfId="167" priority="26" operator="equal">
      <formula>"Critical"</formula>
    </cfRule>
    <cfRule type="cellIs" dxfId="166" priority="27" operator="equal">
      <formula>"HIGH"</formula>
    </cfRule>
    <cfRule type="cellIs" dxfId="165" priority="28" operator="equal">
      <formula>"Medium"</formula>
    </cfRule>
    <cfRule type="cellIs" dxfId="164" priority="29" operator="equal">
      <formula>"None"</formula>
    </cfRule>
    <cfRule type="cellIs" dxfId="163" priority="30" operator="equal">
      <formula>"Low"</formula>
    </cfRule>
  </conditionalFormatting>
  <conditionalFormatting sqref="AR5:AR6">
    <cfRule type="cellIs" dxfId="162" priority="11" operator="equal">
      <formula>"Critical"</formula>
    </cfRule>
    <cfRule type="cellIs" dxfId="161" priority="12" operator="equal">
      <formula>"HIGH"</formula>
    </cfRule>
    <cfRule type="cellIs" dxfId="160" priority="13" operator="equal">
      <formula>"Medium"</formula>
    </cfRule>
    <cfRule type="cellIs" dxfId="159" priority="14" operator="equal">
      <formula>"None"</formula>
    </cfRule>
    <cfRule type="cellIs" dxfId="158" priority="15" operator="equal">
      <formula>"Low"</formula>
    </cfRule>
  </conditionalFormatting>
  <dataValidations xWindow="456" yWindow="434" count="9">
    <dataValidation allowBlank="1" showInputMessage="1" showErrorMessage="1" prompt="This metric measures the impact to the availability of the impacted component resulting from a successfully exploited vulnerability. " sqref="L4 AG4" xr:uid="{00000000-0002-0000-0500-000000000000}"/>
    <dataValidation allowBlank="1" showInputMessage="1" showErrorMessage="1" prompt="This metric measures the impact to integrity of a successfully exploited vulnerability. Integrity refers to the trustworthiness and veracity of information." sqref="K4 AF4" xr:uid="{00000000-0002-0000-0500-000001000000}"/>
    <dataValidation allowBlank="1" showInputMessage="1" showErrorMessage="1" prompt="This metric measures the impact to the confidentiality of the information resources managed by a software component due to a successfully exploited vulnerability. " sqref="J4 AE4" xr:uid="{00000000-0002-0000-0500-000002000000}"/>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H4" xr:uid="{00000000-0002-0000-0500-000003000000}"/>
    <dataValidation allowBlank="1" showInputMessage="1" showErrorMessage="1" prompt="This metric describes the conditions beyond the attacker's control that must exist in order to exploit the vulnerability. The metric is largest for the least complex attacks." sqref="N4 AI4" xr:uid="{00000000-0002-0000-0500-000004000000}"/>
    <dataValidation allowBlank="1" showInputMessage="1" showErrorMessage="1" prompt="This metric describes the level of privileges an attacker must possess before successfully exploiting the vulnerability. This metric is largest if no privileges are required." sqref="O4 AJ4" xr:uid="{00000000-0002-0000-0500-000005000000}"/>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K4" xr:uid="{00000000-0002-0000-0500-000006000000}"/>
    <dataValidation allowBlank="1" showInputMessage="1" showErrorMessage="1" prompt="A scope change is the ability for a vulnerability in one software component to impact resources beyond its means, or privilege." sqref="Q4 AL4" xr:uid="{00000000-0002-0000-0500-000007000000}"/>
    <dataValidation allowBlank="1" showInputMessage="1" showErrorMessage="1" prompt="Threat event initiation is assessed by taking into consideration the characteristics of the threat sources of concern including capability, intent, and targeting." sqref="V4" xr:uid="{00000000-0002-0000-0500-000008000000}"/>
  </dataValidations>
  <pageMargins left="0.70866141732283505" right="0.70866141732283505" top="0.70866141732283505" bottom="0.74803149606299202" header="0.31496062992126" footer="0.31496062992126"/>
  <pageSetup scale="16"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xWindow="456" yWindow="434" count="7">
        <x14:dataValidation type="list" allowBlank="1" showInputMessage="1" showErrorMessage="1" xr:uid="{00000000-0002-0000-0500-000009000000}">
          <x14:formula1>
            <xm:f>'Reference - CVSSv3.0'!$B$21:$B$23</xm:f>
          </x14:formula1>
          <xm:sqref>Q5:Q26</xm:sqref>
        </x14:dataValidation>
        <x14:dataValidation type="list" allowBlank="1" showInputMessage="1" showErrorMessage="1" xr:uid="{00000000-0002-0000-0500-00000A000000}">
          <x14:formula1>
            <xm:f>'Reference - CVSSv3.0'!$B$15:$B$18</xm:f>
          </x14:formula1>
          <xm:sqref>J5:L26 AE5:AE10 AJ15:AJ19 AJ22:AJ26 AE20:AF21 AI5:AJ5 AI6:AI26 AJ11:AJ13 AG5:AG7 AF6:AF9 AG10 AE11:AG19 AE22:AG26 AJ7</xm:sqref>
        </x14:dataValidation>
        <x14:dataValidation type="list" allowBlank="1" showInputMessage="1" showErrorMessage="1" xr:uid="{00000000-0002-0000-0500-00000B000000}">
          <x14:formula1>
            <xm:f>'Reference - CVSSv3.0'!$B$6:$B$10</xm:f>
          </x14:formula1>
          <xm:sqref>M5:M26 AH5:AH26</xm:sqref>
        </x14:dataValidation>
        <x14:dataValidation type="list" allowBlank="1" showInputMessage="1" showErrorMessage="1" xr:uid="{00000000-0002-0000-0500-00000C000000}">
          <x14:formula1>
            <xm:f>'Reference - CVSSv3.0'!$E$6:$E$8</xm:f>
          </x14:formula1>
          <xm:sqref>N5:N26</xm:sqref>
        </x14:dataValidation>
        <x14:dataValidation type="list" allowBlank="1" showInputMessage="1" showErrorMessage="1" xr:uid="{00000000-0002-0000-0500-00000D000000}">
          <x14:formula1>
            <xm:f>'Reference - CVSSv3.0'!$H$6:$H$9</xm:f>
          </x14:formula1>
          <xm:sqref>O5:O26 AJ8</xm:sqref>
        </x14:dataValidation>
        <x14:dataValidation type="list" allowBlank="1" showInputMessage="1" showErrorMessage="1" xr:uid="{00000000-0002-0000-0500-00000E000000}">
          <x14:formula1>
            <xm:f>'Reference - CVSSv3.0'!$L$6:$L$8</xm:f>
          </x14:formula1>
          <xm:sqref>P5:P26 AK8</xm:sqref>
        </x14:dataValidation>
        <x14:dataValidation type="list" allowBlank="1" showInputMessage="1" showErrorMessage="1" xr:uid="{00000000-0002-0000-0500-00000F000000}">
          <x14:formula1>
            <xm:f>'Reference - CVSSv3.0'!$Q$5:$Q$10</xm:f>
          </x14:formula1>
          <xm:sqref>V5:V26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30"/>
  <sheetViews>
    <sheetView view="pageBreakPreview" zoomScale="80" zoomScaleNormal="100" zoomScaleSheetLayoutView="80" workbookViewId="0">
      <selection activeCell="B9" sqref="B9"/>
    </sheetView>
  </sheetViews>
  <sheetFormatPr defaultColWidth="11.5703125" defaultRowHeight="15" x14ac:dyDescent="0.25"/>
  <cols>
    <col min="1" max="1" width="13.140625" customWidth="1"/>
    <col min="2" max="2" width="47.7109375" customWidth="1"/>
    <col min="3" max="3" width="22.42578125" customWidth="1"/>
    <col min="4" max="4" width="47" customWidth="1"/>
    <col min="5" max="5" width="54.28515625" customWidth="1"/>
  </cols>
  <sheetData>
    <row r="1" spans="1:5" ht="15" customHeight="1" x14ac:dyDescent="0.25">
      <c r="A1" s="253" t="s">
        <v>195</v>
      </c>
      <c r="B1" s="253"/>
      <c r="C1" s="253"/>
      <c r="D1" s="253"/>
      <c r="E1" s="253"/>
    </row>
    <row r="2" spans="1:5" ht="15" customHeight="1" x14ac:dyDescent="0.25">
      <c r="A2" s="254"/>
      <c r="B2" s="254"/>
      <c r="C2" s="254"/>
      <c r="D2" s="254"/>
      <c r="E2" s="254"/>
    </row>
    <row r="4" spans="1:5" x14ac:dyDescent="0.25">
      <c r="A4" s="188" t="s">
        <v>195</v>
      </c>
    </row>
    <row r="5" spans="1:5" x14ac:dyDescent="0.25">
      <c r="A5" t="s">
        <v>215</v>
      </c>
      <c r="B5" t="s">
        <v>219</v>
      </c>
      <c r="C5" t="s">
        <v>221</v>
      </c>
      <c r="D5" t="s">
        <v>220</v>
      </c>
      <c r="E5" t="s">
        <v>529</v>
      </c>
    </row>
    <row r="6" spans="1:5" ht="30" x14ac:dyDescent="0.25">
      <c r="A6" s="255" t="s">
        <v>377</v>
      </c>
      <c r="B6" s="255" t="s">
        <v>378</v>
      </c>
      <c r="C6" s="255" t="s">
        <v>379</v>
      </c>
      <c r="D6" s="255" t="s">
        <v>380</v>
      </c>
      <c r="E6" s="255" t="s">
        <v>530</v>
      </c>
    </row>
    <row r="7" spans="1:5" ht="30" x14ac:dyDescent="0.25">
      <c r="A7" s="255" t="s">
        <v>381</v>
      </c>
      <c r="B7" s="255" t="s">
        <v>382</v>
      </c>
      <c r="C7" s="255" t="s">
        <v>379</v>
      </c>
      <c r="D7" s="255" t="s">
        <v>383</v>
      </c>
      <c r="E7" s="255" t="s">
        <v>531</v>
      </c>
    </row>
    <row r="8" spans="1:5" ht="30" x14ac:dyDescent="0.25">
      <c r="A8" s="255" t="s">
        <v>384</v>
      </c>
      <c r="B8" s="255" t="s">
        <v>385</v>
      </c>
      <c r="C8" s="255" t="s">
        <v>379</v>
      </c>
      <c r="D8" s="255" t="s">
        <v>386</v>
      </c>
      <c r="E8" s="255" t="s">
        <v>532</v>
      </c>
    </row>
    <row r="9" spans="1:5" ht="15.75" customHeight="1" x14ac:dyDescent="0.25">
      <c r="A9" s="255" t="s">
        <v>387</v>
      </c>
      <c r="B9" s="255" t="s">
        <v>388</v>
      </c>
      <c r="C9" s="255" t="s">
        <v>379</v>
      </c>
      <c r="D9" s="255" t="s">
        <v>126</v>
      </c>
      <c r="E9" s="255" t="s">
        <v>126</v>
      </c>
    </row>
    <row r="10" spans="1:5" ht="30" x14ac:dyDescent="0.25">
      <c r="A10" s="255" t="s">
        <v>389</v>
      </c>
      <c r="B10" s="255" t="s">
        <v>390</v>
      </c>
      <c r="C10" s="255" t="s">
        <v>379</v>
      </c>
      <c r="D10" s="255" t="s">
        <v>391</v>
      </c>
      <c r="E10" s="255" t="s">
        <v>533</v>
      </c>
    </row>
    <row r="11" spans="1:5" ht="45" x14ac:dyDescent="0.25">
      <c r="A11" s="255" t="s">
        <v>395</v>
      </c>
      <c r="B11" s="255" t="s">
        <v>396</v>
      </c>
      <c r="C11" s="255" t="s">
        <v>379</v>
      </c>
      <c r="D11" s="255" t="s">
        <v>397</v>
      </c>
      <c r="E11" s="255" t="s">
        <v>534</v>
      </c>
    </row>
    <row r="12" spans="1:5" ht="45" x14ac:dyDescent="0.25">
      <c r="A12" s="255" t="s">
        <v>398</v>
      </c>
      <c r="B12" s="255" t="s">
        <v>399</v>
      </c>
      <c r="C12" s="255" t="s">
        <v>379</v>
      </c>
      <c r="D12" s="255" t="s">
        <v>397</v>
      </c>
      <c r="E12" s="255" t="s">
        <v>534</v>
      </c>
    </row>
    <row r="13" spans="1:5" ht="30" x14ac:dyDescent="0.25">
      <c r="A13" s="255" t="s">
        <v>400</v>
      </c>
      <c r="B13" s="255" t="s">
        <v>401</v>
      </c>
      <c r="C13" s="255" t="s">
        <v>379</v>
      </c>
      <c r="D13" s="255" t="s">
        <v>402</v>
      </c>
      <c r="E13" s="255" t="s">
        <v>535</v>
      </c>
    </row>
    <row r="14" spans="1:5" ht="30" x14ac:dyDescent="0.25">
      <c r="A14" s="255" t="s">
        <v>403</v>
      </c>
      <c r="B14" s="255" t="s">
        <v>404</v>
      </c>
      <c r="C14" s="255" t="s">
        <v>379</v>
      </c>
      <c r="D14" s="255" t="s">
        <v>405</v>
      </c>
      <c r="E14" s="255" t="s">
        <v>536</v>
      </c>
    </row>
    <row r="15" spans="1:5" x14ac:dyDescent="0.25">
      <c r="A15" s="256" t="s">
        <v>407</v>
      </c>
      <c r="B15" s="255" t="s">
        <v>408</v>
      </c>
      <c r="C15" s="255" t="s">
        <v>486</v>
      </c>
      <c r="D15" s="257" t="s">
        <v>484</v>
      </c>
      <c r="E15" s="257" t="s">
        <v>484</v>
      </c>
    </row>
    <row r="16" spans="1:5" ht="60" x14ac:dyDescent="0.25">
      <c r="A16" s="256" t="s">
        <v>409</v>
      </c>
      <c r="B16" s="255" t="s">
        <v>485</v>
      </c>
      <c r="C16" s="255" t="s">
        <v>486</v>
      </c>
      <c r="D16" s="258" t="s">
        <v>516</v>
      </c>
      <c r="E16" s="258" t="s">
        <v>516</v>
      </c>
    </row>
    <row r="17" spans="1:11" ht="75" x14ac:dyDescent="0.25">
      <c r="A17" s="255" t="s">
        <v>429</v>
      </c>
      <c r="B17" s="255" t="s">
        <v>488</v>
      </c>
      <c r="C17" s="255" t="s">
        <v>430</v>
      </c>
      <c r="D17" s="258" t="s">
        <v>487</v>
      </c>
      <c r="E17" s="258" t="s">
        <v>487</v>
      </c>
    </row>
    <row r="18" spans="1:11" ht="45" x14ac:dyDescent="0.25">
      <c r="A18" s="255" t="s">
        <v>413</v>
      </c>
      <c r="B18" s="255" t="s">
        <v>414</v>
      </c>
      <c r="C18" s="255" t="s">
        <v>379</v>
      </c>
      <c r="D18" s="255" t="s">
        <v>415</v>
      </c>
      <c r="E18" s="255" t="s">
        <v>537</v>
      </c>
    </row>
    <row r="19" spans="1:11" ht="45" x14ac:dyDescent="0.25">
      <c r="A19" s="255" t="s">
        <v>416</v>
      </c>
      <c r="B19" s="255" t="s">
        <v>417</v>
      </c>
      <c r="C19" s="255" t="s">
        <v>418</v>
      </c>
      <c r="D19" s="255" t="s">
        <v>419</v>
      </c>
      <c r="E19" s="255" t="s">
        <v>419</v>
      </c>
    </row>
    <row r="20" spans="1:11" ht="105" x14ac:dyDescent="0.25">
      <c r="A20" s="255" t="s">
        <v>420</v>
      </c>
      <c r="B20" s="255" t="s">
        <v>421</v>
      </c>
      <c r="C20" s="255" t="s">
        <v>418</v>
      </c>
      <c r="D20" s="258" t="s">
        <v>422</v>
      </c>
      <c r="E20" s="258" t="s">
        <v>422</v>
      </c>
    </row>
    <row r="21" spans="1:11" ht="180" x14ac:dyDescent="0.25">
      <c r="A21" s="255" t="s">
        <v>423</v>
      </c>
      <c r="B21" s="255" t="s">
        <v>424</v>
      </c>
      <c r="C21" s="255" t="s">
        <v>425</v>
      </c>
      <c r="D21" s="258" t="s">
        <v>426</v>
      </c>
      <c r="E21" s="258" t="s">
        <v>426</v>
      </c>
      <c r="I21" s="194"/>
      <c r="J21" s="194"/>
      <c r="K21" s="195"/>
    </row>
    <row r="22" spans="1:11" ht="60" x14ac:dyDescent="0.25">
      <c r="A22" s="256" t="s">
        <v>427</v>
      </c>
      <c r="B22" s="255" t="s">
        <v>428</v>
      </c>
      <c r="C22" s="255" t="s">
        <v>486</v>
      </c>
      <c r="D22" s="259" t="s">
        <v>513</v>
      </c>
      <c r="E22" s="259" t="s">
        <v>513</v>
      </c>
      <c r="I22" s="196"/>
      <c r="J22" s="194"/>
      <c r="K22" s="195"/>
    </row>
    <row r="23" spans="1:11" ht="60" x14ac:dyDescent="0.25">
      <c r="A23" s="255" t="s">
        <v>455</v>
      </c>
      <c r="B23" s="255" t="s">
        <v>456</v>
      </c>
      <c r="C23" s="255" t="s">
        <v>379</v>
      </c>
      <c r="D23" s="255" t="s">
        <v>457</v>
      </c>
      <c r="E23" s="255" t="s">
        <v>543</v>
      </c>
      <c r="I23" s="194"/>
      <c r="J23" s="194"/>
      <c r="K23" s="195"/>
    </row>
    <row r="24" spans="1:11" ht="60" x14ac:dyDescent="0.25">
      <c r="A24" s="255" t="s">
        <v>465</v>
      </c>
      <c r="B24" s="255" t="s">
        <v>466</v>
      </c>
      <c r="C24" s="255" t="s">
        <v>379</v>
      </c>
      <c r="D24" s="255" t="s">
        <v>467</v>
      </c>
      <c r="E24" s="256" t="s">
        <v>77</v>
      </c>
      <c r="I24" s="194"/>
      <c r="J24" s="194"/>
      <c r="K24" s="194"/>
    </row>
    <row r="25" spans="1:11" ht="30" x14ac:dyDescent="0.25">
      <c r="A25" s="255" t="s">
        <v>472</v>
      </c>
      <c r="B25" s="255" t="s">
        <v>473</v>
      </c>
      <c r="C25" s="255" t="s">
        <v>418</v>
      </c>
      <c r="D25" s="258" t="s">
        <v>474</v>
      </c>
      <c r="E25" s="258" t="s">
        <v>474</v>
      </c>
      <c r="I25" s="194"/>
      <c r="J25" s="194"/>
      <c r="K25" s="194"/>
    </row>
    <row r="26" spans="1:11" ht="30" x14ac:dyDescent="0.25">
      <c r="A26" s="255" t="s">
        <v>497</v>
      </c>
      <c r="B26" s="255" t="s">
        <v>498</v>
      </c>
      <c r="C26" s="255" t="s">
        <v>486</v>
      </c>
      <c r="D26" s="258" t="s">
        <v>511</v>
      </c>
      <c r="E26" s="258" t="s">
        <v>511</v>
      </c>
    </row>
    <row r="27" spans="1:11" x14ac:dyDescent="0.25">
      <c r="A27" s="237"/>
      <c r="B27" s="237"/>
      <c r="C27" s="237"/>
      <c r="D27" s="237"/>
      <c r="E27" s="237"/>
    </row>
    <row r="28" spans="1:11" x14ac:dyDescent="0.25">
      <c r="A28" s="237"/>
      <c r="B28" s="237"/>
      <c r="C28" s="237"/>
      <c r="D28" s="237"/>
      <c r="E28" s="237"/>
    </row>
    <row r="29" spans="1:11" x14ac:dyDescent="0.25">
      <c r="A29" s="237"/>
      <c r="B29" s="237"/>
      <c r="C29" s="237"/>
      <c r="D29" s="237"/>
      <c r="E29" s="237"/>
    </row>
    <row r="30" spans="1:11" x14ac:dyDescent="0.25">
      <c r="A30" s="237"/>
      <c r="B30" s="237"/>
      <c r="C30" s="237"/>
      <c r="D30" s="237"/>
      <c r="E30" s="237"/>
    </row>
  </sheetData>
  <pageMargins left="0.7" right="0.7" top="0.78740157499999996" bottom="0.78740157499999996" header="0.3" footer="0.3"/>
  <pageSetup scale="42" orientation="portrait" r:id="rId1"/>
  <headerFooter>
    <oddHeader xml:space="preserve">&amp;L&amp;G
&amp;"Cambria,Regular"Doc Number: D0000009182
Name: Product Security Risk Table
Revision:  AA
</oddHeader>
    <oddFooter>&amp;C&amp;"Cambria,Regular"&amp;9Scope: KZO, IRE, GER
Process Owner: Software Development Lifecycle Process Owner</oddFooter>
  </headerFooter>
  <legacyDrawingHF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28"/>
  <sheetViews>
    <sheetView view="pageBreakPreview" zoomScale="70" zoomScaleNormal="70" zoomScaleSheetLayoutView="70" workbookViewId="0">
      <selection activeCell="B28" sqref="B28:H28"/>
    </sheetView>
  </sheetViews>
  <sheetFormatPr defaultColWidth="9.140625" defaultRowHeight="15" x14ac:dyDescent="0.25"/>
  <cols>
    <col min="1" max="1" width="9.140625" style="205" customWidth="1"/>
    <col min="2" max="2" width="4.85546875" style="205" customWidth="1"/>
    <col min="3" max="3" width="25.5703125" style="267" customWidth="1"/>
    <col min="4" max="4" width="5" style="205" customWidth="1"/>
    <col min="5" max="5" width="22" style="205" customWidth="1"/>
    <col min="6" max="6" width="6.28515625" style="205" customWidth="1"/>
    <col min="7" max="7" width="28.7109375" style="205" customWidth="1"/>
    <col min="8" max="8" width="38" style="205" customWidth="1"/>
    <col min="9" max="9" width="25.42578125" style="205" customWidth="1"/>
    <col min="10" max="10" width="15" style="205" customWidth="1"/>
    <col min="11" max="11" width="35.7109375" style="205" customWidth="1"/>
    <col min="12" max="12" width="15" style="205" customWidth="1"/>
    <col min="13" max="13" width="36.85546875" style="205" customWidth="1"/>
    <col min="14" max="16384" width="9.140625" style="205"/>
  </cols>
  <sheetData>
    <row r="1" spans="1:14" s="32" customFormat="1" x14ac:dyDescent="0.25">
      <c r="A1" s="31" t="s">
        <v>197</v>
      </c>
      <c r="B1" s="80"/>
      <c r="C1" s="80"/>
      <c r="D1" s="80"/>
      <c r="E1" s="80"/>
      <c r="F1" s="80"/>
      <c r="G1" s="80"/>
      <c r="H1" s="80"/>
      <c r="I1" s="80"/>
      <c r="J1" s="80"/>
      <c r="K1" s="80"/>
      <c r="L1" s="80"/>
      <c r="M1" s="80"/>
      <c r="N1" s="202"/>
    </row>
    <row r="2" spans="1:14" s="32" customFormat="1" x14ac:dyDescent="0.25">
      <c r="A2" s="261"/>
      <c r="B2" s="80"/>
      <c r="C2" s="80"/>
      <c r="D2" s="80"/>
      <c r="E2" s="80"/>
      <c r="F2" s="80"/>
      <c r="G2" s="80"/>
      <c r="H2" s="80"/>
      <c r="I2" s="80"/>
      <c r="J2" s="80"/>
      <c r="K2" s="80"/>
      <c r="L2" s="80"/>
      <c r="M2" s="80"/>
      <c r="N2" s="202"/>
    </row>
    <row r="3" spans="1:14" s="32" customFormat="1" x14ac:dyDescent="0.25">
      <c r="A3" s="80" t="s">
        <v>133</v>
      </c>
      <c r="B3" s="80"/>
      <c r="C3" s="80"/>
      <c r="D3" s="80"/>
      <c r="E3" s="80"/>
      <c r="F3" s="80"/>
      <c r="G3" s="80"/>
      <c r="H3" s="80"/>
      <c r="I3" s="80"/>
      <c r="J3" s="80"/>
      <c r="K3" s="80"/>
      <c r="L3" s="80"/>
      <c r="M3" s="80"/>
      <c r="N3" s="202"/>
    </row>
    <row r="4" spans="1:14" s="32" customFormat="1" ht="42" customHeight="1" x14ac:dyDescent="0.25">
      <c r="A4" s="171" t="s">
        <v>1</v>
      </c>
      <c r="B4" s="172" t="s">
        <v>117</v>
      </c>
      <c r="C4" s="173" t="s">
        <v>2</v>
      </c>
      <c r="D4" s="174" t="s">
        <v>116</v>
      </c>
      <c r="E4" s="175" t="s">
        <v>15</v>
      </c>
      <c r="F4" s="176" t="s">
        <v>118</v>
      </c>
      <c r="G4" s="177" t="s">
        <v>196</v>
      </c>
      <c r="H4" s="177" t="s">
        <v>6</v>
      </c>
      <c r="I4" s="178" t="s">
        <v>168</v>
      </c>
      <c r="J4" s="179" t="s">
        <v>193</v>
      </c>
      <c r="K4" s="180" t="s">
        <v>195</v>
      </c>
      <c r="L4" s="181" t="s">
        <v>194</v>
      </c>
      <c r="M4" s="182" t="s">
        <v>4</v>
      </c>
      <c r="N4" s="262"/>
    </row>
    <row r="5" spans="1:14" s="32" customFormat="1" ht="145.9" customHeight="1" x14ac:dyDescent="0.25">
      <c r="A5" s="263">
        <f>Table4[[#This Row],[
ID '#]]</f>
        <v>1</v>
      </c>
      <c r="B5" s="222" t="str">
        <f>IF(Table4[[#This Row],[A ID]]&gt;0,Table4[[#This Row],[T ID]],"")</f>
        <v>T01</v>
      </c>
      <c r="C5" s="49" t="str">
        <f>Table4[[#This Row],[Threat Event(s)]]</f>
        <v>Deliver undirected malware</v>
      </c>
      <c r="D5" s="222" t="str">
        <f>IF(Table4[[#This Row],[V ID]]&gt;0,Table4[[#This Row],[V ID]],"")</f>
        <v>V11</v>
      </c>
      <c r="E5" s="49" t="str">
        <f>Table4[[#This Row],[Vulnerabilities]]</f>
        <v>Unpatched COTS operating system</v>
      </c>
      <c r="F5" s="49" t="str">
        <f>IF(Table4[[#This Row],[A ID]]&gt;0,Table4[[#This Row],[A ID]],"")</f>
        <v>A01</v>
      </c>
      <c r="G5" s="49" t="str">
        <f>Table4[[#This Row],[Asset]]</f>
        <v>System resources</v>
      </c>
      <c r="H5" s="49" t="str">
        <f>IF(Table4[[#This Row],[Impact Description]]&gt;0,Table4[[#This Row],[Impact Description]],"")</f>
        <v xml:space="preserve">Malicious utilization of  computer resources and computing power, incl. denial of service attacks, ransomware deployment, Bitcoin mining, etc., ). </v>
      </c>
      <c r="I5" s="66" t="str">
        <f>IF(Table4[[#This Row],[Safety Impact 
(Risk ID'# or N/A)]]&gt;0,Table4[[#This Row],[Safety Impact 
(Risk ID'# or N/A)]],"")</f>
        <v>[RARC.RI040]</v>
      </c>
      <c r="J5" s="91" t="str">
        <f>Table4[[#This Row],[Security 
Risk 
Level]]</f>
        <v>MEDIUM</v>
      </c>
      <c r="K5" s="49" t="str">
        <f>IF(Table4[[#This Row],[Security Risk Control Measures]]&gt;0,Table4[[#This Row],[Security Risk Control Measures]],"")</f>
        <v xml:space="preserve">C1: Only Stryker approved applications can be executed by the "Navigation User"
C2: A firewall shall be installed and activated. Unused ports and services disabled
C5: It shall not be possible to manipulate system files or install malicious software in these sections
</v>
      </c>
      <c r="L5" s="91" t="str">
        <f>Table4[[#This Row],[Security Risk LevelP]]</f>
        <v>LOW</v>
      </c>
      <c r="M5" s="49" t="str">
        <f>IF(Table4[[#This Row],[Residual Security Risk Acceptability Justification]]&gt;0,Table4[[#This Row],[Residual Security Risk Acceptability Justification]],"")</f>
        <v>N/A</v>
      </c>
      <c r="N5" s="202"/>
    </row>
    <row r="6" spans="1:14" s="32" customFormat="1" ht="213" customHeight="1" x14ac:dyDescent="0.25">
      <c r="A6" s="48">
        <f>Table4[[#This Row],[
ID '#]]</f>
        <v>2</v>
      </c>
      <c r="B6" s="222" t="str">
        <f>IF(Table4[[#This Row],[A ID]]&gt;0,Table4[[#This Row],[T ID]],"")</f>
        <v>T02</v>
      </c>
      <c r="C6" s="49" t="str">
        <f>Table4[[#This Row],[Threat Event(s)]]</f>
        <v>Deliver directed malware</v>
      </c>
      <c r="D6" s="49" t="str">
        <f>IF(Table4[[#This Row],[V ID]]&gt;0,Table4[[#This Row],[V ID]],"")</f>
        <v>V24</v>
      </c>
      <c r="E6" s="49" t="str">
        <f>Table4[[#This Row],[Vulnerabilities]]</f>
        <v>Unprotected hardware</v>
      </c>
      <c r="F6" s="49" t="str">
        <f>IF(Table4[[#This Row],[A ID]]&gt;0,Table4[[#This Row],[A ID]],"")</f>
        <v>A01</v>
      </c>
      <c r="G6" s="49" t="str">
        <f>Table4[[#This Row],[Asset]]</f>
        <v>System resources</v>
      </c>
      <c r="H6" s="49" t="str">
        <f>IF(Table4[[#This Row],[Impact Description]]&gt;0,Table4[[#This Row],[Impact Description]],"")</f>
        <v>Malicious utilization of  computer resources and computing power, incl. denial of service attacks, ransomware deployment, Bitcoin mining, etc., ) by exploiting vulnarabilities such as bypassing the Operating System.</v>
      </c>
      <c r="I6" s="66" t="str">
        <f>IF(Table4[[#This Row],[Safety Impact 
(Risk ID'# or N/A)]]&gt;0,Table4[[#This Row],[Safety Impact 
(Risk ID'# or N/A)]],"")</f>
        <v>[RARC.RI040]</v>
      </c>
      <c r="J6" s="91" t="str">
        <f>Table4[[#This Row],[Security 
Risk 
Level]]</f>
        <v>MEDIUM</v>
      </c>
      <c r="K6" s="49" t="str">
        <f>IF(Table4[[#This Row],[Security Risk Control Measures]]&gt;0,Table4[[#This Row],[Security Risk Control Measures]],"")</f>
        <v xml:space="preserve">C1: Only Stryker approved applications can be executed by the "Navigation User"
C2: A firewall shall be installed and activated. Unused ports and services disabled
C3: BIOS password protection
C4: BIOS settings are maintained after BIOS battery power loss.
C5: It shall not be possible to manipulate system files or install malicious software in these sections
</v>
      </c>
      <c r="L6" s="91" t="str">
        <f>Table4[[#This Row],[Security Risk LevelP]]</f>
        <v>LOW</v>
      </c>
      <c r="M6" s="49" t="str">
        <f>IF(Table4[[#This Row],[Residual Security Risk Acceptability Justification]]&gt;0,Table4[[#This Row],[Residual Security Risk Acceptability Justification]],"")</f>
        <v>Very low prevalence of the navigation system makes it an extremely unlikely target for any directed attacks. 
An attacker with access to the physically secure OR environment does have easier targets.</v>
      </c>
      <c r="N6" s="202"/>
    </row>
    <row r="7" spans="1:14" s="32" customFormat="1" ht="142.5" x14ac:dyDescent="0.25">
      <c r="A7" s="48">
        <f>Table4[[#This Row],[
ID '#]]</f>
        <v>3</v>
      </c>
      <c r="B7" s="222" t="str">
        <f>IF(Table4[[#This Row],[A ID]]&gt;0,Table4[[#This Row],[T ID]],"")</f>
        <v>T10</v>
      </c>
      <c r="C7" s="49" t="str">
        <f>Table4[[#This Row],[Threat Event(s)]]</f>
        <v>Mis-configuration by user</v>
      </c>
      <c r="D7" s="49" t="str">
        <f>IF(Table4[[#This Row],[V ID]]&gt;0,Table4[[#This Row],[V ID]],"")</f>
        <v>V03</v>
      </c>
      <c r="E7" s="49" t="str">
        <f>Table4[[#This Row],[Vulnerabilities]]</f>
        <v>Uneducated/ Malicious User</v>
      </c>
      <c r="F7" s="49" t="str">
        <f>IF(Table4[[#This Row],[A ID]]&gt;0,Table4[[#This Row],[A ID]],"")</f>
        <v>A02</v>
      </c>
      <c r="G7" s="49" t="str">
        <f>Table4[[#This Row],[Asset]]</f>
        <v>Admin Password / Credentials / System Configuration / Certificates</v>
      </c>
      <c r="H7" s="49" t="str">
        <f>IF(Table4[[#This Row],[Impact Description]]&gt;0,Table4[[#This Row],[Impact Description]],"")</f>
        <v xml:space="preserve">If a user misconfigures the system, this might lead to unavailability of the navigation system or make the system less performant for the user. </v>
      </c>
      <c r="I7" s="66" t="str">
        <f>IF(Table4[[#This Row],[Safety Impact 
(Risk ID'# or N/A)]]&gt;0,Table4[[#This Row],[Safety Impact 
(Risk ID'# or N/A)]],"")</f>
        <v>[RARC.RI280]</v>
      </c>
      <c r="J7" s="91" t="str">
        <f>Table4[[#This Row],[Security 
Risk 
Level]]</f>
        <v>LOW</v>
      </c>
      <c r="K7" s="49" t="str">
        <f>IF(Table4[[#This Row],[Security Risk Control Measures]]&gt;0,Table4[[#This Row],[Security Risk Control Measures]],"")</f>
        <v>C6: Password protection for user log in
C7: Standard user has read only rights on config files
C12: Use of  data Encryption while storing data
C35: Separate login account for user, where system files can not be manipulated (write protected).</v>
      </c>
      <c r="L7" s="91" t="str">
        <f>Table4[[#This Row],[Security Risk LevelP]]</f>
        <v>NONE</v>
      </c>
      <c r="M7" s="49" t="str">
        <f>IF(Table4[[#This Row],[Residual Security Risk Acceptability Justification]]&gt;0,Table4[[#This Row],[Residual Security Risk Acceptability Justification]],"")</f>
        <v>N/A</v>
      </c>
      <c r="N7" s="202"/>
    </row>
    <row r="8" spans="1:14" s="32" customFormat="1" ht="135.6" customHeight="1" x14ac:dyDescent="0.25">
      <c r="A8" s="48">
        <f>Table4[[#This Row],[
ID '#]]</f>
        <v>4</v>
      </c>
      <c r="B8" s="222" t="str">
        <f>IF(Table4[[#This Row],[A ID]]&gt;0,Table4[[#This Row],[T ID]],"")</f>
        <v>T03</v>
      </c>
      <c r="C8" s="49" t="str">
        <f>Table4[[#This Row],[Threat Event(s)]]</f>
        <v xml:space="preserve">Perform perimeter network reconnaissance/scanning. </v>
      </c>
      <c r="D8" s="49" t="str">
        <f>IF(Table4[[#This Row],[V ID]]&gt;0,Table4[[#This Row],[V ID]],"")</f>
        <v>V21</v>
      </c>
      <c r="E8" s="49" t="str">
        <f>Table4[[#This Row],[Vulnerabilities]]</f>
        <v>Unprotected network port</v>
      </c>
      <c r="F8" s="49" t="str">
        <f>IF(Table4[[#This Row],[A ID]]&gt;0,Table4[[#This Row],[A ID]],"")</f>
        <v>A07</v>
      </c>
      <c r="G8" s="49" t="str">
        <f>Table4[[#This Row],[Asset]]</f>
        <v>Computer/OS network identification</v>
      </c>
      <c r="H8" s="49" t="str">
        <f>IF(Table4[[#This Row],[Impact Description]]&gt;0,Table4[[#This Row],[Impact Description]],"")</f>
        <v>Obtain knowledge about system internals in an attempt to find attack vectors and possibilities for exploitation of publicly known Vulnerabilities</v>
      </c>
      <c r="I8" s="66" t="str">
        <f>IF(Table4[[#This Row],[Safety Impact 
(Risk ID'# or N/A)]]&gt;0,Table4[[#This Row],[Safety Impact 
(Risk ID'# or N/A)]],"")</f>
        <v>[RARC.RI280]</v>
      </c>
      <c r="J8" s="91" t="str">
        <f>Table4[[#This Row],[Security 
Risk 
Level]]</f>
        <v>LOW</v>
      </c>
      <c r="K8" s="49" t="str">
        <f>IF(Table4[[#This Row],[Security Risk Control Measures]]&gt;0,Table4[[#This Row],[Security Risk Control Measures]],"")</f>
        <v xml:space="preserve">C2: A firewall shall be installed and activated. Unused ports and services disabled
C8: Only ‘view-only’ remote access to the navigation system when a “Navigation User” is logged in
C9: Protect FP8000 camera from being accessed from the hospital network
</v>
      </c>
      <c r="L8" s="91" t="str">
        <f>Table4[[#This Row],[Security Risk LevelP]]</f>
        <v>LOW</v>
      </c>
      <c r="M8" s="49" t="str">
        <f>IF(Table4[[#This Row],[Residual Security Risk Acceptability Justification]]&gt;0,Table4[[#This Row],[Residual Security Risk Acceptability Justification]],"")</f>
        <v>N/A</v>
      </c>
      <c r="N8" s="202"/>
    </row>
    <row r="9" spans="1:14" s="32" customFormat="1" ht="269.45" customHeight="1" x14ac:dyDescent="0.25">
      <c r="A9" s="48">
        <f>Table4[[#This Row],[
ID '#]]</f>
        <v>5</v>
      </c>
      <c r="B9" s="222" t="str">
        <f>IF(Table4[[#This Row],[A ID]]&gt;0,Table4[[#This Row],[T ID]],"")</f>
        <v>T05</v>
      </c>
      <c r="C9" s="49" t="str">
        <f>Table4[[#This Row],[Threat Event(s)]]</f>
        <v xml:space="preserve">Conduct scavenging of ePHI at rest </v>
      </c>
      <c r="D9" s="49" t="str">
        <f>IF(Table4[[#This Row],[V ID]]&gt;0,Table4[[#This Row],[V ID]],"")</f>
        <v>V01</v>
      </c>
      <c r="E9" s="49" t="str">
        <f>Table4[[#This Row],[Vulnerabilities]]</f>
        <v>Ineffective management of user credentials</v>
      </c>
      <c r="F9" s="49" t="str">
        <f>IF(Table4[[#This Row],[A ID]]&gt;0,Table4[[#This Row],[A ID]],"")</f>
        <v>A05</v>
      </c>
      <c r="G9" s="49" t="str">
        <f>Table4[[#This Row],[Asset]]</f>
        <v>Patient health information at rest</v>
      </c>
      <c r="H9" s="49" t="str">
        <f>IF(Table4[[#This Row],[Impact Description]]&gt;0,Table4[[#This Row],[Impact Description]],"")</f>
        <v>ePHI stored on Navigation System is exposed to third parties.</v>
      </c>
      <c r="I9" s="66" t="str">
        <f>IF(Table4[[#This Row],[Safety Impact 
(Risk ID'# or N/A)]]&gt;0,Table4[[#This Row],[Safety Impact 
(Risk ID'# or N/A)]],"")</f>
        <v>[RARC.RI190]</v>
      </c>
      <c r="J9" s="91" t="str">
        <f>Table4[[#This Row],[Security 
Risk 
Level]]</f>
        <v>MEDIUM</v>
      </c>
      <c r="K9" s="49" t="str">
        <f>IF(Table4[[#This Row],[Security Risk Control Measures]]&gt;0,Table4[[#This Row],[Security Risk Control Measures]],"")</f>
        <v xml:space="preserve">C6: Password protection for user log in
C7: Standard user has read only rights on config files
C8: Only ‘view-only’ remote access to the navigation system when a “Navigation User” is logged in
C17: The system shall provides role based controlled access to health data and functions
C12: Use of  data Encryption while storing data
C14: The system ensures that data in logfile is masked with all available patient information
C15: Disposing temporary files
</v>
      </c>
      <c r="L9" s="160" t="str">
        <f>Table4[[#This Row],[Security Risk LevelP]]</f>
        <v>LOW</v>
      </c>
      <c r="M9" s="49" t="str">
        <f>IF(Table4[[#This Row],[Residual Security Risk Acceptability Justification]]&gt;0,Table4[[#This Row],[Residual Security Risk Acceptability Justification]],"")</f>
        <v>N/A</v>
      </c>
      <c r="N9" s="202"/>
    </row>
    <row r="10" spans="1:14" s="32" customFormat="1" ht="256.5" x14ac:dyDescent="0.25">
      <c r="A10" s="244">
        <f>Table4[[#This Row],[
ID '#]]</f>
        <v>6</v>
      </c>
      <c r="B10" s="250" t="str">
        <f>IF(Table4[[#This Row],[A ID]]&gt;0,Table4[[#This Row],[T ID]],"")</f>
        <v>T02</v>
      </c>
      <c r="C10" s="243" t="str">
        <f>Table4[[#This Row],[Threat Event(s)]]</f>
        <v>Deliver directed malware</v>
      </c>
      <c r="D10" s="250" t="str">
        <f>IF(Table4[[#This Row],[V ID]]&gt;0,Table4[[#This Row],[V ID]],"")</f>
        <v>v02</v>
      </c>
      <c r="E10" s="243" t="str">
        <f>Table4[[#This Row],[Vulnerabilities]]</f>
        <v>Ineffective management of admin credentials</v>
      </c>
      <c r="F10" s="264" t="str">
        <f>IF(Table4[[#This Row],[A ID]]&gt;0,Table4[[#This Row],[A ID]],"")</f>
        <v>A02</v>
      </c>
      <c r="G10" s="243" t="str">
        <f>Table4[[#This Row],[Asset]]</f>
        <v>Admin Password / Credentials / System Configuration / Certificates</v>
      </c>
      <c r="H10" s="250" t="str">
        <f>IF(Table4[[#This Row],[Impact Description]]&gt;0,Table4[[#This Row],[Impact Description]],"")</f>
        <v>Adversary with direct mal-intent gains local access to the navigation flex cart platform and installs malware in order to gain admin credentials</v>
      </c>
      <c r="I10" s="250" t="str">
        <f>IF(Table4[[#This Row],[Safety Impact 
(Risk ID'# or N/A)]]&gt;0,Table4[[#This Row],[Safety Impact 
(Risk ID'# or N/A)]],"")</f>
        <v>[RARC.RI040]</v>
      </c>
      <c r="J10" s="244" t="str">
        <f>Table4[[#This Row],[Security 
Risk 
Level]]</f>
        <v>MEDIUM</v>
      </c>
      <c r="K10" s="250" t="str">
        <f>IF(Table4[[#This Row],[Security Risk Control Measures]]&gt;0,Table4[[#This Row],[Security Risk Control Measures]],"")</f>
        <v xml:space="preserve">C1: Only Stryker approved applications can be executed by the "Navigation User"
C2: A firewall shall be installed and activated. Unused ports and services disabled
C3: BIOS password protection
C4: BIOS settings are maintained after BIOS battery power loss.
C5: It shall not be possible to manipulate system files or install malicious software in these sections
</v>
      </c>
      <c r="L10" s="245" t="str">
        <f>Table4[[#This Row],[Security Risk LevelP]]</f>
        <v>LOW</v>
      </c>
      <c r="M10" s="250" t="str">
        <f>IF(Table4[[#This Row],[Residual Security Risk Acceptability Justification]]&gt;0,Table4[[#This Row],[Residual Security Risk Acceptability Justification]],"")</f>
        <v>N/A</v>
      </c>
      <c r="N10" s="202"/>
    </row>
    <row r="11" spans="1:14" s="32" customFormat="1" ht="357" customHeight="1" x14ac:dyDescent="0.25">
      <c r="A11" s="247">
        <f>Table4[[#This Row],[
ID '#]]</f>
        <v>7</v>
      </c>
      <c r="B11" s="251" t="str">
        <f>IF(Table4[[#This Row],[A ID]]&gt;0,Table4[[#This Row],[T ID]],"")</f>
        <v>T13</v>
      </c>
      <c r="C11" s="246" t="str">
        <f>Table4[[#This Row],[Threat Event(s)]]</f>
        <v>Man-in-the middle attack / intercept Navigation communication</v>
      </c>
      <c r="D11" s="251" t="str">
        <f>IF(Table4[[#This Row],[V ID]]&gt;0,Table4[[#This Row],[V ID]],"")</f>
        <v>V24</v>
      </c>
      <c r="E11" s="246" t="str">
        <f>Table4[[#This Row],[Vulnerabilities]]</f>
        <v>Unprotected hardware</v>
      </c>
      <c r="F11" s="265" t="str">
        <f>IF(Table4[[#This Row],[A ID]]&gt;0,Table4[[#This Row],[A ID]],"")</f>
        <v>A09</v>
      </c>
      <c r="G11" s="246" t="str">
        <f>Table4[[#This Row],[Asset]]</f>
        <v>Navigation Accuracy</v>
      </c>
      <c r="H11" s="251" t="str">
        <f>IF(Table4[[#This Row],[Impact Description]]&gt;0,Table4[[#This Row],[Impact Description]],"")</f>
        <v>Man-in-middle attack on localization communication such as infrared - Adversary manipulates navigation accuracy</v>
      </c>
      <c r="I11" s="251" t="str">
        <f>IF(Table4[[#This Row],[Safety Impact 
(Risk ID'# or N/A)]]&gt;0,Table4[[#This Row],[Safety Impact 
(Risk ID'# or N/A)]],"")</f>
        <v>[RARC.RI190]</v>
      </c>
      <c r="J11" s="247" t="str">
        <f>Table4[[#This Row],[Security 
Risk 
Level]]</f>
        <v>MEDIUM</v>
      </c>
      <c r="K11" s="251" t="str">
        <f>IF(Table4[[#This Row],[Security Risk Control Measures]]&gt;0,Table4[[#This Row],[Security Risk Control Measures]],"")</f>
        <v>C18: Physical lock of Navigation System service backdoor
C19: Navigation camera can be opened only with special tools. All externally accessible screws are Torx
C20: Communication between navigation camera and tools via infrared is secured by CRC checks
C21: Integrity of tool geometry and plausibility of localization data is checked
C13: Localization information can be granted exclusivly
C22: User must be trained to use landmark check regularly to check navigation accuracy</v>
      </c>
      <c r="L11" s="248" t="str">
        <f>Table4[[#This Row],[Security Risk LevelP]]</f>
        <v>LOW</v>
      </c>
      <c r="M11" s="251" t="str">
        <f>IF(Table4[[#This Row],[Residual Security Risk Acceptability Justification]]&gt;0,Table4[[#This Row],[Residual Security Risk Acceptability Justification]],"")</f>
        <v xml:space="preserve">Very low prevalence of the navigation system makes it an extremely unlikely target for any directed attacks. In the cases of EM and IR Communication the technology is based on close proximity (near field),  thus making a man-in-the middle attack very unlikely and increases the attack complexity. </v>
      </c>
    </row>
    <row r="12" spans="1:14" s="32" customFormat="1" ht="99.75" x14ac:dyDescent="0.25">
      <c r="A12" s="244">
        <f>Table4[[#This Row],[
ID '#]]</f>
        <v>8</v>
      </c>
      <c r="B12" s="250" t="str">
        <f>IF(Table4[[#This Row],[A ID]]&gt;0,Table4[[#This Row],[T ID]],"")</f>
        <v>T08</v>
      </c>
      <c r="C12" s="243" t="str">
        <f>Table4[[#This Row],[Threat Event(s)]]</f>
        <v>Network-based denial of service (DoS) attack</v>
      </c>
      <c r="D12" s="250" t="str">
        <f>IF(Table4[[#This Row],[V ID]]&gt;0,Table4[[#This Row],[V ID]],"")</f>
        <v>V21</v>
      </c>
      <c r="E12" s="243" t="str">
        <f>Table4[[#This Row],[Vulnerabilities]]</f>
        <v>Unprotected network port</v>
      </c>
      <c r="F12" s="264" t="str">
        <f>IF(Table4[[#This Row],[A ID]]&gt;0,Table4[[#This Row],[A ID]],"")</f>
        <v>A01</v>
      </c>
      <c r="G12" s="243" t="str">
        <f>Table4[[#This Row],[Asset]]</f>
        <v>System resources</v>
      </c>
      <c r="H12" s="250" t="str">
        <f>IF(Table4[[#This Row],[Impact Description]]&gt;0,Table4[[#This Row],[Impact Description]],"")</f>
        <v>The navigation system is attacked using a DoS attack. In the worst case the system is unavailable to the user.</v>
      </c>
      <c r="I12" s="250" t="str">
        <f>IF(Table4[[#This Row],[Safety Impact 
(Risk ID'# or N/A)]]&gt;0,Table4[[#This Row],[Safety Impact 
(Risk ID'# or N/A)]],"")</f>
        <v>[RARC.RI280]</v>
      </c>
      <c r="J12" s="244" t="str">
        <f>Table4[[#This Row],[Security 
Risk 
Level]]</f>
        <v>MEDIUM</v>
      </c>
      <c r="K12" s="250" t="str">
        <f>IF(Table4[[#This Row],[Security Risk Control Measures]]&gt;0,Table4[[#This Row],[Security Risk Control Measures]],"")</f>
        <v>C2: A firewall shall be installed and activated. Unused ports and services disabled
C8: Only ‘view-only’ remote access to the navigation system when a “Navigation User” is logged in</v>
      </c>
      <c r="L12" s="245" t="str">
        <f>Table4[[#This Row],[Security Risk LevelP]]</f>
        <v>LOW</v>
      </c>
      <c r="M12" s="250" t="str">
        <f>IF(Table4[[#This Row],[Residual Security Risk Acceptability Justification]]&gt;0,Table4[[#This Row],[Residual Security Risk Acceptability Justification]],"")</f>
        <v>N/A</v>
      </c>
    </row>
    <row r="13" spans="1:14" s="32" customFormat="1" ht="156.75" x14ac:dyDescent="0.25">
      <c r="A13" s="244">
        <f>Table4[[#This Row],[
ID '#]]</f>
        <v>9</v>
      </c>
      <c r="B13" s="250" t="str">
        <f>IF(Table4[[#This Row],[A ID]]&gt;0,Table4[[#This Row],[T ID]],"")</f>
        <v>T11</v>
      </c>
      <c r="C13" s="243" t="str">
        <f>Table4[[#This Row],[Threat Event(s)]]</f>
        <v>Remote exploit</v>
      </c>
      <c r="D13" s="250" t="str">
        <f>IF(Table4[[#This Row],[V ID]]&gt;0,Table4[[#This Row],[V ID]],"")</f>
        <v>V21</v>
      </c>
      <c r="E13" s="243" t="str">
        <f>Table4[[#This Row],[Vulnerabilities]]</f>
        <v>Unprotected network port</v>
      </c>
      <c r="F13" s="264" t="str">
        <f>IF(Table4[[#This Row],[A ID]]&gt;0,Table4[[#This Row],[A ID]],"")</f>
        <v>A09</v>
      </c>
      <c r="G13" s="243" t="str">
        <f>Table4[[#This Row],[Asset]]</f>
        <v>Navigation Accuracy</v>
      </c>
      <c r="H13" s="250" t="str">
        <f>IF(Table4[[#This Row],[Impact Description]]&gt;0,Table4[[#This Row],[Impact Description]],"")</f>
        <v>A threat actor uses the hospital network connection of the device to target a vulnerability in the operating system and/or software to gain access to the navigation system in order to manipulate navigation accuracy.</v>
      </c>
      <c r="I13" s="250" t="str">
        <f>IF(Table4[[#This Row],[Safety Impact 
(Risk ID'# or N/A)]]&gt;0,Table4[[#This Row],[Safety Impact 
(Risk ID'# or N/A)]],"")</f>
        <v>[RARC.RI190]</v>
      </c>
      <c r="J13" s="244" t="str">
        <f>Table4[[#This Row],[Security 
Risk 
Level]]</f>
        <v>MEDIUM</v>
      </c>
      <c r="K13" s="250" t="str">
        <f>IF(Table4[[#This Row],[Security Risk Control Measures]]&gt;0,Table4[[#This Row],[Security Risk Control Measures]],"")</f>
        <v>C2: A firewall shall be installed and activated. Unused ports and services disabled
C8: Only ‘view-only’ remote access to the navigation system when a “Navigation User” is logged in
C9: Protect FP8000 camera from being accessed from the hospital network</v>
      </c>
      <c r="L13" s="245" t="str">
        <f>Table4[[#This Row],[Security Risk LevelP]]</f>
        <v>LOW</v>
      </c>
      <c r="M13" s="250" t="str">
        <f>IF(Table4[[#This Row],[Residual Security Risk Acceptability Justification]]&gt;0,Table4[[#This Row],[Residual Security Risk Acceptability Justification]],"")</f>
        <v>N/A</v>
      </c>
    </row>
    <row r="14" spans="1:14" s="32" customFormat="1" ht="114" x14ac:dyDescent="0.25">
      <c r="A14" s="244">
        <f>Table4[[#This Row],[
ID '#]]</f>
        <v>10</v>
      </c>
      <c r="B14" s="250" t="str">
        <f>IF(Table4[[#This Row],[A ID]]&gt;0,Table4[[#This Row],[T ID]],"")</f>
        <v>T11</v>
      </c>
      <c r="C14" s="243" t="str">
        <f>Table4[[#This Row],[Threat Event(s)]]</f>
        <v>Remote exploit</v>
      </c>
      <c r="D14" s="250" t="str">
        <f>IF(Table4[[#This Row],[V ID]]&gt;0,Table4[[#This Row],[V ID]],"")</f>
        <v>V21</v>
      </c>
      <c r="E14" s="243" t="str">
        <f>Table4[[#This Row],[Vulnerabilities]]</f>
        <v>Unprotected network port</v>
      </c>
      <c r="F14" s="264" t="str">
        <f>IF(Table4[[#This Row],[A ID]]&gt;0,Table4[[#This Row],[A ID]],"")</f>
        <v>A01</v>
      </c>
      <c r="G14" s="243" t="str">
        <f>Table4[[#This Row],[Asset]]</f>
        <v>System resources</v>
      </c>
      <c r="H14" s="250" t="str">
        <f>IF(Table4[[#This Row],[Impact Description]]&gt;0,Table4[[#This Row],[Impact Description]],"")</f>
        <v>A threat actor uses the network connection of the device to target a vulnerability in the operating system and/or software to gain access to the navigation system. In the worst case the system is unavailable to the user.</v>
      </c>
      <c r="I14" s="250" t="str">
        <f>IF(Table4[[#This Row],[Safety Impact 
(Risk ID'# or N/A)]]&gt;0,Table4[[#This Row],[Safety Impact 
(Risk ID'# or N/A)]],"")</f>
        <v>[RARC.RI280]</v>
      </c>
      <c r="J14" s="244" t="str">
        <f>Table4[[#This Row],[Security 
Risk 
Level]]</f>
        <v>MEDIUM</v>
      </c>
      <c r="K14" s="250" t="str">
        <f>IF(Table4[[#This Row],[Security Risk Control Measures]]&gt;0,Table4[[#This Row],[Security Risk Control Measures]],"")</f>
        <v xml:space="preserve">C2: A firewall shall be installed and activated. Unused ports and services disabled
C8: Only ‘view-only’ remote access to the navigation system when a “Navigation User” is logged in
</v>
      </c>
      <c r="L14" s="245" t="str">
        <f>Table4[[#This Row],[Security Risk LevelP]]</f>
        <v>LOW</v>
      </c>
      <c r="M14" s="250" t="str">
        <f>IF(Table4[[#This Row],[Residual Security Risk Acceptability Justification]]&gt;0,Table4[[#This Row],[Residual Security Risk Acceptability Justification]],"")</f>
        <v>N/A</v>
      </c>
    </row>
    <row r="15" spans="1:14" s="32" customFormat="1" ht="32.25" customHeight="1" x14ac:dyDescent="0.25">
      <c r="A15" s="244">
        <f>Table4[[#This Row],[
ID '#]]</f>
        <v>11</v>
      </c>
      <c r="B15" s="250" t="str">
        <f>IF(Table4[[#This Row],[A ID]]&gt;0,Table4[[#This Row],[T ID]],"")</f>
        <v>T11</v>
      </c>
      <c r="C15" s="243" t="str">
        <f>Table4[[#This Row],[Threat Event(s)]]</f>
        <v>Remote exploit</v>
      </c>
      <c r="D15" s="250" t="str">
        <f>IF(Table4[[#This Row],[V ID]]&gt;0,Table4[[#This Row],[V ID]],"")</f>
        <v>V11</v>
      </c>
      <c r="E15" s="243" t="str">
        <f>Table4[[#This Row],[Vulnerabilities]]</f>
        <v>Unpatched COTS operating system</v>
      </c>
      <c r="F15" s="264" t="str">
        <f>IF(Table4[[#This Row],[A ID]]&gt;0,Table4[[#This Row],[A ID]],"")</f>
        <v>A02</v>
      </c>
      <c r="G15" s="243" t="str">
        <f>Table4[[#This Row],[Asset]]</f>
        <v>Admin Password / Credentials / System Configuration / Certificates</v>
      </c>
      <c r="H15" s="249" t="str">
        <f>IF(Table4[[#This Row],[Impact Description]]&gt;0,Table4[[#This Row],[Impact Description]],"")</f>
        <v>If a remote exploit (e.g. "worm") is able to circumvent the operating system defenses to gain local access, then several other attack scenarios are enabled. In the worst case the system is unavailable to the user.</v>
      </c>
      <c r="I15" s="250" t="str">
        <f>IF(Table4[[#This Row],[Safety Impact 
(Risk ID'# or N/A)]]&gt;0,Table4[[#This Row],[Safety Impact 
(Risk ID'# or N/A)]],"")</f>
        <v>[RARC.RI280]</v>
      </c>
      <c r="J15" s="244" t="str">
        <f>Table4[[#This Row],[Security 
Risk 
Level]]</f>
        <v>MEDIUM</v>
      </c>
      <c r="K15" s="250" t="str">
        <f>IF(Table4[[#This Row],[Security Risk Control Measures]]&gt;0,Table4[[#This Row],[Security Risk Control Measures]],"")</f>
        <v xml:space="preserve">C1: Only Stryker approved applications can be executed by the "Navigation User"
C2: A firewall shall be installed and activated. Unused ports and services disabled
C8: Only ‘view-only’ remote access to the navigation system when a “Navigation User” is logged in
C23: No automatic software update of the Navigation System 
</v>
      </c>
      <c r="L15" s="245" t="str">
        <f>Table4[[#This Row],[Security Risk LevelP]]</f>
        <v>MEDIUM</v>
      </c>
      <c r="M15" s="250" t="str">
        <f>IF(Table4[[#This Row],[Residual Security Risk Acceptability Justification]]&gt;0,Table4[[#This Row],[Residual Security Risk Acceptability Justification]],"")</f>
        <v>The Area of Attack, i.e. the Vulnarability of security related exploits in the OS is significantly reduced by the fact that a stripped down Linux Distribution is used. The likelyhood of exploits emerging during the product lifecycle is  as opposed to a more widely spread COTS such as a Windows OS for example. Furthermore,  the Security Operation Manual provided to the users contains information regarding updates and security patches.</v>
      </c>
    </row>
    <row r="16" spans="1:14" ht="156.75" x14ac:dyDescent="0.25">
      <c r="A16" s="244">
        <f>Table4[[#This Row],[
ID '#]]</f>
        <v>12</v>
      </c>
      <c r="B16" s="250" t="str">
        <f>IF(Table4[[#This Row],[A ID]]&gt;0,Table4[[#This Row],[T ID]],"")</f>
        <v>T12</v>
      </c>
      <c r="C16" s="243" t="str">
        <f>Table4[[#This Row],[Threat Event(s)]]</f>
        <v>Improper disposal of hard disks</v>
      </c>
      <c r="D16" s="250" t="str">
        <f>IF(Table4[[#This Row],[V ID]]&gt;0,Table4[[#This Row],[V ID]],"")</f>
        <v>V24</v>
      </c>
      <c r="E16" s="243" t="str">
        <f>Table4[[#This Row],[Vulnerabilities]]</f>
        <v>Unprotected hardware</v>
      </c>
      <c r="F16" s="264" t="str">
        <f>IF(Table4[[#This Row],[A ID]]&gt;0,Table4[[#This Row],[A ID]],"")</f>
        <v>A05</v>
      </c>
      <c r="G16" s="243" t="str">
        <f>Table4[[#This Row],[Asset]]</f>
        <v>Patient health information at rest</v>
      </c>
      <c r="H16" s="250" t="str">
        <f>IF(Table4[[#This Row],[Impact Description]]&gt;0,Table4[[#This Row],[Impact Description]],"")</f>
        <v>ePHI might be exposed to third parties if the storage medium of the navigation unit is improperly disposed of.</v>
      </c>
      <c r="I16" s="250" t="str">
        <f>IF(Table4[[#This Row],[Safety Impact 
(Risk ID'# or N/A)]]&gt;0,Table4[[#This Row],[Safety Impact 
(Risk ID'# or N/A)]],"")</f>
        <v>N/A</v>
      </c>
      <c r="J16" s="244" t="str">
        <f>Table4[[#This Row],[Security 
Risk 
Level]]</f>
        <v>LOW</v>
      </c>
      <c r="K16" s="250" t="str">
        <f>IF(Table4[[#This Row],[Security Risk Control Measures]]&gt;0,Table4[[#This Row],[Security Risk Control Measures]],"")</f>
        <v>C18: Physical lock of Navigation System service backdoor
C12: Use of  data Encryption while storing data
C15: Disposing temporary files
C14: The system ensures that data in logfile is masked with all available patient information</v>
      </c>
      <c r="L16" s="245" t="str">
        <f>Table4[[#This Row],[Security Risk LevelP]]</f>
        <v>LOW</v>
      </c>
      <c r="M16" s="250" t="str">
        <f>IF(Table4[[#This Row],[Residual Security Risk Acceptability Justification]]&gt;0,Table4[[#This Row],[Residual Security Risk Acceptability Justification]],"")</f>
        <v>N/A</v>
      </c>
    </row>
    <row r="17" spans="1:13" ht="85.5" x14ac:dyDescent="0.25">
      <c r="A17" s="244">
        <f>Table4[[#This Row],[
ID '#]]</f>
        <v>13</v>
      </c>
      <c r="B17" s="250" t="str">
        <f>IF(Table4[[#This Row],[A ID]]&gt;0,Table4[[#This Row],[T ID]],"")</f>
        <v>T06</v>
      </c>
      <c r="C17" s="243" t="str">
        <f>Table4[[#This Row],[Threat Event(s)]]</f>
        <v>Theft of system or hard drives</v>
      </c>
      <c r="D17" s="250" t="str">
        <f>IF(Table4[[#This Row],[V ID]]&gt;0,Table4[[#This Row],[V ID]],"")</f>
        <v>V24</v>
      </c>
      <c r="E17" s="243" t="str">
        <f>Table4[[#This Row],[Vulnerabilities]]</f>
        <v>Unprotected hardware</v>
      </c>
      <c r="F17" s="264" t="str">
        <f>IF(Table4[[#This Row],[A ID]]&gt;0,Table4[[#This Row],[A ID]],"")</f>
        <v>A01</v>
      </c>
      <c r="G17" s="243" t="str">
        <f>Table4[[#This Row],[Asset]]</f>
        <v>System resources</v>
      </c>
      <c r="H17" s="250" t="str">
        <f>IF(Table4[[#This Row],[Impact Description]]&gt;0,Table4[[#This Row],[Impact Description]],"")</f>
        <v>When parts of the Navigation system are stolen the navigation system might be rendered unavailable for use.</v>
      </c>
      <c r="I17" s="250" t="str">
        <f>IF(Table4[[#This Row],[Safety Impact 
(Risk ID'# or N/A)]]&gt;0,Table4[[#This Row],[Safety Impact 
(Risk ID'# or N/A)]],"")</f>
        <v>N/A</v>
      </c>
      <c r="J17" s="244" t="str">
        <f>Table4[[#This Row],[Security 
Risk 
Level]]</f>
        <v>MEDIUM</v>
      </c>
      <c r="K17" s="250" t="str">
        <f>IF(Table4[[#This Row],[Security Risk Control Measures]]&gt;0,Table4[[#This Row],[Security Risk Control Measures]],"")</f>
        <v xml:space="preserve">C18: Physical lock of Navigation System service backdoor.
C19: Navigation camera can be opened only with special tools.
</v>
      </c>
      <c r="L17" s="245" t="str">
        <f>Table4[[#This Row],[Security Risk LevelP]]</f>
        <v>LOW</v>
      </c>
      <c r="M17" s="250" t="str">
        <f>IF(Table4[[#This Row],[Residual Security Risk Acceptability Justification]]&gt;0,Table4[[#This Row],[Residual Security Risk Acceptability Justification]],"")</f>
        <v>N/A</v>
      </c>
    </row>
    <row r="18" spans="1:13" ht="114" x14ac:dyDescent="0.25">
      <c r="A18" s="244">
        <f>Table4[[#This Row],[
ID '#]]</f>
        <v>14</v>
      </c>
      <c r="B18" s="250" t="str">
        <f>IF(Table4[[#This Row],[A ID]]&gt;0,Table4[[#This Row],[T ID]],"")</f>
        <v>T07</v>
      </c>
      <c r="C18" s="243" t="str">
        <f>Table4[[#This Row],[Threat Event(s)]]</f>
        <v>Data theft via physical media</v>
      </c>
      <c r="D18" s="250" t="str">
        <f>IF(Table4[[#This Row],[V ID]]&gt;0,Table4[[#This Row],[V ID]],"")</f>
        <v>V22</v>
      </c>
      <c r="E18" s="243" t="str">
        <f>Table4[[#This Row],[Vulnerabilities]]</f>
        <v>Unprotected external USB Port</v>
      </c>
      <c r="F18" s="264" t="str">
        <f>IF(Table4[[#This Row],[A ID]]&gt;0,Table4[[#This Row],[A ID]],"")</f>
        <v>A05</v>
      </c>
      <c r="G18" s="243" t="str">
        <f>Table4[[#This Row],[Asset]]</f>
        <v>Patient health information at rest</v>
      </c>
      <c r="H18" s="250" t="str">
        <f>IF(Table4[[#This Row],[Impact Description]]&gt;0,Table4[[#This Row],[Impact Description]],"")</f>
        <v xml:space="preserve">The threat actor actively steals data off the navigation unit by inserting physical media such as USB Sticks or External Drives. </v>
      </c>
      <c r="I18" s="250" t="str">
        <f>IF(Table4[[#This Row],[Safety Impact 
(Risk ID'# or N/A)]]&gt;0,Table4[[#This Row],[Safety Impact 
(Risk ID'# or N/A)]],"")</f>
        <v>N/A</v>
      </c>
      <c r="J18" s="244" t="str">
        <f>Table4[[#This Row],[Security 
Risk 
Level]]</f>
        <v>LOW</v>
      </c>
      <c r="K18" s="250" t="str">
        <f>IF(Table4[[#This Row],[Security Risk Control Measures]]&gt;0,Table4[[#This Row],[Security Risk Control Measures]],"")</f>
        <v>C12: Use of  data Encryption while storing data
C15: Disposing temporary files
C14: The system ensures that data in logfile is masked with all available patient information</v>
      </c>
      <c r="L18" s="245" t="str">
        <f>Table4[[#This Row],[Security Risk LevelP]]</f>
        <v>LOW</v>
      </c>
      <c r="M18" s="250" t="str">
        <f>IF(Table4[[#This Row],[Residual Security Risk Acceptability Justification]]&gt;0,Table4[[#This Row],[Residual Security Risk Acceptability Justification]],"")</f>
        <v>N/A</v>
      </c>
    </row>
    <row r="19" spans="1:13" ht="142.5" x14ac:dyDescent="0.25">
      <c r="A19" s="244">
        <f>Table4[[#This Row],[
ID '#]]</f>
        <v>15</v>
      </c>
      <c r="B19" s="250" t="str">
        <f>IF(Table4[[#This Row],[A ID]]&gt;0,Table4[[#This Row],[T ID]],"")</f>
        <v>T16</v>
      </c>
      <c r="C19" s="243" t="str">
        <f>Table4[[#This Row],[Threat Event(s)]]</f>
        <v>Physical Manipulation of Hardware</v>
      </c>
      <c r="D19" s="250" t="str">
        <f>IF(Table4[[#This Row],[V ID]]&gt;0,Table4[[#This Row],[V ID]],"")</f>
        <v>V24</v>
      </c>
      <c r="E19" s="243" t="str">
        <f>Table4[[#This Row],[Vulnerabilities]]</f>
        <v>Unprotected hardware</v>
      </c>
      <c r="F19" s="264" t="str">
        <f>IF(Table4[[#This Row],[A ID]]&gt;0,Table4[[#This Row],[A ID]],"")</f>
        <v>A02</v>
      </c>
      <c r="G19" s="243" t="str">
        <f>Table4[[#This Row],[Asset]]</f>
        <v>Admin Password / Credentials / System Configuration / Certificates</v>
      </c>
      <c r="H19" s="250" t="str">
        <f>IF(Table4[[#This Row],[Impact Description]]&gt;0,Table4[[#This Row],[Impact Description]],"")</f>
        <v xml:space="preserve">Adversary with direct mal-intent gains local access to the navigation flex cart platform and installs hardware in order to spy and manipulate. Installed hardware may include HDMI, USB Splitters or even Keyloggers.  Once defenses are circumvented in order to gain local access, several other Assets such as user credentials or PHI may be threatened. </v>
      </c>
      <c r="I19" s="250" t="str">
        <f>IF(Table4[[#This Row],[Safety Impact 
(Risk ID'# or N/A)]]&gt;0,Table4[[#This Row],[Safety Impact 
(Risk ID'# or N/A)]],"")</f>
        <v>[RARC.RI190]</v>
      </c>
      <c r="J19" s="244" t="str">
        <f>Table4[[#This Row],[Security 
Risk 
Level]]</f>
        <v>MEDIUM</v>
      </c>
      <c r="K19" s="250" t="str">
        <f>IF(Table4[[#This Row],[Security Risk Control Measures]]&gt;0,Table4[[#This Row],[Security Risk Control Measures]],"")</f>
        <v xml:space="preserve">C18: Physical lock of Navigation System service backdoor.
C19: Navigation camera can be opened only with special tools.
</v>
      </c>
      <c r="L19" s="245" t="str">
        <f>Table4[[#This Row],[Security Risk LevelP]]</f>
        <v>LOW</v>
      </c>
      <c r="M19" s="250" t="str">
        <f>IF(Table4[[#This Row],[Residual Security Risk Acceptability Justification]]&gt;0,Table4[[#This Row],[Residual Security Risk Acceptability Justification]],"")</f>
        <v>N/A</v>
      </c>
    </row>
    <row r="20" spans="1:13" ht="85.5" x14ac:dyDescent="0.25">
      <c r="A20" s="244" t="str">
        <f>Table4[[#This Row],[
ID '#]]</f>
        <v>16.A</v>
      </c>
      <c r="B20" s="250" t="str">
        <f>IF(Table4[[#This Row],[A ID]]&gt;0,Table4[[#This Row],[T ID]],"")</f>
        <v>T21</v>
      </c>
      <c r="C20" s="243" t="str">
        <f>Table4[[#This Row],[Threat Event(s)]]</f>
        <v>Power Failure at primary facility</v>
      </c>
      <c r="D20" s="250" t="str">
        <f>IF(Table4[[#This Row],[V ID]]&gt;0,Table4[[#This Row],[V ID]],"")</f>
        <v>V24</v>
      </c>
      <c r="E20" s="243" t="str">
        <f>Table4[[#This Row],[Vulnerabilities]]</f>
        <v>Unprotected hardware</v>
      </c>
      <c r="F20" s="264" t="str">
        <f>IF(Table4[[#This Row],[A ID]]&gt;0,Table4[[#This Row],[A ID]],"")</f>
        <v>A01</v>
      </c>
      <c r="G20" s="243" t="str">
        <f>Table4[[#This Row],[Asset]]</f>
        <v>System resources</v>
      </c>
      <c r="H20" s="250" t="str">
        <f>IF(Table4[[#This Row],[Impact Description]]&gt;0,Table4[[#This Row],[Impact Description]],"")</f>
        <v>Adversary attacks power supply of the hospital or OR member cuts of power supply of navigation system by acccident. In both cases navigation system goes off to missing power.</v>
      </c>
      <c r="I20" s="250" t="str">
        <f>IF(Table4[[#This Row],[Safety Impact 
(Risk ID'# or N/A)]]&gt;0,Table4[[#This Row],[Safety Impact 
(Risk ID'# or N/A)]],"")</f>
        <v>[RARC.RI280]</v>
      </c>
      <c r="J20" s="244" t="str">
        <f>Table4[[#This Row],[Security 
Risk 
Level]]</f>
        <v>LOW</v>
      </c>
      <c r="K20" s="250" t="str">
        <f>IF(Table4[[#This Row],[Security Risk Control Measures]]&gt;0,Table4[[#This Row],[Security Risk Control Measures]],"")</f>
        <v>C25: Powersafe Unit shall be part of the system such that in a power failure user can shift to alternate power or save the existing data and have a secured exit from the application</v>
      </c>
      <c r="L20" s="245" t="str">
        <f>Table4[[#This Row],[Security Risk LevelP]]</f>
        <v>LOW</v>
      </c>
      <c r="M20" s="250" t="str">
        <f>IF(Table4[[#This Row],[Residual Security Risk Acceptability Justification]]&gt;0,Table4[[#This Row],[Residual Security Risk Acceptability Justification]],"")</f>
        <v>N/A</v>
      </c>
    </row>
    <row r="21" spans="1:13" ht="71.25" x14ac:dyDescent="0.25">
      <c r="A21" s="244" t="str">
        <f>Table4[[#This Row],[
ID '#]]</f>
        <v>16.B</v>
      </c>
      <c r="B21" s="250" t="str">
        <f>IF(Table4[[#This Row],[A ID]]&gt;0,Table4[[#This Row],[T ID]],"")</f>
        <v>T21</v>
      </c>
      <c r="C21" s="243" t="str">
        <f>Table4[[#This Row],[Threat Event(s)]]</f>
        <v>Power Failure at primary facility</v>
      </c>
      <c r="D21" s="250" t="str">
        <f>IF(Table4[[#This Row],[V ID]]&gt;0,Table4[[#This Row],[V ID]],"")</f>
        <v>V24</v>
      </c>
      <c r="E21" s="243" t="str">
        <f>Table4[[#This Row],[Vulnerabilities]]</f>
        <v>Unprotected hardware</v>
      </c>
      <c r="F21" s="264" t="str">
        <f>IF(Table4[[#This Row],[A ID]]&gt;0,Table4[[#This Row],[A ID]],"")</f>
        <v>A01</v>
      </c>
      <c r="G21" s="243" t="str">
        <f>Table4[[#This Row],[Asset]]</f>
        <v>System resources</v>
      </c>
      <c r="H21" s="250" t="str">
        <f>IF(Table4[[#This Row],[Impact Description]]&gt;0,Table4[[#This Row],[Impact Description]],"")</f>
        <v>Adversary attacks power supply of the hospital or OR member cuts of power supply of navigation system by acccident. In both cases navigation system goes off to missing power.</v>
      </c>
      <c r="I21" s="250" t="str">
        <f>IF(Table4[[#This Row],[Safety Impact 
(Risk ID'# or N/A)]]&gt;0,Table4[[#This Row],[Safety Impact 
(Risk ID'# or N/A)]],"")</f>
        <v>[RARC.RI280]</v>
      </c>
      <c r="J21" s="244" t="str">
        <f>Table4[[#This Row],[Security 
Risk 
Level]]</f>
        <v>LOW</v>
      </c>
      <c r="K21" s="250" t="str">
        <f>IF(Table4[[#This Row],[Security Risk Control Measures]]&gt;0,Table4[[#This Row],[Security Risk Control Measures]],"")</f>
        <v>None</v>
      </c>
      <c r="L21" s="245" t="str">
        <f>Table4[[#This Row],[Security Risk LevelP]]</f>
        <v>LOW</v>
      </c>
      <c r="M21" s="250" t="str">
        <f>IF(Table4[[#This Row],[Residual Security Risk Acceptability Justification]]&gt;0,Table4[[#This Row],[Residual Security Risk Acceptability Justification]],"")</f>
        <v>Complete power failure is highly unikely in a medical OR facility. Navigation system can not continue if there is no power at the OR facility.</v>
      </c>
    </row>
    <row r="22" spans="1:13" ht="136.15" customHeight="1" x14ac:dyDescent="0.25">
      <c r="A22" s="244">
        <f>Table4[[#This Row],[
ID '#]]</f>
        <v>17</v>
      </c>
      <c r="B22" s="250" t="str">
        <f>IF(Table4[[#This Row],[A ID]]&gt;0,Table4[[#This Row],[T ID]],"")</f>
        <v>T17</v>
      </c>
      <c r="C22" s="243" t="str">
        <f>Table4[[#This Row],[Threat Event(s)]]</f>
        <v>Gather information using open source discovery of organizational information</v>
      </c>
      <c r="D22" s="250" t="str">
        <f>IF(Table4[[#This Row],[V ID]]&gt;0,Table4[[#This Row],[V ID]],"")</f>
        <v>V21</v>
      </c>
      <c r="E22" s="243" t="str">
        <f>Table4[[#This Row],[Vulnerabilities]]</f>
        <v>Unprotected network port</v>
      </c>
      <c r="F22" s="264" t="str">
        <f>IF(Table4[[#This Row],[A ID]]&gt;0,Table4[[#This Row],[A ID]],"")</f>
        <v>A01</v>
      </c>
      <c r="G22" s="243" t="str">
        <f>Table4[[#This Row],[Asset]]</f>
        <v>System resources</v>
      </c>
      <c r="H22" s="250" t="str">
        <f>IF(Table4[[#This Row],[Impact Description]]&gt;0,Table4[[#This Row],[Impact Description]],"")</f>
        <v>Adversary mines publiclly accessible information togather information about organizational information systems, business processes, users or personnel, or external relationships that the adversary can subsequently employ in support of an attack. That information is used for an attack via network.</v>
      </c>
      <c r="I22" s="250" t="str">
        <f>IF(Table4[[#This Row],[Safety Impact 
(Risk ID'# or N/A)]]&gt;0,Table4[[#This Row],[Safety Impact 
(Risk ID'# or N/A)]],"")</f>
        <v>[RARC.RI040]</v>
      </c>
      <c r="J22" s="244" t="str">
        <f>Table4[[#This Row],[Security 
Risk 
Level]]</f>
        <v>MEDIUM</v>
      </c>
      <c r="K22" s="250" t="str">
        <f>IF(Table4[[#This Row],[Security Risk Control Measures]]&gt;0,Table4[[#This Row],[Security Risk Control Measures]],"")</f>
        <v xml:space="preserve">C2: A firewall shall be installed and activated. Unused ports and services disabled
C8: Only ‘view-only’ remote access to the navigation system when a “Navigation User” is logged in
C9: Protect FP8000 camera from being accessed from the hospital network
</v>
      </c>
      <c r="L22" s="245" t="str">
        <f>Table4[[#This Row],[Security Risk LevelP]]</f>
        <v>LOW</v>
      </c>
      <c r="M22" s="250" t="str">
        <f>IF(Table4[[#This Row],[Residual Security Risk Acceptability Justification]]&gt;0,Table4[[#This Row],[Residual Security Risk Acceptability Justification]],"")</f>
        <v>N/A</v>
      </c>
    </row>
    <row r="23" spans="1:13" ht="99.75" x14ac:dyDescent="0.25">
      <c r="A23" s="244">
        <f>Table4[[#This Row],[
ID '#]]</f>
        <v>18</v>
      </c>
      <c r="B23" s="250" t="str">
        <f>IF(Table4[[#This Row],[A ID]]&gt;0,Table4[[#This Row],[T ID]],"")</f>
        <v>T01</v>
      </c>
      <c r="C23" s="243" t="str">
        <f>Table4[[#This Row],[Threat Event(s)]]</f>
        <v>Deliver undirected malware</v>
      </c>
      <c r="D23" s="250" t="str">
        <f>IF(Table4[[#This Row],[V ID]]&gt;0,Table4[[#This Row],[V ID]],"")</f>
        <v>V13</v>
      </c>
      <c r="E23" s="243" t="str">
        <f>Table4[[#This Row],[Vulnerabilities]]</f>
        <v>Defect or bug in Stryker software</v>
      </c>
      <c r="F23" s="264" t="str">
        <f>IF(Table4[[#This Row],[A ID]]&gt;0,Table4[[#This Row],[A ID]],"")</f>
        <v>A01</v>
      </c>
      <c r="G23" s="243" t="str">
        <f>Table4[[#This Row],[Asset]]</f>
        <v>System resources</v>
      </c>
      <c r="H23" s="250" t="str">
        <f>IF(Table4[[#This Row],[Impact Description]]&gt;0,Table4[[#This Row],[Impact Description]],"")</f>
        <v xml:space="preserve">Malicious utilization of  computer resources and computing power, incl. denial of service attacks, ransomware deployment, Bitcoin mining, etc., ) due to discovered defect or bug in Stryker software. </v>
      </c>
      <c r="I23" s="250" t="str">
        <f>IF(Table4[[#This Row],[Safety Impact 
(Risk ID'# or N/A)]]&gt;0,Table4[[#This Row],[Safety Impact 
(Risk ID'# or N/A)]],"")</f>
        <v>[RARC.RI040]</v>
      </c>
      <c r="J23" s="244" t="str">
        <f>Table4[[#This Row],[Security 
Risk 
Level]]</f>
        <v>MEDIUM</v>
      </c>
      <c r="K23" s="250" t="str">
        <f>IF(Table4[[#This Row],[Security Risk Control Measures]]&gt;0,Table4[[#This Row],[Security Risk Control Measures]],"")</f>
        <v>C1: Only Stryker approved applications can be executed by the "Navigation User"
C2: A firewall shall be installed and activated. Unused ports and services disabled</v>
      </c>
      <c r="L23" s="245" t="str">
        <f>Table4[[#This Row],[Security Risk LevelP]]</f>
        <v>LOW</v>
      </c>
      <c r="M23" s="250" t="str">
        <f>IF(Table4[[#This Row],[Residual Security Risk Acceptability Justification]]&gt;0,Table4[[#This Row],[Residual Security Risk Acceptability Justification]],"")</f>
        <v>N/A</v>
      </c>
    </row>
    <row r="24" spans="1:13" ht="114" x14ac:dyDescent="0.25">
      <c r="A24" s="244">
        <f>Table4[[#This Row],[
ID '#]]</f>
        <v>19</v>
      </c>
      <c r="B24" s="250" t="str">
        <f>IF(Table4[[#This Row],[A ID]]&gt;0,Table4[[#This Row],[T ID]],"")</f>
        <v>T05</v>
      </c>
      <c r="C24" s="243" t="str">
        <f>Table4[[#This Row],[Threat Event(s)]]</f>
        <v xml:space="preserve">Conduct scavenging of ePHI at rest </v>
      </c>
      <c r="D24" s="250" t="str">
        <f>IF(Table4[[#This Row],[V ID]]&gt;0,Table4[[#This Row],[V ID]],"")</f>
        <v>V04</v>
      </c>
      <c r="E24" s="243" t="str">
        <f>Table4[[#This Row],[Vulnerabilities]]</f>
        <v>Insecure Boot / Boot for external media</v>
      </c>
      <c r="F24" s="264" t="str">
        <f>IF(Table4[[#This Row],[A ID]]&gt;0,Table4[[#This Row],[A ID]],"")</f>
        <v>A05</v>
      </c>
      <c r="G24" s="243" t="str">
        <f>Table4[[#This Row],[Asset]]</f>
        <v>Patient health information at rest</v>
      </c>
      <c r="H24" s="250" t="str">
        <f>IF(Table4[[#This Row],[Impact Description]]&gt;0,Table4[[#This Row],[Impact Description]],"")</f>
        <v>The threat actor actively steals data  off the navigation unit by booting the system with an manipulated / self owned operating system to access the harddrive data and bypass the user role system provided by the original Stryker operating system.</v>
      </c>
      <c r="I24" s="250" t="str">
        <f>IF(Table4[[#This Row],[Safety Impact 
(Risk ID'# or N/A)]]&gt;0,Table4[[#This Row],[Safety Impact 
(Risk ID'# or N/A)]],"")</f>
        <v>[RARC.RI190]</v>
      </c>
      <c r="J24" s="244" t="str">
        <f>Table4[[#This Row],[Security 
Risk 
Level]]</f>
        <v>MEDIUM</v>
      </c>
      <c r="K24" s="250" t="str">
        <f>IF(Table4[[#This Row],[Security Risk Control Measures]]&gt;0,Table4[[#This Row],[Security Risk Control Measures]],"")</f>
        <v xml:space="preserve">C3: Boot menu is protected by password
C5: It shall not be possible to manipulate system files or install malicious software in these sections
</v>
      </c>
      <c r="L24" s="245" t="str">
        <f>Table4[[#This Row],[Security Risk LevelP]]</f>
        <v>LOW</v>
      </c>
      <c r="M24" s="250" t="str">
        <f>IF(Table4[[#This Row],[Residual Security Risk Acceptability Justification]]&gt;0,Table4[[#This Row],[Residual Security Risk Acceptability Justification]],"")</f>
        <v>N/A</v>
      </c>
    </row>
    <row r="25" spans="1:13" ht="156.75" x14ac:dyDescent="0.25">
      <c r="A25" s="247">
        <f>Table4[[#This Row],[
ID '#]]</f>
        <v>20</v>
      </c>
      <c r="B25" s="251" t="str">
        <f>IF(Table4[[#This Row],[A ID]]&gt;0,Table4[[#This Row],[T ID]],"")</f>
        <v>T24</v>
      </c>
      <c r="C25" s="246" t="str">
        <f>Table4[[#This Row],[Threat Event(s)]]</f>
        <v>Manipulation of navigation camera firmware / memory</v>
      </c>
      <c r="D25" s="251" t="str">
        <f>IF(Table4[[#This Row],[V ID]]&gt;0,Table4[[#This Row],[V ID]],"")</f>
        <v>V24</v>
      </c>
      <c r="E25" s="246" t="str">
        <f>Table4[[#This Row],[Vulnerabilities]]</f>
        <v>Unprotected hardware</v>
      </c>
      <c r="F25" s="265" t="str">
        <f>IF(Table4[[#This Row],[A ID]]&gt;0,Table4[[#This Row],[A ID]],"")</f>
        <v>A09</v>
      </c>
      <c r="G25" s="246" t="str">
        <f>Table4[[#This Row],[Asset]]</f>
        <v>Navigation Accuracy</v>
      </c>
      <c r="H25" s="251" t="str">
        <f>IF(Table4[[#This Row],[Impact Description]]&gt;0,Table4[[#This Row],[Impact Description]],"")</f>
        <v xml:space="preserve">The threat actor manipulates the memory / firmware of navigation camera with the goal to bring the calibration off / manipulate the firmware to reduce navigation accuracy. </v>
      </c>
      <c r="I25" s="251" t="str">
        <f>IF(Table4[[#This Row],[Safety Impact 
(Risk ID'# or N/A)]]&gt;0,Table4[[#This Row],[Safety Impact 
(Risk ID'# or N/A)]],"")</f>
        <v>[RARC.RI190]</v>
      </c>
      <c r="J25" s="247" t="str">
        <f>Table4[[#This Row],[Security 
Risk 
Level]]</f>
        <v>MEDIUM</v>
      </c>
      <c r="K25" s="251" t="str">
        <f>IF(Table4[[#This Row],[Security Risk Control Measures]]&gt;0,Table4[[#This Row],[Security Risk Control Measures]],"")</f>
        <v>C2: A firewall shall be installed and activated. Unused ports and services disabled
C8: Only ‘view-only’ remote access to the navigation system when a “Navigation User” is logged in
C9: Protect FP8000 camera from being accessed from the hospital network</v>
      </c>
      <c r="L25" s="248" t="str">
        <f>Table4[[#This Row],[Security Risk LevelP]]</f>
        <v>LOW</v>
      </c>
      <c r="M25" s="251" t="str">
        <f>IF(Table4[[#This Row],[Residual Security Risk Acceptability Justification]]&gt;0,Table4[[#This Row],[Residual Security Risk Acceptability Justification]],"")</f>
        <v>N/A</v>
      </c>
    </row>
    <row r="27" spans="1:13" s="32" customFormat="1" ht="14.25" x14ac:dyDescent="0.15">
      <c r="A27" s="272" t="s">
        <v>170</v>
      </c>
      <c r="C27" s="266"/>
    </row>
    <row r="28" spans="1:13" s="32" customFormat="1" ht="32.25" customHeight="1" x14ac:dyDescent="0.15">
      <c r="B28" s="285" t="s">
        <v>171</v>
      </c>
      <c r="C28" s="285"/>
      <c r="D28" s="285"/>
      <c r="E28" s="285"/>
      <c r="F28" s="285"/>
      <c r="G28" s="285"/>
      <c r="H28" s="285"/>
    </row>
  </sheetData>
  <mergeCells count="1">
    <mergeCell ref="B28:H28"/>
  </mergeCells>
  <conditionalFormatting sqref="L6:L9">
    <cfRule type="cellIs" dxfId="60" priority="1" operator="equal">
      <formula>"Critical"</formula>
    </cfRule>
    <cfRule type="cellIs" dxfId="59" priority="2" operator="equal">
      <formula>"HIGH"</formula>
    </cfRule>
    <cfRule type="cellIs" dxfId="58" priority="3" operator="equal">
      <formula>"Medium"</formula>
    </cfRule>
    <cfRule type="cellIs" dxfId="57" priority="4" operator="equal">
      <formula>"None"</formula>
    </cfRule>
    <cfRule type="cellIs" dxfId="56" priority="5" operator="equal">
      <formula>"Low"</formula>
    </cfRule>
  </conditionalFormatting>
  <conditionalFormatting sqref="J5:J25">
    <cfRule type="cellIs" dxfId="55" priority="11" operator="equal">
      <formula>"Critical"</formula>
    </cfRule>
    <cfRule type="cellIs" dxfId="54" priority="12" operator="equal">
      <formula>"HIGH"</formula>
    </cfRule>
    <cfRule type="cellIs" dxfId="53" priority="13" operator="equal">
      <formula>"Medium"</formula>
    </cfRule>
    <cfRule type="cellIs" dxfId="52" priority="14" operator="equal">
      <formula>"None"</formula>
    </cfRule>
    <cfRule type="cellIs" dxfId="51" priority="15" operator="equal">
      <formula>"Low"</formula>
    </cfRule>
  </conditionalFormatting>
  <conditionalFormatting sqref="L5">
    <cfRule type="cellIs" dxfId="50" priority="6" operator="equal">
      <formula>"Critical"</formula>
    </cfRule>
    <cfRule type="cellIs" dxfId="49" priority="7" operator="equal">
      <formula>"HIGH"</formula>
    </cfRule>
    <cfRule type="cellIs" dxfId="48" priority="8" operator="equal">
      <formula>"Medium"</formula>
    </cfRule>
    <cfRule type="cellIs" dxfId="47" priority="9" operator="equal">
      <formula>"None"</formula>
    </cfRule>
    <cfRule type="cellIs" dxfId="46" priority="10" operator="equal">
      <formula>"Low"</formula>
    </cfRule>
  </conditionalFormatting>
  <pageMargins left="0.7" right="0.7" top="0.75" bottom="0.75" header="0.3" footer="0.3"/>
  <pageSetup scale="45"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rowBreaks count="1" manualBreakCount="1">
    <brk id="15" max="12" man="1"/>
  </rowBreaks>
  <legacyDrawingHF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R30"/>
  <sheetViews>
    <sheetView view="pageBreakPreview" zoomScale="80" zoomScaleNormal="100" zoomScaleSheetLayoutView="80" workbookViewId="0">
      <selection activeCell="B17" sqref="B17"/>
    </sheetView>
  </sheetViews>
  <sheetFormatPr defaultColWidth="9.140625" defaultRowHeight="15" x14ac:dyDescent="0.25"/>
  <cols>
    <col min="1" max="1" width="2.28515625" customWidth="1"/>
    <col min="2" max="2" width="15.28515625" customWidth="1"/>
    <col min="4" max="4" width="5.28515625" customWidth="1"/>
    <col min="7" max="7" width="5.42578125" customWidth="1"/>
    <col min="11" max="11" width="5.28515625" customWidth="1"/>
    <col min="14" max="14" width="5.140625" customWidth="1"/>
    <col min="16" max="16" width="13.85546875" customWidth="1"/>
    <col min="17" max="17" width="11" customWidth="1"/>
    <col min="18" max="18" width="17" customWidth="1"/>
  </cols>
  <sheetData>
    <row r="1" spans="2:18" s="75" customFormat="1" ht="27.75" customHeight="1" x14ac:dyDescent="0.2">
      <c r="B1" s="93" t="s">
        <v>166</v>
      </c>
    </row>
    <row r="2" spans="2:18" s="75" customFormat="1" thickBot="1" x14ac:dyDescent="0.25"/>
    <row r="3" spans="2:18" s="75" customFormat="1" ht="18.75" thickBot="1" x14ac:dyDescent="0.3">
      <c r="B3" s="296" t="s">
        <v>81</v>
      </c>
      <c r="C3" s="297"/>
      <c r="D3" s="297"/>
      <c r="E3" s="297"/>
      <c r="F3" s="297"/>
      <c r="G3" s="297"/>
      <c r="H3" s="297"/>
      <c r="I3" s="297"/>
      <c r="J3" s="297"/>
      <c r="K3" s="297"/>
      <c r="L3" s="297"/>
      <c r="M3" s="297"/>
      <c r="N3" s="298"/>
      <c r="P3" s="296" t="s">
        <v>66</v>
      </c>
      <c r="Q3" s="297"/>
      <c r="R3" s="298"/>
    </row>
    <row r="4" spans="2:18" s="75" customFormat="1" ht="16.5" thickBot="1" x14ac:dyDescent="0.25">
      <c r="B4" s="303" t="s">
        <v>82</v>
      </c>
      <c r="C4" s="304"/>
      <c r="D4" s="305"/>
      <c r="E4" s="303" t="s">
        <v>83</v>
      </c>
      <c r="F4" s="304"/>
      <c r="G4" s="305"/>
      <c r="H4" s="303" t="s">
        <v>84</v>
      </c>
      <c r="I4" s="304"/>
      <c r="J4" s="304"/>
      <c r="K4" s="305"/>
      <c r="L4" s="306" t="s">
        <v>85</v>
      </c>
      <c r="M4" s="307"/>
      <c r="N4" s="308"/>
      <c r="P4" s="94"/>
      <c r="Q4" s="95" t="s">
        <v>127</v>
      </c>
      <c r="R4" s="96" t="s">
        <v>73</v>
      </c>
    </row>
    <row r="5" spans="2:18" s="75" customFormat="1" ht="16.5" thickBot="1" x14ac:dyDescent="0.25">
      <c r="B5" s="97" t="s">
        <v>86</v>
      </c>
      <c r="C5" s="97" t="s">
        <v>87</v>
      </c>
      <c r="D5" s="97" t="s">
        <v>88</v>
      </c>
      <c r="E5" s="97" t="s">
        <v>89</v>
      </c>
      <c r="F5" s="97" t="s">
        <v>87</v>
      </c>
      <c r="G5" s="97" t="s">
        <v>88</v>
      </c>
      <c r="H5" s="97" t="s">
        <v>86</v>
      </c>
      <c r="I5" s="310" t="s">
        <v>87</v>
      </c>
      <c r="J5" s="311"/>
      <c r="K5" s="97" t="s">
        <v>88</v>
      </c>
      <c r="L5" s="97" t="s">
        <v>86</v>
      </c>
      <c r="M5" s="97" t="s">
        <v>87</v>
      </c>
      <c r="N5" s="97" t="s">
        <v>88</v>
      </c>
      <c r="P5" s="98"/>
      <c r="Q5" s="99" t="s">
        <v>49</v>
      </c>
      <c r="R5" s="100">
        <v>0.04</v>
      </c>
    </row>
    <row r="6" spans="2:18" s="75" customFormat="1" ht="15.75" x14ac:dyDescent="0.2">
      <c r="B6" s="101" t="s">
        <v>78</v>
      </c>
      <c r="C6" s="102">
        <v>0.85</v>
      </c>
      <c r="D6" s="103" t="s">
        <v>58</v>
      </c>
      <c r="E6" s="101" t="s">
        <v>56</v>
      </c>
      <c r="F6" s="102">
        <v>0.77</v>
      </c>
      <c r="G6" s="104" t="s">
        <v>90</v>
      </c>
      <c r="H6" s="101" t="s">
        <v>77</v>
      </c>
      <c r="I6" s="105">
        <v>0.85</v>
      </c>
      <c r="J6" s="106">
        <v>0.85</v>
      </c>
      <c r="K6" s="103" t="s">
        <v>58</v>
      </c>
      <c r="L6" s="101" t="s">
        <v>77</v>
      </c>
      <c r="M6" s="107">
        <v>0.85</v>
      </c>
      <c r="N6" s="108" t="s">
        <v>58</v>
      </c>
      <c r="P6" s="98"/>
      <c r="Q6" s="109" t="s">
        <v>56</v>
      </c>
      <c r="R6" s="110">
        <v>0.2</v>
      </c>
    </row>
    <row r="7" spans="2:18" s="75" customFormat="1" ht="15.75" x14ac:dyDescent="0.2">
      <c r="B7" s="101" t="s">
        <v>80</v>
      </c>
      <c r="C7" s="111">
        <v>0.62</v>
      </c>
      <c r="D7" s="103" t="s">
        <v>91</v>
      </c>
      <c r="E7" s="101" t="s">
        <v>65</v>
      </c>
      <c r="F7" s="111">
        <v>0.44</v>
      </c>
      <c r="G7" s="104" t="s">
        <v>92</v>
      </c>
      <c r="H7" s="101" t="s">
        <v>56</v>
      </c>
      <c r="I7" s="112">
        <v>0.62</v>
      </c>
      <c r="J7" s="106">
        <v>0.68</v>
      </c>
      <c r="K7" s="103" t="s">
        <v>90</v>
      </c>
      <c r="L7" s="101" t="s">
        <v>76</v>
      </c>
      <c r="M7" s="113">
        <v>0.62</v>
      </c>
      <c r="N7" s="108" t="s">
        <v>93</v>
      </c>
      <c r="P7" s="98"/>
      <c r="Q7" s="114" t="s">
        <v>55</v>
      </c>
      <c r="R7" s="110">
        <v>0.5</v>
      </c>
    </row>
    <row r="8" spans="2:18" s="75" customFormat="1" ht="15.75" x14ac:dyDescent="0.2">
      <c r="B8" s="101" t="s">
        <v>79</v>
      </c>
      <c r="C8" s="111">
        <v>0.55000000000000004</v>
      </c>
      <c r="D8" s="103" t="s">
        <v>90</v>
      </c>
      <c r="E8" s="101"/>
      <c r="F8" s="111"/>
      <c r="G8" s="103"/>
      <c r="H8" s="101" t="s">
        <v>65</v>
      </c>
      <c r="I8" s="112">
        <v>0.27</v>
      </c>
      <c r="J8" s="106">
        <v>0.5</v>
      </c>
      <c r="K8" s="103" t="s">
        <v>92</v>
      </c>
      <c r="L8" s="101"/>
      <c r="M8" s="106"/>
      <c r="N8" s="108"/>
      <c r="P8" s="98"/>
      <c r="Q8" s="115" t="s">
        <v>65</v>
      </c>
      <c r="R8" s="110">
        <v>0.8</v>
      </c>
    </row>
    <row r="9" spans="2:18" s="75" customFormat="1" ht="15.75" x14ac:dyDescent="0.2">
      <c r="B9" s="101" t="s">
        <v>75</v>
      </c>
      <c r="C9" s="111">
        <v>0.2</v>
      </c>
      <c r="D9" s="108" t="s">
        <v>94</v>
      </c>
      <c r="E9" s="132"/>
      <c r="F9" s="131"/>
      <c r="G9" s="186"/>
      <c r="H9" s="101"/>
      <c r="I9" s="112"/>
      <c r="J9" s="106"/>
      <c r="K9" s="108"/>
      <c r="L9" s="101"/>
      <c r="M9" s="106"/>
      <c r="N9" s="108"/>
      <c r="P9" s="98"/>
      <c r="Q9" s="125" t="s">
        <v>105</v>
      </c>
      <c r="R9" s="110">
        <v>1</v>
      </c>
    </row>
    <row r="10" spans="2:18" s="75" customFormat="1" ht="16.5" thickBot="1" x14ac:dyDescent="0.25">
      <c r="B10" s="116"/>
      <c r="C10" s="117"/>
      <c r="D10" s="118"/>
      <c r="E10" s="119"/>
      <c r="F10" s="120"/>
      <c r="G10" s="121"/>
      <c r="H10" s="116"/>
      <c r="I10" s="122"/>
      <c r="J10" s="123"/>
      <c r="K10" s="118"/>
      <c r="L10" s="116"/>
      <c r="M10" s="123"/>
      <c r="N10" s="118"/>
      <c r="P10" s="124"/>
      <c r="R10" s="110"/>
    </row>
    <row r="11" spans="2:18" s="75" customFormat="1" thickBot="1" x14ac:dyDescent="0.25"/>
    <row r="12" spans="2:18" s="75" customFormat="1" ht="18.75" thickBot="1" x14ac:dyDescent="0.3">
      <c r="B12" s="296" t="s">
        <v>95</v>
      </c>
      <c r="C12" s="297"/>
      <c r="D12" s="297"/>
      <c r="E12" s="297"/>
      <c r="F12" s="297"/>
      <c r="G12" s="297"/>
      <c r="H12" s="297"/>
      <c r="I12" s="297"/>
      <c r="J12" s="297"/>
      <c r="K12" s="297"/>
      <c r="L12" s="297"/>
      <c r="M12" s="297"/>
      <c r="N12" s="298"/>
      <c r="P12" s="163" t="s">
        <v>176</v>
      </c>
      <c r="Q12" s="127" t="s">
        <v>125</v>
      </c>
    </row>
    <row r="13" spans="2:18" s="75" customFormat="1" ht="16.5" thickBot="1" x14ac:dyDescent="0.25">
      <c r="B13" s="299" t="s">
        <v>96</v>
      </c>
      <c r="C13" s="300"/>
      <c r="D13" s="300"/>
      <c r="E13" s="300"/>
      <c r="F13" s="300"/>
      <c r="G13" s="301"/>
      <c r="H13" s="300"/>
      <c r="I13" s="300"/>
      <c r="J13" s="300"/>
      <c r="K13" s="300"/>
      <c r="L13" s="300"/>
      <c r="M13" s="300"/>
      <c r="N13" s="302"/>
      <c r="P13" s="101"/>
      <c r="Q13" s="106" t="s">
        <v>177</v>
      </c>
    </row>
    <row r="14" spans="2:18" s="75" customFormat="1" thickBot="1" x14ac:dyDescent="0.25">
      <c r="B14" s="97" t="s">
        <v>86</v>
      </c>
      <c r="C14" s="97" t="s">
        <v>87</v>
      </c>
      <c r="D14" s="97" t="s">
        <v>88</v>
      </c>
      <c r="E14" s="126"/>
      <c r="F14" s="126"/>
      <c r="G14" s="126"/>
      <c r="H14" s="126"/>
      <c r="I14" s="126"/>
      <c r="J14" s="126"/>
      <c r="K14" s="126"/>
      <c r="L14" s="126"/>
      <c r="M14" s="126"/>
      <c r="N14" s="127"/>
      <c r="P14" s="116"/>
      <c r="Q14" s="123"/>
    </row>
    <row r="15" spans="2:18" s="75" customFormat="1" ht="17.25" x14ac:dyDescent="0.3">
      <c r="B15" s="128" t="s">
        <v>77</v>
      </c>
      <c r="C15" s="102">
        <v>0</v>
      </c>
      <c r="D15" s="129" t="s">
        <v>58</v>
      </c>
      <c r="E15" s="130" t="s">
        <v>172</v>
      </c>
      <c r="F15" s="131"/>
      <c r="G15" s="131"/>
      <c r="H15" s="131"/>
      <c r="J15" s="131"/>
      <c r="K15" s="131"/>
      <c r="L15" s="131"/>
      <c r="M15" s="131"/>
      <c r="N15" s="106"/>
    </row>
    <row r="16" spans="2:18" s="75" customFormat="1" ht="14.25" x14ac:dyDescent="0.2">
      <c r="B16" s="132" t="s">
        <v>56</v>
      </c>
      <c r="C16" s="111">
        <v>0.22</v>
      </c>
      <c r="D16" s="133" t="s">
        <v>90</v>
      </c>
      <c r="E16" s="131"/>
      <c r="F16" s="131"/>
      <c r="G16" s="131"/>
      <c r="H16" s="131"/>
      <c r="I16" s="131"/>
      <c r="J16" s="131"/>
      <c r="K16" s="131"/>
      <c r="L16" s="131"/>
      <c r="M16" s="131"/>
      <c r="N16" s="106"/>
    </row>
    <row r="17" spans="2:17" s="75" customFormat="1" ht="14.25" x14ac:dyDescent="0.2">
      <c r="B17" s="132" t="s">
        <v>65</v>
      </c>
      <c r="C17" s="111">
        <v>0.56000000000000005</v>
      </c>
      <c r="D17" s="133" t="s">
        <v>92</v>
      </c>
      <c r="E17" s="131"/>
      <c r="F17" s="131"/>
      <c r="G17" s="131"/>
      <c r="H17" s="131"/>
      <c r="I17" s="131"/>
      <c r="J17" s="131"/>
      <c r="K17" s="131"/>
      <c r="L17" s="131"/>
      <c r="M17" s="131"/>
      <c r="N17" s="106"/>
    </row>
    <row r="18" spans="2:17" s="75" customFormat="1" thickBot="1" x14ac:dyDescent="0.25">
      <c r="B18" s="119"/>
      <c r="C18" s="117"/>
      <c r="D18" s="134"/>
      <c r="E18" s="120"/>
      <c r="F18" s="120"/>
      <c r="G18" s="120"/>
      <c r="H18" s="120"/>
      <c r="I18" s="120"/>
      <c r="J18" s="120"/>
      <c r="K18" s="120"/>
      <c r="L18" s="120"/>
      <c r="M18" s="120"/>
      <c r="N18" s="123"/>
    </row>
    <row r="19" spans="2:17" s="75" customFormat="1" thickBot="1" x14ac:dyDescent="0.25"/>
    <row r="20" spans="2:17" s="75" customFormat="1" ht="18.75" thickBot="1" x14ac:dyDescent="0.3">
      <c r="B20" s="296" t="s">
        <v>69</v>
      </c>
      <c r="C20" s="297"/>
      <c r="D20" s="297"/>
      <c r="E20" s="297"/>
      <c r="F20" s="297"/>
      <c r="G20" s="297"/>
      <c r="H20" s="297"/>
      <c r="I20" s="297"/>
      <c r="J20" s="297"/>
      <c r="K20" s="297"/>
      <c r="L20" s="297"/>
      <c r="M20" s="297"/>
      <c r="N20" s="298"/>
    </row>
    <row r="21" spans="2:17" s="75" customFormat="1" ht="42.6" customHeight="1" thickBot="1" x14ac:dyDescent="0.25">
      <c r="B21" s="135" t="s">
        <v>74</v>
      </c>
      <c r="C21" s="312" t="s">
        <v>97</v>
      </c>
      <c r="D21" s="313"/>
      <c r="E21" s="313"/>
      <c r="F21" s="313"/>
      <c r="G21" s="313"/>
      <c r="H21" s="313"/>
      <c r="I21" s="313"/>
      <c r="J21" s="313"/>
      <c r="K21" s="313"/>
      <c r="L21" s="313"/>
      <c r="M21" s="314"/>
      <c r="N21" s="136" t="s">
        <v>98</v>
      </c>
    </row>
    <row r="22" spans="2:17" s="75" customFormat="1" ht="43.9" customHeight="1" thickBot="1" x14ac:dyDescent="0.25">
      <c r="B22" s="137" t="s">
        <v>99</v>
      </c>
      <c r="C22" s="315" t="s">
        <v>100</v>
      </c>
      <c r="D22" s="313"/>
      <c r="E22" s="313"/>
      <c r="F22" s="313"/>
      <c r="G22" s="313"/>
      <c r="H22" s="313"/>
      <c r="I22" s="313"/>
      <c r="J22" s="313"/>
      <c r="K22" s="313"/>
      <c r="L22" s="313"/>
      <c r="M22" s="314"/>
      <c r="N22" s="138" t="s">
        <v>101</v>
      </c>
      <c r="O22" s="139"/>
      <c r="P22" s="139"/>
      <c r="Q22" s="139"/>
    </row>
    <row r="23" spans="2:17" s="75" customFormat="1" ht="16.5" thickBot="1" x14ac:dyDescent="0.25">
      <c r="B23" s="137"/>
      <c r="C23" s="315"/>
      <c r="D23" s="313"/>
      <c r="E23" s="313"/>
      <c r="F23" s="313"/>
      <c r="G23" s="313"/>
      <c r="H23" s="313"/>
      <c r="I23" s="313"/>
      <c r="J23" s="313"/>
      <c r="K23" s="313"/>
      <c r="L23" s="313"/>
      <c r="M23" s="314"/>
      <c r="N23" s="138"/>
    </row>
    <row r="24" spans="2:17" s="75" customFormat="1" ht="14.25" x14ac:dyDescent="0.2"/>
    <row r="25" spans="2:17" s="75" customFormat="1" ht="14.25" x14ac:dyDescent="0.2">
      <c r="B25" s="75" t="s">
        <v>102</v>
      </c>
    </row>
    <row r="26" spans="2:17" s="75" customFormat="1" ht="262.5" customHeight="1" x14ac:dyDescent="0.2">
      <c r="B26" s="52" t="s">
        <v>103</v>
      </c>
      <c r="C26" s="309" t="s">
        <v>104</v>
      </c>
      <c r="D26" s="309"/>
      <c r="E26" s="309"/>
      <c r="F26" s="309"/>
      <c r="G26" s="309"/>
      <c r="H26" s="309"/>
      <c r="I26" s="309"/>
      <c r="J26" s="309"/>
    </row>
    <row r="29" spans="2:17" x14ac:dyDescent="0.25">
      <c r="B29" s="29" t="s">
        <v>170</v>
      </c>
    </row>
    <row r="30" spans="2:17" ht="48" customHeight="1" x14ac:dyDescent="0.25">
      <c r="C30" s="285" t="s">
        <v>171</v>
      </c>
      <c r="D30" s="285"/>
      <c r="E30" s="285"/>
      <c r="F30" s="285"/>
      <c r="G30" s="285"/>
      <c r="H30" s="285"/>
      <c r="I30" s="285"/>
    </row>
  </sheetData>
  <mergeCells count="15">
    <mergeCell ref="C30:I30"/>
    <mergeCell ref="P3:R3"/>
    <mergeCell ref="B13:N13"/>
    <mergeCell ref="B3:N3"/>
    <mergeCell ref="B4:D4"/>
    <mergeCell ref="E4:G4"/>
    <mergeCell ref="H4:K4"/>
    <mergeCell ref="L4:N4"/>
    <mergeCell ref="C26:J26"/>
    <mergeCell ref="I5:J5"/>
    <mergeCell ref="B12:N12"/>
    <mergeCell ref="B20:N20"/>
    <mergeCell ref="C21:M21"/>
    <mergeCell ref="C22:M22"/>
    <mergeCell ref="C23:M23"/>
  </mergeCells>
  <pageMargins left="0.70866141732283505" right="0.70866141732283505" top="1.1023622047244099" bottom="0.74803149606299202" header="0.31496062992126" footer="0.31496062992126"/>
  <pageSetup scale="55" fitToHeight="0" orientation="portrait"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5C2A5BE3046B04FA9DEA95E98658BD5" ma:contentTypeVersion="7" ma:contentTypeDescription="Create a new document." ma:contentTypeScope="" ma:versionID="32d85b1f9a8fd780cc70c3619846b681">
  <xsd:schema xmlns:xsd="http://www.w3.org/2001/XMLSchema" xmlns:xs="http://www.w3.org/2001/XMLSchema" xmlns:p="http://schemas.microsoft.com/office/2006/metadata/properties" xmlns:ns2="1c6319b3-d82d-4abb-a3a3-b69884d8e7ec" xmlns:ns3="e83ab1eb-61fa-403c-b73c-326aa8d056c2" targetNamespace="http://schemas.microsoft.com/office/2006/metadata/properties" ma:root="true" ma:fieldsID="225d1b2c1cc0d2b9e4a20355efc688ef" ns2:_="" ns3:_="">
    <xsd:import namespace="1c6319b3-d82d-4abb-a3a3-b69884d8e7ec"/>
    <xsd:import namespace="e83ab1eb-61fa-403c-b73c-326aa8d056c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Date_x002f_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6319b3-d82d-4abb-a3a3-b69884d8e7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Date_x002f_Time" ma:index="14" nillable="true" ma:displayName="Date/Time" ma:format="DateTime" ma:internalName="Date_x002f_Tim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83ab1eb-61fa-403c-b73c-326aa8d056c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M D A A B Q S w M E F A A C A A g A x C I e U 9 Q 9 R Z O j A A A A 9 Q A A A B I A H A B D b 2 5 m a W c v U G F j a 2 F n Z S 5 4 b W w g o h g A K K A U A A A A A A A A A A A A A A A A A A A A A A A A A A A A h Y + x D o I w G I R f h X S n r d V B y U 8 Z X C U x I R r X p l R o h B 9 D i / B u D j 6 S r y B G U T f H + + 4 u u b t f b 5 A M d R V c T O t s g z G Z U U 4 C g 7 r J L R Y x 6 f w x X J J E w l b p k y p M M I b R R Y O z M S m 9 P 0 e M 9 X 1 P + z l t 2 o I J z m f s k G 4 y X Z p a h R a d V 6 g N + b T y / y 0 i Y f 8 a I w V d L a g Q g n J g E 4 P U 4 t c X 4 9 y n + w N h 3 V W + a 4 0 0 G O 4 y Y J M E 9 r 4 g H 1 B L A w Q U A A I A C A D E I h 5 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C I e U y i K R 7 g O A A A A E Q A A A B M A H A B G b 3 J t d W x h c y 9 T Z W N 0 a W 9 u M S 5 t I K I Y A C i g F A A A A A A A A A A A A A A A A A A A A A A A A A A A A C t O T S 7 J z M 9 T C I b Q h t Y A U E s B A i 0 A F A A C A A g A x C I e U 9 Q 9 R Z O j A A A A 9 Q A A A B I A A A A A A A A A A A A A A A A A A A A A A E N v b m Z p Z y 9 Q Y W N r Y W d l L n h t b F B L A Q I t A B Q A A g A I A M Q i H l M P y u m r p A A A A O k A A A A T A A A A A A A A A A A A A A A A A O 8 A A A B b Q 2 9 u d G V u d F 9 U e X B l c 1 0 u e G 1 s U E s B A i 0 A F A A C A A g A x C I e U y 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E n f H r w Z X U h A g U W K V f d B m T A A A A A A A g A A A A A A A 2 Y A A M A A A A A Q A A A A 6 8 m t 1 J p 7 7 x 8 E O Y W x C s 8 m u g A A A A A E g A A A o A A A A B A A A A D x H D 4 N y H Q v d 6 Y W 3 3 W d H x e b U A A A A D k j Q 3 J E c X e f 0 o Y P d 2 S 2 E B J 7 m r J m p Q E t 1 9 N E 7 H u L 9 h t b G 4 k r 7 a K 1 0 3 a e k 5 L O D Q S V K l G 0 i y 6 2 B g + I F 7 i 9 u g j O j x X F u + V 9 L I I w p + L p C V k U q i e N F A A A A I z P W e / x i h K z / 2 m 2 z 7 o E J m s K a x 2 U < / D a t a M a s h u p > 
</file>

<file path=customXml/item4.xml><?xml version="1.0" encoding="utf-8"?>
<p:properties xmlns:p="http://schemas.microsoft.com/office/2006/metadata/properties" xmlns:xsi="http://www.w3.org/2001/XMLSchema-instance" xmlns:pc="http://schemas.microsoft.com/office/infopath/2007/PartnerControls">
  <documentManagement>
    <Date_x002f_Time xmlns="1c6319b3-d82d-4abb-a3a3-b69884d8e7ec" xsi:nil="true"/>
  </documentManagement>
</p:properties>
</file>

<file path=customXml/itemProps1.xml><?xml version="1.0" encoding="utf-8"?>
<ds:datastoreItem xmlns:ds="http://schemas.openxmlformats.org/officeDocument/2006/customXml" ds:itemID="{03667C78-2767-48FE-B183-28F119783D1F}">
  <ds:schemaRefs>
    <ds:schemaRef ds:uri="http://schemas.microsoft.com/sharepoint/v3/contenttype/forms"/>
  </ds:schemaRefs>
</ds:datastoreItem>
</file>

<file path=customXml/itemProps2.xml><?xml version="1.0" encoding="utf-8"?>
<ds:datastoreItem xmlns:ds="http://schemas.openxmlformats.org/officeDocument/2006/customXml" ds:itemID="{161D660B-4710-4F0B-8E7B-F0FA385067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6319b3-d82d-4abb-a3a3-b69884d8e7ec"/>
    <ds:schemaRef ds:uri="e83ab1eb-61fa-403c-b73c-326aa8d056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13514B8-3BAC-49F3-9C05-3583EAF19EEF}">
  <ds:schemaRefs>
    <ds:schemaRef ds:uri="http://schemas.microsoft.com/DataMashup"/>
  </ds:schemaRefs>
</ds:datastoreItem>
</file>

<file path=customXml/itemProps4.xml><?xml version="1.0" encoding="utf-8"?>
<ds:datastoreItem xmlns:ds="http://schemas.openxmlformats.org/officeDocument/2006/customXml" ds:itemID="{33AF7F02-150C-44AA-ACFE-3054112CF8E2}">
  <ds:schemaRefs>
    <ds:schemaRef ds:uri="http://schemas.microsoft.com/office/2006/documentManagement/types"/>
    <ds:schemaRef ds:uri="http://schemas.openxmlformats.org/package/2006/metadata/core-properties"/>
    <ds:schemaRef ds:uri="1c6319b3-d82d-4abb-a3a3-b69884d8e7ec"/>
    <ds:schemaRef ds:uri="http://schemas.microsoft.com/office/2006/metadata/properties"/>
    <ds:schemaRef ds:uri="http://www.w3.org/XML/1998/namespace"/>
    <ds:schemaRef ds:uri="http://purl.org/dc/terms/"/>
    <ds:schemaRef ds:uri="e83ab1eb-61fa-403c-b73c-326aa8d056c2"/>
    <ds:schemaRef ds:uri="http://purl.org/dc/elements/1.1/"/>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60</vt:i4>
      </vt:variant>
    </vt:vector>
  </HeadingPairs>
  <TitlesOfParts>
    <vt:vector size="72" baseType="lpstr">
      <vt:lpstr>Header (Optional)</vt:lpstr>
      <vt:lpstr>Document References (Optional)</vt:lpstr>
      <vt:lpstr>System &amp; Asset Identification</vt:lpstr>
      <vt:lpstr>Vulnerability Identification</vt:lpstr>
      <vt:lpstr>Threat Assessment</vt:lpstr>
      <vt:lpstr>Security Risk Assess</vt:lpstr>
      <vt:lpstr>Security Risk Control Measures</vt:lpstr>
      <vt:lpstr>Summary</vt:lpstr>
      <vt:lpstr>Reference - CVSSv3.0</vt:lpstr>
      <vt:lpstr>Reference - Threat Source</vt:lpstr>
      <vt:lpstr>OLD - Threat Assessment</vt:lpstr>
      <vt:lpstr>OLD - Risk Controls</vt:lpstr>
      <vt:lpstr>_OT_Project</vt:lpstr>
      <vt:lpstr>'Reference - CVSSv3.0'!Attack</vt:lpstr>
      <vt:lpstr>Author</vt:lpstr>
      <vt:lpstr>'Reference - CVSSv3.0'!CIA</vt:lpstr>
      <vt:lpstr>'Reference - CVSSv3.0'!Comp</vt:lpstr>
      <vt:lpstr>Form_Name</vt:lpstr>
      <vt:lpstr>NamedRange_1_Author</vt:lpstr>
      <vt:lpstr>NamedRange_1_OT_DocumentNumber</vt:lpstr>
      <vt:lpstr>NamedRange_1_OT_Project</vt:lpstr>
      <vt:lpstr>NamedRange_1_OT_ProjectLead</vt:lpstr>
      <vt:lpstr>NamedRange_1_OT_ProjectNumber</vt:lpstr>
      <vt:lpstr>NamedRange_1_OT_RevisionNumber</vt:lpstr>
      <vt:lpstr>NamedRange_1_OT_SubSystemName</vt:lpstr>
      <vt:lpstr>NamedRange_1_OT_SystemName</vt:lpstr>
      <vt:lpstr>OT_1</vt:lpstr>
      <vt:lpstr>OT_2</vt:lpstr>
      <vt:lpstr>OT_3</vt:lpstr>
      <vt:lpstr>OT_C1</vt:lpstr>
      <vt:lpstr>OT_C12</vt:lpstr>
      <vt:lpstr>OT_C13</vt:lpstr>
      <vt:lpstr>OT_C14</vt:lpstr>
      <vt:lpstr>OT_C18</vt:lpstr>
      <vt:lpstr>OT_C19</vt:lpstr>
      <vt:lpstr>OT_C2</vt:lpstr>
      <vt:lpstr>OT_C20</vt:lpstr>
      <vt:lpstr>OT_C21</vt:lpstr>
      <vt:lpstr>OT_C22</vt:lpstr>
      <vt:lpstr>OT_C23</vt:lpstr>
      <vt:lpstr>OT_C25</vt:lpstr>
      <vt:lpstr>OT_C27</vt:lpstr>
      <vt:lpstr>OT_C3</vt:lpstr>
      <vt:lpstr>OT_C35</vt:lpstr>
      <vt:lpstr>OT_C4</vt:lpstr>
      <vt:lpstr>OT_C5</vt:lpstr>
      <vt:lpstr>OT_C6</vt:lpstr>
      <vt:lpstr>OT_C7</vt:lpstr>
      <vt:lpstr>OT_C8</vt:lpstr>
      <vt:lpstr>OT_C9</vt:lpstr>
      <vt:lpstr>OT_DocumentNumber</vt:lpstr>
      <vt:lpstr>OT_documentReferences_1§0?OT_documentNumber</vt:lpstr>
      <vt:lpstr>OT_documentReferences_1§0?OT_documentRevision</vt:lpstr>
      <vt:lpstr>OT_documentReferences_1§0?OT_documentTitle</vt:lpstr>
      <vt:lpstr>OT_documentReferences_1§0?OT_id</vt:lpstr>
      <vt:lpstr>OT_Project</vt:lpstr>
      <vt:lpstr>OT_ProjectLead</vt:lpstr>
      <vt:lpstr>OT_ProjectNumber</vt:lpstr>
      <vt:lpstr>OT_RevisionNumber</vt:lpstr>
      <vt:lpstr>OT_securityRiskControls_1§0?OT_description</vt:lpstr>
      <vt:lpstr>OT_securityRiskControls_1§0?OT_id</vt:lpstr>
      <vt:lpstr>OT_SubSystemName</vt:lpstr>
      <vt:lpstr>OT_SystemName</vt:lpstr>
      <vt:lpstr>'Document References (Optional)'!Print_Area</vt:lpstr>
      <vt:lpstr>'Header (Optional)'!Print_Area</vt:lpstr>
      <vt:lpstr>'Security Risk Assess'!Print_Area</vt:lpstr>
      <vt:lpstr>'Security Risk Control Measures'!Print_Area</vt:lpstr>
      <vt:lpstr>Summary!Print_Area</vt:lpstr>
      <vt:lpstr>'System &amp; Asset Identification'!Print_Area</vt:lpstr>
      <vt:lpstr>'Reference - CVSSv3.0'!Priv</vt:lpstr>
      <vt:lpstr>'Reference - CVSSv3.0'!Scope</vt:lpstr>
      <vt:lpstr>'Reference - CVSSv3.0'!Ux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SRT - Ortho Guidance Precision Knee System - Ortho Guidance Precision Knee Software</dc:title>
  <dc:creator>Nitin Sharma</dc:creator>
  <cp:lastModifiedBy>Sai Praneetha Bhaskaruni</cp:lastModifiedBy>
  <cp:lastPrinted>2019-04-02T20:36:46Z</cp:lastPrinted>
  <dcterms:created xsi:type="dcterms:W3CDTF">2017-03-06T20:58:36Z</dcterms:created>
  <dcterms:modified xsi:type="dcterms:W3CDTF">2022-07-13T09:19:23Z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0x01010015C2A5BE3046B04FA9DEA95E98658BD5</vt:lpwstr>
  </property>
  <property fmtid="{D5CDD505-2E9C-101B-9397-08002B2CF9AE}" pid="3" name="OT_DocumentTypeID">
    <vt:lpwstr>D0000000xxx_ProductSecurityRiskTable_V1</vt:lpwstr>
  </property>
  <property fmtid="{D5CDD505-2E9C-101B-9397-08002B2CF9AE}" pid="4" name="OT_DocumentType">
    <vt:lpwstr>Security Risk Table</vt:lpwstr>
  </property>
  <property fmtid="{D5CDD505-2E9C-101B-9397-08002B2CF9AE}" pid="5" name="OT_DocumentTypeAbbr">
    <vt:lpwstr>SRT</vt:lpwstr>
  </property>
  <property fmtid="{D5CDD505-2E9C-101B-9397-08002B2CF9AE}" pid="6" name="OT_RevisionNumber">
    <vt:lpwstr>AC.11</vt:lpwstr>
  </property>
  <property fmtid="{D5CDD505-2E9C-101B-9397-08002B2CF9AE}" pid="7" name="OT_MajorRevisionNumber">
    <vt:lpwstr>AC</vt:lpwstr>
  </property>
  <property fmtid="{D5CDD505-2E9C-101B-9397-08002B2CF9AE}" pid="8" name="OT_SystemName">
    <vt:lpwstr>Ortho Guidance Precision Knee System</vt:lpwstr>
  </property>
  <property fmtid="{D5CDD505-2E9C-101B-9397-08002B2CF9AE}" pid="9" name="OT_Title">
    <vt:lpwstr>SRT - Ortho Guidance Precision Knee System - Ortho Guidance Precision Knee Software</vt:lpwstr>
  </property>
  <property fmtid="{D5CDD505-2E9C-101B-9397-08002B2CF9AE}" pid="10" name="OT_DocumentNumber">
    <vt:lpwstr>D0000055902</vt:lpwstr>
  </property>
  <property fmtid="{D5CDD505-2E9C-101B-9397-08002B2CF9AE}" pid="11" name="OT_SubSystemName">
    <vt:lpwstr>Ortho Guidance Precision Knee Software</vt:lpwstr>
  </property>
  <property fmtid="{D5CDD505-2E9C-101B-9397-08002B2CF9AE}" pid="12" name="OT_Project">
    <vt:lpwstr>Precision Knee 6.0</vt:lpwstr>
  </property>
  <property fmtid="{D5CDD505-2E9C-101B-9397-08002B2CF9AE}" pid="13" name="OT_ProjectNumber">
    <vt:lpwstr>DC-0000002518</vt:lpwstr>
  </property>
  <property fmtid="{D5CDD505-2E9C-101B-9397-08002B2CF9AE}" pid="14" name="OT_ProjectLead">
    <vt:lpwstr>Raman Bhardwaj</vt:lpwstr>
  </property>
  <property fmtid="{D5CDD505-2E9C-101B-9397-08002B2CF9AE}" pid="15" name="OT_DocumentLocation">
    <vt:lpwstr>DC-0000002518 Precision Knee 6.0/03 - Documents</vt:lpwstr>
  </property>
  <property fmtid="{D5CDD505-2E9C-101B-9397-08002B2CF9AE}" pid="16" name="OT_LastUpdated">
    <vt:lpwstr>2020-07-30 10:15:25.0</vt:lpwstr>
  </property>
  <property fmtid="{D5CDD505-2E9C-101B-9397-08002B2CF9AE}" pid="17" name="OT_LastUpdatedBy">
    <vt:lpwstr>ashukla5</vt:lpwstr>
  </property>
  <property fmtid="{D5CDD505-2E9C-101B-9397-08002B2CF9AE}" pid="18" name="OT_SignatureDatePlaceholder">
    <vt:lpwstr>N/A</vt:lpwstr>
  </property>
</Properties>
</file>